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13B6C969-F480-B649-AC70-64FFE73CEAAE}" xr6:coauthVersionLast="47" xr6:coauthVersionMax="47" xr10:uidLastSave="{00000000-0000-0000-0000-000000000000}"/>
  <bookViews>
    <workbookView xWindow="4040" yWindow="500" windowWidth="29560" windowHeight="192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311" i="1" l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B1307" i="1"/>
  <c r="AB1307" i="1" s="1"/>
  <c r="H163" i="15"/>
  <c r="AC403" i="1"/>
  <c r="Z403" i="1"/>
  <c r="AA403" i="1" s="1"/>
  <c r="T403" i="1"/>
  <c r="S403" i="1"/>
  <c r="AC402" i="1"/>
  <c r="Z402" i="1"/>
  <c r="AA402" i="1" s="1"/>
  <c r="T402" i="1"/>
  <c r="S402" i="1"/>
  <c r="B402" i="1"/>
  <c r="AB402" i="1" s="1"/>
  <c r="AC401" i="1"/>
  <c r="Z401" i="1"/>
  <c r="AA401" i="1" s="1"/>
  <c r="T401" i="1"/>
  <c r="S401" i="1"/>
  <c r="AC400" i="1"/>
  <c r="Z400" i="1"/>
  <c r="AA400" i="1" s="1"/>
  <c r="T400" i="1"/>
  <c r="S400" i="1"/>
  <c r="B400" i="1"/>
  <c r="B401" i="1" s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/>
  <c r="J150" i="12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/>
  <c r="H155" i="12"/>
  <c r="I155" i="12" s="1"/>
  <c r="J155" i="12" s="1"/>
  <c r="H156" i="12"/>
  <c r="I156" i="12" s="1"/>
  <c r="J156" i="12" s="1"/>
  <c r="H157" i="12"/>
  <c r="I157" i="12" s="1"/>
  <c r="J157" i="12" s="1"/>
  <c r="H158" i="12"/>
  <c r="I158" i="12"/>
  <c r="J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D2117" i="1" s="1"/>
  <c r="AC2116" i="1"/>
  <c r="Z2116" i="1"/>
  <c r="AA2116" i="1" s="1"/>
  <c r="AC2115" i="1"/>
  <c r="Z2115" i="1"/>
  <c r="AA2115" i="1" s="1"/>
  <c r="AC2114" i="1"/>
  <c r="Z2114" i="1"/>
  <c r="AA2114" i="1" s="1"/>
  <c r="AD2114" i="1" s="1"/>
  <c r="AC2113" i="1"/>
  <c r="Z2113" i="1"/>
  <c r="AA2113" i="1" s="1"/>
  <c r="Z2112" i="1"/>
  <c r="AA2112" i="1" s="1"/>
  <c r="AD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D2107" i="1" s="1"/>
  <c r="AC2106" i="1"/>
  <c r="Z2106" i="1"/>
  <c r="AA2106" i="1" s="1"/>
  <c r="AC2105" i="1"/>
  <c r="Z2105" i="1"/>
  <c r="AA2105" i="1" s="1"/>
  <c r="AD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AD2092" i="1" s="1"/>
  <c r="Z2091" i="1"/>
  <c r="AA2091" i="1" s="1"/>
  <c r="Z2090" i="1"/>
  <c r="AA2090" i="1" s="1"/>
  <c r="AD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D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D2066" i="1" s="1"/>
  <c r="AC2065" i="1"/>
  <c r="Z2065" i="1"/>
  <c r="AA2065" i="1" s="1"/>
  <c r="AC2064" i="1"/>
  <c r="Z2064" i="1"/>
  <c r="AA2064" i="1" s="1"/>
  <c r="AD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D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D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D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AD2008" i="1" s="1"/>
  <c r="Z2008" i="1"/>
  <c r="AC2007" i="1"/>
  <c r="AA2007" i="1"/>
  <c r="Z2007" i="1"/>
  <c r="AC2006" i="1"/>
  <c r="AA2006" i="1"/>
  <c r="Z2006" i="1"/>
  <c r="AC2005" i="1"/>
  <c r="AA2005" i="1"/>
  <c r="AD2005" i="1" s="1"/>
  <c r="Z2005" i="1"/>
  <c r="AC2004" i="1"/>
  <c r="AA2004" i="1"/>
  <c r="Z2004" i="1"/>
  <c r="AC2003" i="1"/>
  <c r="AA2003" i="1"/>
  <c r="AD2003" i="1" s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D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D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D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AA1978" i="1"/>
  <c r="Z1978" i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D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D1965" i="1" s="1"/>
  <c r="AC1964" i="1"/>
  <c r="Z1964" i="1"/>
  <c r="AA1964" i="1" s="1"/>
  <c r="AC1963" i="1"/>
  <c r="Z1963" i="1"/>
  <c r="AA1963" i="1" s="1"/>
  <c r="AC1962" i="1"/>
  <c r="AA1962" i="1"/>
  <c r="AD1962" i="1" s="1"/>
  <c r="Z1962" i="1"/>
  <c r="AC1961" i="1"/>
  <c r="Z1961" i="1"/>
  <c r="AA1961" i="1" s="1"/>
  <c r="AC1960" i="1"/>
  <c r="Z1960" i="1"/>
  <c r="AA1960" i="1" s="1"/>
  <c r="AC1959" i="1"/>
  <c r="Z1959" i="1"/>
  <c r="AA1959" i="1" s="1"/>
  <c r="AD1959" i="1" s="1"/>
  <c r="AC1958" i="1"/>
  <c r="Z1958" i="1"/>
  <c r="AA1958" i="1" s="1"/>
  <c r="AD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D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D1938" i="1" s="1"/>
  <c r="AC1937" i="1"/>
  <c r="Z1937" i="1"/>
  <c r="AA1937" i="1" s="1"/>
  <c r="AC1936" i="1"/>
  <c r="Z1936" i="1"/>
  <c r="AA1936" i="1" s="1"/>
  <c r="AC1935" i="1"/>
  <c r="Z1935" i="1"/>
  <c r="AA1935" i="1" s="1"/>
  <c r="AD1935" i="1" s="1"/>
  <c r="AC1934" i="1"/>
  <c r="Z1934" i="1"/>
  <c r="AA1934" i="1" s="1"/>
  <c r="AD1934" i="1" s="1"/>
  <c r="AC1933" i="1"/>
  <c r="AA1933" i="1"/>
  <c r="AF1933" i="1" s="1"/>
  <c r="Z1933" i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AD1922" i="1" s="1"/>
  <c r="Z1922" i="1"/>
  <c r="AC1921" i="1"/>
  <c r="Z1921" i="1"/>
  <c r="AA1921" i="1" s="1"/>
  <c r="AC1920" i="1"/>
  <c r="Z1920" i="1"/>
  <c r="AA1920" i="1" s="1"/>
  <c r="AC1919" i="1"/>
  <c r="Z1919" i="1"/>
  <c r="AA1919" i="1" s="1"/>
  <c r="AD1919" i="1" s="1"/>
  <c r="AC1918" i="1"/>
  <c r="Z1918" i="1"/>
  <c r="AA1918" i="1" s="1"/>
  <c r="AC1917" i="1"/>
  <c r="Z1917" i="1"/>
  <c r="AA1917" i="1" s="1"/>
  <c r="AD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D1894" i="1" s="1"/>
  <c r="AC1893" i="1"/>
  <c r="Z1893" i="1"/>
  <c r="AA1893" i="1" s="1"/>
  <c r="AC1892" i="1"/>
  <c r="Z1892" i="1"/>
  <c r="AA1892" i="1" s="1"/>
  <c r="AD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D1882" i="1" s="1"/>
  <c r="AC1881" i="1"/>
  <c r="Z1881" i="1"/>
  <c r="AA1881" i="1" s="1"/>
  <c r="AC1880" i="1"/>
  <c r="Z1880" i="1"/>
  <c r="AA1880" i="1" s="1"/>
  <c r="AD1880" i="1" s="1"/>
  <c r="AC1879" i="1"/>
  <c r="Z1879" i="1"/>
  <c r="AA1879" i="1" s="1"/>
  <c r="AD1879" i="1" s="1"/>
  <c r="AC1878" i="1"/>
  <c r="AA1878" i="1"/>
  <c r="AD1878" i="1" s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D1873" i="1" s="1"/>
  <c r="AC1872" i="1"/>
  <c r="Z1872" i="1"/>
  <c r="AA1872" i="1" s="1"/>
  <c r="AC1871" i="1"/>
  <c r="AA1871" i="1"/>
  <c r="AF1871" i="1" s="1"/>
  <c r="AG1871" i="1" s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D1862" i="1" s="1"/>
  <c r="AC1861" i="1"/>
  <c r="Z1861" i="1"/>
  <c r="AA1861" i="1" s="1"/>
  <c r="AC1860" i="1"/>
  <c r="Z1860" i="1"/>
  <c r="AA1860" i="1" s="1"/>
  <c r="AD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AD1856" i="1" s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D1814" i="1" s="1"/>
  <c r="AC1813" i="1"/>
  <c r="Z1813" i="1"/>
  <c r="AA1813" i="1" s="1"/>
  <c r="AC1812" i="1"/>
  <c r="Z1812" i="1"/>
  <c r="AA1812" i="1" s="1"/>
  <c r="AD1812" i="1" s="1"/>
  <c r="AC1811" i="1"/>
  <c r="Z1811" i="1"/>
  <c r="AA1811" i="1" s="1"/>
  <c r="AC1810" i="1"/>
  <c r="Z1810" i="1"/>
  <c r="AA1810" i="1" s="1"/>
  <c r="AC1809" i="1"/>
  <c r="AA1809" i="1"/>
  <c r="Z1809" i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D1803" i="1" s="1"/>
  <c r="AC1802" i="1"/>
  <c r="Z1802" i="1"/>
  <c r="AA1802" i="1" s="1"/>
  <c r="AC1801" i="1"/>
  <c r="Z1801" i="1"/>
  <c r="AA1801" i="1" s="1"/>
  <c r="AD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D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AD1787" i="1" s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AD1781" i="1" s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D1774" i="1" s="1"/>
  <c r="AC1773" i="1"/>
  <c r="Z1773" i="1"/>
  <c r="AA1773" i="1" s="1"/>
  <c r="AC1772" i="1"/>
  <c r="Z1772" i="1"/>
  <c r="AA1772" i="1" s="1"/>
  <c r="AC1771" i="1"/>
  <c r="Z1771" i="1"/>
  <c r="AA1771" i="1" s="1"/>
  <c r="AD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D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D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D1744" i="1" s="1"/>
  <c r="AC1743" i="1"/>
  <c r="Z1743" i="1"/>
  <c r="AA1743" i="1" s="1"/>
  <c r="AC1742" i="1"/>
  <c r="Z1742" i="1"/>
  <c r="AA1742" i="1" s="1"/>
  <c r="AD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D1736" i="1" s="1"/>
  <c r="AC1735" i="1"/>
  <c r="Z1735" i="1"/>
  <c r="AA1735" i="1" s="1"/>
  <c r="AF1735" i="1" s="1"/>
  <c r="AC1734" i="1"/>
  <c r="Z1734" i="1"/>
  <c r="AA1734" i="1" s="1"/>
  <c r="AD1734" i="1" s="1"/>
  <c r="AC1733" i="1"/>
  <c r="Z1733" i="1"/>
  <c r="AA1733" i="1" s="1"/>
  <c r="AC1731" i="1"/>
  <c r="Z1731" i="1"/>
  <c r="AA1731" i="1" s="1"/>
  <c r="AD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D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D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D1716" i="1" s="1"/>
  <c r="AC1715" i="1"/>
  <c r="Z1715" i="1"/>
  <c r="AA1715" i="1" s="1"/>
  <c r="AC1714" i="1"/>
  <c r="Z1714" i="1"/>
  <c r="AA1714" i="1" s="1"/>
  <c r="AD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D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AD1702" i="1" s="1"/>
  <c r="Z1702" i="1"/>
  <c r="AC1701" i="1"/>
  <c r="Z1701" i="1"/>
  <c r="AA1701" i="1" s="1"/>
  <c r="AD1701" i="1" s="1"/>
  <c r="AC1700" i="1"/>
  <c r="Z1700" i="1"/>
  <c r="AA1700" i="1" s="1"/>
  <c r="AC1699" i="1"/>
  <c r="AA1699" i="1"/>
  <c r="AD1699" i="1" s="1"/>
  <c r="Z1699" i="1"/>
  <c r="AC1692" i="1"/>
  <c r="Z1692" i="1"/>
  <c r="AA1692" i="1" s="1"/>
  <c r="AC1691" i="1"/>
  <c r="Z1691" i="1"/>
  <c r="AA1691" i="1" s="1"/>
  <c r="AC1687" i="1"/>
  <c r="Z1687" i="1"/>
  <c r="AA1687" i="1" s="1"/>
  <c r="AD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D1683" i="1" s="1"/>
  <c r="AC1682" i="1"/>
  <c r="Z1682" i="1"/>
  <c r="AA1682" i="1" s="1"/>
  <c r="AC1681" i="1"/>
  <c r="Z1681" i="1"/>
  <c r="AA1681" i="1" s="1"/>
  <c r="AD1681" i="1" s="1"/>
  <c r="AC1680" i="1"/>
  <c r="AA1680" i="1"/>
  <c r="Z1680" i="1"/>
  <c r="AC1679" i="1"/>
  <c r="AA1679" i="1"/>
  <c r="AD1679" i="1" s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D1661" i="1" s="1"/>
  <c r="AC1660" i="1"/>
  <c r="Z1660" i="1"/>
  <c r="AA1660" i="1" s="1"/>
  <c r="AC1659" i="1"/>
  <c r="Z1659" i="1"/>
  <c r="AA1659" i="1" s="1"/>
  <c r="AD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D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D1636" i="1" s="1"/>
  <c r="AC1635" i="1"/>
  <c r="Z1635" i="1"/>
  <c r="AA1635" i="1" s="1"/>
  <c r="AF1635" i="1" s="1"/>
  <c r="AC1634" i="1"/>
  <c r="Z1634" i="1"/>
  <c r="AA1634" i="1" s="1"/>
  <c r="AD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D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AA1620" i="1"/>
  <c r="Z1620" i="1"/>
  <c r="AC1619" i="1"/>
  <c r="Z1619" i="1"/>
  <c r="AA1619" i="1" s="1"/>
  <c r="AD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D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D1587" i="1" s="1"/>
  <c r="AC1586" i="1"/>
  <c r="Z1586" i="1"/>
  <c r="AA1586" i="1" s="1"/>
  <c r="AC1582" i="1"/>
  <c r="Z1582" i="1"/>
  <c r="AA1582" i="1" s="1"/>
  <c r="AD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D1572" i="1" s="1"/>
  <c r="AC1571" i="1"/>
  <c r="Z1571" i="1"/>
  <c r="AA1571" i="1" s="1"/>
  <c r="AC1570" i="1"/>
  <c r="Z1570" i="1"/>
  <c r="AA1570" i="1" s="1"/>
  <c r="AC1569" i="1"/>
  <c r="Z1569" i="1"/>
  <c r="AA1569" i="1" s="1"/>
  <c r="AD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D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D1557" i="1" s="1"/>
  <c r="AC1556" i="1"/>
  <c r="Z1556" i="1"/>
  <c r="AA1556" i="1" s="1"/>
  <c r="AC1555" i="1"/>
  <c r="Z1555" i="1"/>
  <c r="AA1555" i="1" s="1"/>
  <c r="AD1555" i="1" s="1"/>
  <c r="AC1554" i="1"/>
  <c r="Z1554" i="1"/>
  <c r="AA1554" i="1" s="1"/>
  <c r="AC1553" i="1"/>
  <c r="Z1553" i="1"/>
  <c r="AA1553" i="1" s="1"/>
  <c r="AC1551" i="1"/>
  <c r="Z1551" i="1"/>
  <c r="AA1551" i="1" s="1"/>
  <c r="AD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D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D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D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D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D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D1472" i="1" s="1"/>
  <c r="AC1471" i="1"/>
  <c r="Z1471" i="1"/>
  <c r="AA1471" i="1" s="1"/>
  <c r="AC1469" i="1"/>
  <c r="Z1469" i="1"/>
  <c r="AA1469" i="1" s="1"/>
  <c r="AC1467" i="1"/>
  <c r="Z1467" i="1"/>
  <c r="AA1467" i="1" s="1"/>
  <c r="AD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D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D1437" i="1" s="1"/>
  <c r="AC1436" i="1"/>
  <c r="Z1436" i="1"/>
  <c r="AA1436" i="1" s="1"/>
  <c r="AD1436" i="1" s="1"/>
  <c r="AC1435" i="1"/>
  <c r="Z1435" i="1"/>
  <c r="AA1435" i="1" s="1"/>
  <c r="AD1435" i="1" s="1"/>
  <c r="AC1434" i="1"/>
  <c r="Z1434" i="1"/>
  <c r="AA1434" i="1" s="1"/>
  <c r="AC1433" i="1"/>
  <c r="Z1433" i="1"/>
  <c r="AA1433" i="1" s="1"/>
  <c r="AC1432" i="1"/>
  <c r="Z1432" i="1"/>
  <c r="AA1432" i="1" s="1"/>
  <c r="AD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D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D1420" i="1" s="1"/>
  <c r="AC1419" i="1"/>
  <c r="Z1419" i="1"/>
  <c r="AA1419" i="1" s="1"/>
  <c r="AC1418" i="1"/>
  <c r="Z1418" i="1"/>
  <c r="AA1418" i="1" s="1"/>
  <c r="AC1417" i="1"/>
  <c r="Z1417" i="1"/>
  <c r="AA1417" i="1" s="1"/>
  <c r="AD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D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D1403" i="1" s="1"/>
  <c r="AC1402" i="1"/>
  <c r="Z1402" i="1"/>
  <c r="AA1402" i="1" s="1"/>
  <c r="AC1401" i="1"/>
  <c r="Z1401" i="1"/>
  <c r="AA1401" i="1" s="1"/>
  <c r="AD1401" i="1" s="1"/>
  <c r="AC1400" i="1"/>
  <c r="Z1400" i="1"/>
  <c r="AA1400" i="1" s="1"/>
  <c r="AD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D1393" i="1" s="1"/>
  <c r="AC1392" i="1"/>
  <c r="Z1392" i="1"/>
  <c r="AA1392" i="1" s="1"/>
  <c r="AC1391" i="1"/>
  <c r="Z1391" i="1"/>
  <c r="AA1391" i="1" s="1"/>
  <c r="AC1390" i="1"/>
  <c r="Z1390" i="1"/>
  <c r="AA1390" i="1" s="1"/>
  <c r="AD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D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D1371" i="1" s="1"/>
  <c r="AC1370" i="1"/>
  <c r="Z1370" i="1"/>
  <c r="AA1370" i="1" s="1"/>
  <c r="AD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D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AD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D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AA1332" i="1"/>
  <c r="Z1332" i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AD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AD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F1305" i="1"/>
  <c r="AG1305" i="1" s="1"/>
  <c r="AC1305" i="1"/>
  <c r="Z1305" i="1"/>
  <c r="AA1305" i="1" s="1"/>
  <c r="AD1305" i="1" s="1"/>
  <c r="AC1304" i="1"/>
  <c r="Z1304" i="1"/>
  <c r="AA1304" i="1" s="1"/>
  <c r="AC1303" i="1"/>
  <c r="Z1303" i="1"/>
  <c r="AA1303" i="1" s="1"/>
  <c r="AC1302" i="1"/>
  <c r="Z1302" i="1"/>
  <c r="AA1302" i="1" s="1"/>
  <c r="AD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D1297" i="1" s="1"/>
  <c r="AC1296" i="1"/>
  <c r="Z1296" i="1"/>
  <c r="AA1296" i="1" s="1"/>
  <c r="AD1296" i="1" s="1"/>
  <c r="AC1295" i="1"/>
  <c r="Z1295" i="1"/>
  <c r="AA1295" i="1" s="1"/>
  <c r="AD1295" i="1" s="1"/>
  <c r="AC1294" i="1"/>
  <c r="Z1294" i="1"/>
  <c r="AA1294" i="1" s="1"/>
  <c r="AD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D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D1282" i="1" s="1"/>
  <c r="AC1281" i="1"/>
  <c r="Z1281" i="1"/>
  <c r="AA1281" i="1" s="1"/>
  <c r="AC1280" i="1"/>
  <c r="Z1280" i="1"/>
  <c r="AA1280" i="1" s="1"/>
  <c r="AC1279" i="1"/>
  <c r="Z1279" i="1"/>
  <c r="AA1279" i="1" s="1"/>
  <c r="AD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D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D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D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D1247" i="1" s="1"/>
  <c r="AC1246" i="1"/>
  <c r="Z1246" i="1"/>
  <c r="AA1246" i="1" s="1"/>
  <c r="AD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AD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D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D1220" i="1" s="1"/>
  <c r="AC1219" i="1"/>
  <c r="Z1219" i="1"/>
  <c r="AA1219" i="1" s="1"/>
  <c r="AC1218" i="1"/>
  <c r="Z1218" i="1"/>
  <c r="AA1218" i="1" s="1"/>
  <c r="AD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D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AD1193" i="1" s="1"/>
  <c r="Z1192" i="1"/>
  <c r="AA1192" i="1" s="1"/>
  <c r="Z1191" i="1"/>
  <c r="AA1191" i="1" s="1"/>
  <c r="Z1190" i="1"/>
  <c r="AA1190" i="1" s="1"/>
  <c r="AD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AD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D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D1133" i="1" s="1"/>
  <c r="AC1132" i="1"/>
  <c r="Z1132" i="1"/>
  <c r="AA1132" i="1" s="1"/>
  <c r="AC1131" i="1"/>
  <c r="Z1131" i="1"/>
  <c r="AA1131" i="1" s="1"/>
  <c r="AD1131" i="1" s="1"/>
  <c r="AC1130" i="1"/>
  <c r="Z1130" i="1"/>
  <c r="AA1130" i="1" s="1"/>
  <c r="AD1130" i="1" s="1"/>
  <c r="AC1129" i="1"/>
  <c r="Z1129" i="1"/>
  <c r="AA1129" i="1" s="1"/>
  <c r="AC1128" i="1"/>
  <c r="Z1128" i="1"/>
  <c r="AA1128" i="1" s="1"/>
  <c r="AD1128" i="1" s="1"/>
  <c r="AC1127" i="1"/>
  <c r="Z1127" i="1"/>
  <c r="AA1127" i="1" s="1"/>
  <c r="AD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D1119" i="1" s="1"/>
  <c r="AC1118" i="1"/>
  <c r="Z1118" i="1"/>
  <c r="AA1118" i="1" s="1"/>
  <c r="AD1118" i="1" s="1"/>
  <c r="AC1117" i="1"/>
  <c r="Z1117" i="1"/>
  <c r="AA1117" i="1" s="1"/>
  <c r="AD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AA1104" i="1"/>
  <c r="Z1104" i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D1097" i="1" s="1"/>
  <c r="AC1096" i="1"/>
  <c r="Z1096" i="1"/>
  <c r="AA1096" i="1" s="1"/>
  <c r="AC1095" i="1"/>
  <c r="Z1095" i="1"/>
  <c r="AA1095" i="1" s="1"/>
  <c r="AD1095" i="1" s="1"/>
  <c r="AC1094" i="1"/>
  <c r="Z1094" i="1"/>
  <c r="AA1094" i="1" s="1"/>
  <c r="AC1093" i="1"/>
  <c r="Z1093" i="1"/>
  <c r="AA1093" i="1" s="1"/>
  <c r="AC1092" i="1"/>
  <c r="Z1092" i="1"/>
  <c r="AA1092" i="1" s="1"/>
  <c r="AD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D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D1074" i="1" s="1"/>
  <c r="AC1073" i="1"/>
  <c r="Z1073" i="1"/>
  <c r="AA1073" i="1" s="1"/>
  <c r="AC1072" i="1"/>
  <c r="Z1072" i="1"/>
  <c r="AA1072" i="1" s="1"/>
  <c r="AD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D1065" i="1" s="1"/>
  <c r="AC1064" i="1"/>
  <c r="Z1064" i="1"/>
  <c r="AA1064" i="1" s="1"/>
  <c r="AC1063" i="1"/>
  <c r="Z1063" i="1"/>
  <c r="AA1063" i="1" s="1"/>
  <c r="AC1062" i="1"/>
  <c r="Z1062" i="1"/>
  <c r="AA1062" i="1" s="1"/>
  <c r="AD1062" i="1" s="1"/>
  <c r="AC1061" i="1"/>
  <c r="Z1061" i="1"/>
  <c r="AA1061" i="1" s="1"/>
  <c r="AD1061" i="1" s="1"/>
  <c r="AC1060" i="1"/>
  <c r="Z1060" i="1"/>
  <c r="AA1060" i="1" s="1"/>
  <c r="AC1059" i="1"/>
  <c r="Z1059" i="1"/>
  <c r="AA1059" i="1" s="1"/>
  <c r="AD1059" i="1" s="1"/>
  <c r="AC1058" i="1"/>
  <c r="Z1058" i="1"/>
  <c r="AA1058" i="1" s="1"/>
  <c r="AC1057" i="1"/>
  <c r="Z1057" i="1"/>
  <c r="AA1057" i="1" s="1"/>
  <c r="AD1057" i="1" s="1"/>
  <c r="AC1056" i="1"/>
  <c r="Z1056" i="1"/>
  <c r="AA1056" i="1" s="1"/>
  <c r="AC1055" i="1"/>
  <c r="Z1055" i="1"/>
  <c r="AA1055" i="1" s="1"/>
  <c r="AD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D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D1039" i="1" s="1"/>
  <c r="AC1038" i="1"/>
  <c r="Z1038" i="1"/>
  <c r="AA1038" i="1" s="1"/>
  <c r="AD1038" i="1" s="1"/>
  <c r="AC1037" i="1"/>
  <c r="Z1037" i="1"/>
  <c r="AA1037" i="1" s="1"/>
  <c r="AD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D1029" i="1" s="1"/>
  <c r="AC1028" i="1"/>
  <c r="Z1028" i="1"/>
  <c r="AA1028" i="1" s="1"/>
  <c r="AD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D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AA1016" i="1"/>
  <c r="Z1016" i="1"/>
  <c r="AC1015" i="1"/>
  <c r="Z1015" i="1"/>
  <c r="AA1015" i="1" s="1"/>
  <c r="AC1014" i="1"/>
  <c r="Z1014" i="1"/>
  <c r="AA1014" i="1" s="1"/>
  <c r="AC1013" i="1"/>
  <c r="Z1013" i="1"/>
  <c r="AA1013" i="1" s="1"/>
  <c r="AD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D996" i="1" s="1"/>
  <c r="AC995" i="1"/>
  <c r="Z995" i="1"/>
  <c r="AA995" i="1" s="1"/>
  <c r="AC994" i="1"/>
  <c r="Z994" i="1"/>
  <c r="AA994" i="1" s="1"/>
  <c r="AD994" i="1" s="1"/>
  <c r="AC993" i="1"/>
  <c r="Z993" i="1"/>
  <c r="AA993" i="1" s="1"/>
  <c r="AD993" i="1" s="1"/>
  <c r="AC992" i="1"/>
  <c r="Z992" i="1"/>
  <c r="AA992" i="1" s="1"/>
  <c r="AD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AA986" i="1"/>
  <c r="Z986" i="1"/>
  <c r="AC985" i="1"/>
  <c r="Z985" i="1"/>
  <c r="AA985" i="1" s="1"/>
  <c r="AC984" i="1"/>
  <c r="Z984" i="1"/>
  <c r="AA984" i="1" s="1"/>
  <c r="AD984" i="1" s="1"/>
  <c r="AC983" i="1"/>
  <c r="Z983" i="1"/>
  <c r="AA983" i="1" s="1"/>
  <c r="AC982" i="1"/>
  <c r="Z982" i="1"/>
  <c r="AA982" i="1" s="1"/>
  <c r="AD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D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D955" i="1" s="1"/>
  <c r="AC954" i="1"/>
  <c r="Z954" i="1"/>
  <c r="AA954" i="1" s="1"/>
  <c r="AC953" i="1"/>
  <c r="Z953" i="1"/>
  <c r="AA953" i="1" s="1"/>
  <c r="AD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D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D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D941" i="1" s="1"/>
  <c r="AF940" i="1"/>
  <c r="AC940" i="1"/>
  <c r="Z940" i="1"/>
  <c r="AA940" i="1" s="1"/>
  <c r="AD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F932" i="1"/>
  <c r="AD932" i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D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D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D912" i="1" s="1"/>
  <c r="AC911" i="1"/>
  <c r="Z911" i="1"/>
  <c r="AA911" i="1" s="1"/>
  <c r="AC910" i="1"/>
  <c r="Z910" i="1"/>
  <c r="AA910" i="1" s="1"/>
  <c r="AD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D903" i="1" s="1"/>
  <c r="AC902" i="1"/>
  <c r="Z902" i="1"/>
  <c r="AA902" i="1" s="1"/>
  <c r="AC901" i="1"/>
  <c r="Z901" i="1"/>
  <c r="AA901" i="1" s="1"/>
  <c r="AD901" i="1" s="1"/>
  <c r="AC900" i="1"/>
  <c r="Z900" i="1"/>
  <c r="AA900" i="1" s="1"/>
  <c r="AF900" i="1" s="1"/>
  <c r="AG900" i="1" s="1"/>
  <c r="AC899" i="1"/>
  <c r="Z899" i="1"/>
  <c r="AA899" i="1" s="1"/>
  <c r="AD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D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D871" i="1" s="1"/>
  <c r="AC870" i="1"/>
  <c r="Z870" i="1"/>
  <c r="AA870" i="1" s="1"/>
  <c r="AD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D864" i="1" s="1"/>
  <c r="AC863" i="1"/>
  <c r="Z863" i="1"/>
  <c r="AA863" i="1" s="1"/>
  <c r="AC862" i="1"/>
  <c r="Z862" i="1"/>
  <c r="AA862" i="1" s="1"/>
  <c r="AD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D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D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D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D816" i="1" s="1"/>
  <c r="AC815" i="1"/>
  <c r="Z815" i="1"/>
  <c r="AA815" i="1" s="1"/>
  <c r="AD815" i="1" s="1"/>
  <c r="AG814" i="1"/>
  <c r="AD814" i="1"/>
  <c r="AC814" i="1"/>
  <c r="Z814" i="1"/>
  <c r="AA814" i="1" s="1"/>
  <c r="AF814" i="1" s="1"/>
  <c r="AC813" i="1"/>
  <c r="Z813" i="1"/>
  <c r="AA813" i="1" s="1"/>
  <c r="AD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D806" i="1" s="1"/>
  <c r="AC805" i="1"/>
  <c r="Z805" i="1"/>
  <c r="AA805" i="1" s="1"/>
  <c r="AC804" i="1"/>
  <c r="Z804" i="1"/>
  <c r="AA804" i="1" s="1"/>
  <c r="AF804" i="1" s="1"/>
  <c r="AC803" i="1"/>
  <c r="Z803" i="1"/>
  <c r="AA803" i="1" s="1"/>
  <c r="AD803" i="1" s="1"/>
  <c r="AC802" i="1"/>
  <c r="Z802" i="1"/>
  <c r="AA802" i="1" s="1"/>
  <c r="AC801" i="1"/>
  <c r="Z801" i="1"/>
  <c r="AA801" i="1" s="1"/>
  <c r="AD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D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D770" i="1" s="1"/>
  <c r="AC769" i="1"/>
  <c r="Z769" i="1"/>
  <c r="AA769" i="1" s="1"/>
  <c r="AD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D749" i="1" s="1"/>
  <c r="AC748" i="1"/>
  <c r="Z748" i="1"/>
  <c r="AA748" i="1" s="1"/>
  <c r="AD748" i="1" s="1"/>
  <c r="AC747" i="1"/>
  <c r="Z747" i="1"/>
  <c r="AA747" i="1" s="1"/>
  <c r="AD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D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D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AA714" i="1"/>
  <c r="Z714" i="1"/>
  <c r="AC713" i="1"/>
  <c r="Z713" i="1"/>
  <c r="AA713" i="1" s="1"/>
  <c r="AC712" i="1"/>
  <c r="Z712" i="1"/>
  <c r="AA712" i="1" s="1"/>
  <c r="AC711" i="1"/>
  <c r="Z711" i="1"/>
  <c r="AA711" i="1" s="1"/>
  <c r="AD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D707" i="1" s="1"/>
  <c r="AC706" i="1"/>
  <c r="Z706" i="1"/>
  <c r="AA706" i="1" s="1"/>
  <c r="AC705" i="1"/>
  <c r="Z705" i="1"/>
  <c r="AA705" i="1" s="1"/>
  <c r="AD705" i="1" s="1"/>
  <c r="AC704" i="1"/>
  <c r="Z704" i="1"/>
  <c r="AA704" i="1" s="1"/>
  <c r="AD704" i="1" s="1"/>
  <c r="AC703" i="1"/>
  <c r="Z703" i="1"/>
  <c r="AA703" i="1" s="1"/>
  <c r="AD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D689" i="1" s="1"/>
  <c r="AC688" i="1"/>
  <c r="Z688" i="1"/>
  <c r="AA688" i="1" s="1"/>
  <c r="AD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D671" i="1" s="1"/>
  <c r="AC670" i="1"/>
  <c r="Z670" i="1"/>
  <c r="AA670" i="1" s="1"/>
  <c r="AC669" i="1"/>
  <c r="Z669" i="1"/>
  <c r="AA669" i="1" s="1"/>
  <c r="AC668" i="1"/>
  <c r="Z668" i="1"/>
  <c r="AA668" i="1" s="1"/>
  <c r="AD668" i="1" s="1"/>
  <c r="AC667" i="1"/>
  <c r="Z667" i="1"/>
  <c r="AA667" i="1" s="1"/>
  <c r="AC666" i="1"/>
  <c r="Z666" i="1"/>
  <c r="AA666" i="1" s="1"/>
  <c r="AD666" i="1" s="1"/>
  <c r="AC665" i="1"/>
  <c r="Z665" i="1"/>
  <c r="AA665" i="1" s="1"/>
  <c r="AC664" i="1"/>
  <c r="Z664" i="1"/>
  <c r="AA664" i="1" s="1"/>
  <c r="AD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D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D654" i="1" s="1"/>
  <c r="AC653" i="1"/>
  <c r="Z653" i="1"/>
  <c r="AA653" i="1" s="1"/>
  <c r="AD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D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D641" i="1" s="1"/>
  <c r="AC640" i="1"/>
  <c r="Z640" i="1"/>
  <c r="AA640" i="1" s="1"/>
  <c r="AC639" i="1"/>
  <c r="Z639" i="1"/>
  <c r="AA639" i="1" s="1"/>
  <c r="AD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AA631" i="1"/>
  <c r="AD631" i="1" s="1"/>
  <c r="Z631" i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D625" i="1" s="1"/>
  <c r="AC624" i="1"/>
  <c r="Z624" i="1"/>
  <c r="AA624" i="1" s="1"/>
  <c r="AD624" i="1" s="1"/>
  <c r="AC623" i="1"/>
  <c r="Z623" i="1"/>
  <c r="AA623" i="1" s="1"/>
  <c r="AC622" i="1"/>
  <c r="Z622" i="1"/>
  <c r="AA622" i="1" s="1"/>
  <c r="AD622" i="1" s="1"/>
  <c r="AC621" i="1"/>
  <c r="Z621" i="1"/>
  <c r="AA621" i="1" s="1"/>
  <c r="AD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D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D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AA584" i="1"/>
  <c r="Z584" i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D571" i="1" s="1"/>
  <c r="AC570" i="1"/>
  <c r="Z570" i="1"/>
  <c r="AA570" i="1" s="1"/>
  <c r="AD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AD563" i="1" s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D552" i="1" s="1"/>
  <c r="AC551" i="1"/>
  <c r="Z551" i="1"/>
  <c r="AA551" i="1" s="1"/>
  <c r="AF551" i="1" s="1"/>
  <c r="AG551" i="1" s="1"/>
  <c r="Z547" i="1"/>
  <c r="AA547" i="1" s="1"/>
  <c r="Z546" i="1"/>
  <c r="AA546" i="1" s="1"/>
  <c r="AD546" i="1" s="1"/>
  <c r="Z545" i="1"/>
  <c r="AA545" i="1" s="1"/>
  <c r="Z544" i="1"/>
  <c r="AA544" i="1" s="1"/>
  <c r="Z543" i="1"/>
  <c r="AA543" i="1" s="1"/>
  <c r="AD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AD537" i="1" s="1"/>
  <c r="Z536" i="1"/>
  <c r="AA536" i="1" s="1"/>
  <c r="Z535" i="1"/>
  <c r="AA535" i="1" s="1"/>
  <c r="AD535" i="1" s="1"/>
  <c r="Z534" i="1"/>
  <c r="AA534" i="1" s="1"/>
  <c r="Z533" i="1"/>
  <c r="AA533" i="1" s="1"/>
  <c r="AF533" i="1" s="1"/>
  <c r="Z532" i="1"/>
  <c r="AA532" i="1" s="1"/>
  <c r="AD532" i="1" s="1"/>
  <c r="Z531" i="1"/>
  <c r="AA531" i="1" s="1"/>
  <c r="AD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D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D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F495" i="1"/>
  <c r="AC495" i="1"/>
  <c r="Z495" i="1"/>
  <c r="AA495" i="1" s="1"/>
  <c r="AC494" i="1"/>
  <c r="Z494" i="1"/>
  <c r="AA494" i="1" s="1"/>
  <c r="AC493" i="1"/>
  <c r="Z493" i="1"/>
  <c r="AA493" i="1" s="1"/>
  <c r="AD493" i="1" s="1"/>
  <c r="AC492" i="1"/>
  <c r="Z492" i="1"/>
  <c r="AA492" i="1" s="1"/>
  <c r="AD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D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AD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AD451" i="1" s="1"/>
  <c r="Z451" i="1"/>
  <c r="AF451" i="1" s="1"/>
  <c r="Z447" i="1"/>
  <c r="AA447" i="1" s="1"/>
  <c r="Z446" i="1"/>
  <c r="AA446" i="1" s="1"/>
  <c r="AD446" i="1" s="1"/>
  <c r="Z445" i="1"/>
  <c r="AA445" i="1" s="1"/>
  <c r="Z444" i="1"/>
  <c r="AA444" i="1" s="1"/>
  <c r="AD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D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D394" i="1" s="1"/>
  <c r="AC393" i="1"/>
  <c r="Z393" i="1"/>
  <c r="AA393" i="1" s="1"/>
  <c r="AC392" i="1"/>
  <c r="Z392" i="1"/>
  <c r="AA392" i="1" s="1"/>
  <c r="AD392" i="1" s="1"/>
  <c r="AC391" i="1"/>
  <c r="Z391" i="1"/>
  <c r="AA391" i="1" s="1"/>
  <c r="AF391" i="1" s="1"/>
  <c r="AD390" i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D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D381" i="1" s="1"/>
  <c r="AC380" i="1"/>
  <c r="Z380" i="1"/>
  <c r="AA380" i="1" s="1"/>
  <c r="AC379" i="1"/>
  <c r="Z379" i="1"/>
  <c r="AA379" i="1" s="1"/>
  <c r="AD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F372" i="1"/>
  <c r="AC372" i="1"/>
  <c r="Z372" i="1"/>
  <c r="AA372" i="1" s="1"/>
  <c r="AD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D367" i="1" s="1"/>
  <c r="AC366" i="1"/>
  <c r="Z366" i="1"/>
  <c r="AA366" i="1" s="1"/>
  <c r="AD366" i="1" s="1"/>
  <c r="AC365" i="1"/>
  <c r="Z365" i="1"/>
  <c r="AA365" i="1" s="1"/>
  <c r="AC364" i="1"/>
  <c r="Z364" i="1"/>
  <c r="AA364" i="1" s="1"/>
  <c r="AC363" i="1"/>
  <c r="Z363" i="1"/>
  <c r="AA363" i="1" s="1"/>
  <c r="AD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D359" i="1" s="1"/>
  <c r="AC358" i="1"/>
  <c r="Z358" i="1"/>
  <c r="AA358" i="1" s="1"/>
  <c r="AC357" i="1"/>
  <c r="Z357" i="1"/>
  <c r="AA357" i="1" s="1"/>
  <c r="AD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D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D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D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D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D326" i="1" s="1"/>
  <c r="AC325" i="1"/>
  <c r="Z325" i="1"/>
  <c r="AA325" i="1" s="1"/>
  <c r="AC324" i="1"/>
  <c r="Z324" i="1"/>
  <c r="AA324" i="1" s="1"/>
  <c r="AD324" i="1" s="1"/>
  <c r="AC323" i="1"/>
  <c r="Z323" i="1"/>
  <c r="AA323" i="1" s="1"/>
  <c r="AC322" i="1"/>
  <c r="Z322" i="1"/>
  <c r="AA322" i="1" s="1"/>
  <c r="AD322" i="1" s="1"/>
  <c r="AC321" i="1"/>
  <c r="Z321" i="1"/>
  <c r="AA321" i="1" s="1"/>
  <c r="AC320" i="1"/>
  <c r="Z320" i="1"/>
  <c r="AA320" i="1" s="1"/>
  <c r="AD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D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AA307" i="1"/>
  <c r="AF307" i="1" s="1"/>
  <c r="Z307" i="1"/>
  <c r="AC306" i="1"/>
  <c r="Z306" i="1"/>
  <c r="AA306" i="1" s="1"/>
  <c r="AC305" i="1"/>
  <c r="Z305" i="1"/>
  <c r="AA305" i="1" s="1"/>
  <c r="AC304" i="1"/>
  <c r="Z304" i="1"/>
  <c r="AA304" i="1" s="1"/>
  <c r="AD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D292" i="1" s="1"/>
  <c r="AC291" i="1"/>
  <c r="Z291" i="1"/>
  <c r="AA291" i="1" s="1"/>
  <c r="AC290" i="1"/>
  <c r="Z290" i="1"/>
  <c r="AA290" i="1" s="1"/>
  <c r="AD290" i="1" s="1"/>
  <c r="AC289" i="1"/>
  <c r="Z289" i="1"/>
  <c r="AA289" i="1" s="1"/>
  <c r="AD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D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AA279" i="1"/>
  <c r="AD279" i="1" s="1"/>
  <c r="Z279" i="1"/>
  <c r="AC278" i="1"/>
  <c r="Z278" i="1"/>
  <c r="AA278" i="1" s="1"/>
  <c r="AC277" i="1"/>
  <c r="Z277" i="1"/>
  <c r="AA277" i="1" s="1"/>
  <c r="AD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D269" i="1" s="1"/>
  <c r="AC268" i="1"/>
  <c r="Z268" i="1"/>
  <c r="AA268" i="1" s="1"/>
  <c r="AD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D254" i="1" s="1"/>
  <c r="AC253" i="1"/>
  <c r="Z253" i="1"/>
  <c r="AA253" i="1" s="1"/>
  <c r="AD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D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D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D219" i="1" s="1"/>
  <c r="AC218" i="1"/>
  <c r="Z218" i="1"/>
  <c r="AA218" i="1" s="1"/>
  <c r="AF217" i="1"/>
  <c r="AC217" i="1"/>
  <c r="Z217" i="1"/>
  <c r="AA217" i="1" s="1"/>
  <c r="AD217" i="1" s="1"/>
  <c r="AC215" i="1"/>
  <c r="Z215" i="1"/>
  <c r="AA215" i="1" s="1"/>
  <c r="AC214" i="1"/>
  <c r="AA214" i="1"/>
  <c r="AD214" i="1" s="1"/>
  <c r="Z214" i="1"/>
  <c r="AC213" i="1"/>
  <c r="AA213" i="1"/>
  <c r="Z213" i="1"/>
  <c r="AC212" i="1"/>
  <c r="Z212" i="1"/>
  <c r="AA212" i="1" s="1"/>
  <c r="AC211" i="1"/>
  <c r="Z211" i="1"/>
  <c r="AA211" i="1" s="1"/>
  <c r="AD211" i="1" s="1"/>
  <c r="AC210" i="1"/>
  <c r="Z210" i="1"/>
  <c r="AA210" i="1" s="1"/>
  <c r="AD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D206" i="1" s="1"/>
  <c r="AC205" i="1"/>
  <c r="Z205" i="1"/>
  <c r="AA205" i="1" s="1"/>
  <c r="AC204" i="1"/>
  <c r="Z204" i="1"/>
  <c r="AA204" i="1" s="1"/>
  <c r="AC203" i="1"/>
  <c r="Z203" i="1"/>
  <c r="AA203" i="1" s="1"/>
  <c r="AD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D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D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D175" i="1" s="1"/>
  <c r="AC174" i="1"/>
  <c r="Z174" i="1"/>
  <c r="AA174" i="1" s="1"/>
  <c r="AC173" i="1"/>
  <c r="Z173" i="1"/>
  <c r="AA173" i="1" s="1"/>
  <c r="AC172" i="1"/>
  <c r="Z172" i="1"/>
  <c r="AA172" i="1" s="1"/>
  <c r="AD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D125" i="1" s="1"/>
  <c r="AC124" i="1"/>
  <c r="Z124" i="1"/>
  <c r="AA124" i="1" s="1"/>
  <c r="AD124" i="1" s="1"/>
  <c r="AC123" i="1"/>
  <c r="Z123" i="1"/>
  <c r="AA123" i="1" s="1"/>
  <c r="AD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AD110" i="1" s="1"/>
  <c r="Z110" i="1"/>
  <c r="AC109" i="1"/>
  <c r="Z109" i="1"/>
  <c r="AA109" i="1" s="1"/>
  <c r="AF109" i="1" s="1"/>
  <c r="AC108" i="1"/>
  <c r="Z108" i="1"/>
  <c r="AA108" i="1" s="1"/>
  <c r="AD108" i="1" s="1"/>
  <c r="AC107" i="1"/>
  <c r="Z107" i="1"/>
  <c r="AA107" i="1" s="1"/>
  <c r="AC105" i="1"/>
  <c r="Z105" i="1"/>
  <c r="AA105" i="1" s="1"/>
  <c r="AD105" i="1" s="1"/>
  <c r="AC104" i="1"/>
  <c r="Z104" i="1"/>
  <c r="AA104" i="1" s="1"/>
  <c r="AC103" i="1"/>
  <c r="AA103" i="1"/>
  <c r="AD103" i="1" s="1"/>
  <c r="Z103" i="1"/>
  <c r="AC102" i="1"/>
  <c r="Z102" i="1"/>
  <c r="AA102" i="1" s="1"/>
  <c r="AD102" i="1" s="1"/>
  <c r="AC101" i="1"/>
  <c r="Z101" i="1"/>
  <c r="AA101" i="1" s="1"/>
  <c r="AC100" i="1"/>
  <c r="Z100" i="1"/>
  <c r="AA100" i="1" s="1"/>
  <c r="AD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AA83" i="1"/>
  <c r="AD83" i="1" s="1"/>
  <c r="Z83" i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D73" i="1" s="1"/>
  <c r="AC72" i="1"/>
  <c r="Z72" i="1"/>
  <c r="AA72" i="1" s="1"/>
  <c r="AF72" i="1" s="1"/>
  <c r="AG72" i="1" s="1"/>
  <c r="AC71" i="1"/>
  <c r="Z71" i="1"/>
  <c r="AA71" i="1" s="1"/>
  <c r="AF70" i="1"/>
  <c r="AC70" i="1"/>
  <c r="Z70" i="1"/>
  <c r="AA70" i="1" s="1"/>
  <c r="AC69" i="1"/>
  <c r="Z69" i="1"/>
  <c r="AA69" i="1" s="1"/>
  <c r="AC68" i="1"/>
  <c r="AA68" i="1"/>
  <c r="Z68" i="1"/>
  <c r="AC67" i="1"/>
  <c r="AA67" i="1"/>
  <c r="AD67" i="1" s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D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D42" i="1" s="1"/>
  <c r="AC41" i="1"/>
  <c r="Z41" i="1"/>
  <c r="AA41" i="1" s="1"/>
  <c r="AD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D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D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307" i="1" l="1"/>
  <c r="AG1307" i="1" s="1"/>
  <c r="AD1307" i="1"/>
  <c r="AF1310" i="1"/>
  <c r="AG1310" i="1" s="1"/>
  <c r="AD1310" i="1"/>
  <c r="AF1309" i="1"/>
  <c r="AG1309" i="1" s="1"/>
  <c r="AD1309" i="1"/>
  <c r="AF1308" i="1"/>
  <c r="AG1308" i="1" s="1"/>
  <c r="AD1308" i="1"/>
  <c r="AF1311" i="1"/>
  <c r="AG1311" i="1" s="1"/>
  <c r="AD1311" i="1"/>
  <c r="A1307" i="1"/>
  <c r="B1308" i="1"/>
  <c r="A402" i="1"/>
  <c r="AF402" i="1"/>
  <c r="AG402" i="1" s="1"/>
  <c r="AD402" i="1"/>
  <c r="AF403" i="1"/>
  <c r="AG403" i="1" s="1"/>
  <c r="AD403" i="1"/>
  <c r="B403" i="1"/>
  <c r="A400" i="1"/>
  <c r="A401" i="1"/>
  <c r="AB401" i="1"/>
  <c r="AF401" i="1"/>
  <c r="AG401" i="1" s="1"/>
  <c r="AD401" i="1"/>
  <c r="AD1324" i="1"/>
  <c r="AB400" i="1"/>
  <c r="AD400" i="1"/>
  <c r="AF400" i="1"/>
  <c r="AG400" i="1" s="1"/>
  <c r="AF1904" i="1"/>
  <c r="AG1904" i="1" s="1"/>
  <c r="AD1904" i="1"/>
  <c r="AF598" i="1"/>
  <c r="AG598" i="1" s="1"/>
  <c r="AD29" i="1"/>
  <c r="AF511" i="1"/>
  <c r="AF1393" i="1"/>
  <c r="AG1393" i="1" s="1"/>
  <c r="AF2003" i="1"/>
  <c r="AG2003" i="1" s="1"/>
  <c r="AF1917" i="1"/>
  <c r="AG1917" i="1" s="1"/>
  <c r="AF1401" i="1"/>
  <c r="AG1823" i="1"/>
  <c r="AF206" i="1"/>
  <c r="AG206" i="1" s="1"/>
  <c r="AF705" i="1"/>
  <c r="AG705" i="1" s="1"/>
  <c r="AF493" i="1"/>
  <c r="AG493" i="1" s="1"/>
  <c r="AD587" i="1"/>
  <c r="AD1490" i="1"/>
  <c r="AD551" i="1"/>
  <c r="AD569" i="1"/>
  <c r="AD672" i="1"/>
  <c r="AF1432" i="1"/>
  <c r="AF1734" i="1"/>
  <c r="AG1734" i="1" s="1"/>
  <c r="AG407" i="1"/>
  <c r="AF1225" i="1"/>
  <c r="AF1771" i="1"/>
  <c r="AG1771" i="1" s="1"/>
  <c r="AD605" i="1"/>
  <c r="AF1634" i="1"/>
  <c r="AG1634" i="1" s="1"/>
  <c r="AD767" i="1"/>
  <c r="AG1344" i="1"/>
  <c r="AD233" i="1"/>
  <c r="AD515" i="1"/>
  <c r="AD1006" i="1"/>
  <c r="AF1509" i="1"/>
  <c r="AD250" i="1"/>
  <c r="AF250" i="1"/>
  <c r="AG250" i="1" s="1"/>
  <c r="AD1298" i="1"/>
  <c r="AF1298" i="1"/>
  <c r="AF1627" i="1"/>
  <c r="AD1627" i="1"/>
  <c r="AD620" i="1"/>
  <c r="AF620" i="1"/>
  <c r="AG620" i="1" s="1"/>
  <c r="AG296" i="1"/>
  <c r="AF612" i="1"/>
  <c r="AG612" i="1" s="1"/>
  <c r="AF654" i="1"/>
  <c r="AG654" i="1" s="1"/>
  <c r="AD1173" i="1"/>
  <c r="AG1490" i="1"/>
  <c r="AF269" i="1"/>
  <c r="AD335" i="1"/>
  <c r="AF903" i="1"/>
  <c r="AG903" i="1" s="1"/>
  <c r="AF920" i="1"/>
  <c r="AG920" i="1" s="1"/>
  <c r="AF1237" i="1"/>
  <c r="AG1237" i="1" s="1"/>
  <c r="AD1712" i="1"/>
  <c r="AF2008" i="1"/>
  <c r="AG2008" i="1" s="1"/>
  <c r="AG2013" i="1"/>
  <c r="AD1320" i="1"/>
  <c r="AF1614" i="1"/>
  <c r="AG1614" i="1" s="1"/>
  <c r="AF219" i="1"/>
  <c r="AG219" i="1" s="1"/>
  <c r="AG260" i="1"/>
  <c r="AD746" i="1"/>
  <c r="AD1423" i="1"/>
  <c r="AD1439" i="1"/>
  <c r="AF1687" i="1"/>
  <c r="AG1687" i="1" s="1"/>
  <c r="AF1701" i="1"/>
  <c r="AG1701" i="1" s="1"/>
  <c r="AD1890" i="1"/>
  <c r="AD1996" i="1"/>
  <c r="AF1780" i="1"/>
  <c r="AG1780" i="1" s="1"/>
  <c r="AF277" i="1"/>
  <c r="AG277" i="1" s="1"/>
  <c r="AD849" i="1"/>
  <c r="AF1133" i="1"/>
  <c r="AG1133" i="1" s="1"/>
  <c r="AF747" i="1"/>
  <c r="AG747" i="1" s="1"/>
  <c r="AF816" i="1"/>
  <c r="AF871" i="1"/>
  <c r="AG871" i="1" s="1"/>
  <c r="AF1072" i="1"/>
  <c r="AG1072" i="1" s="1"/>
  <c r="AF1203" i="1"/>
  <c r="AG1203" i="1" s="1"/>
  <c r="AD1272" i="1"/>
  <c r="AD1283" i="1"/>
  <c r="AD1334" i="1"/>
  <c r="AG240" i="1"/>
  <c r="AD529" i="1"/>
  <c r="AD240" i="1"/>
  <c r="AF1246" i="1"/>
  <c r="AG1246" i="1" s="1"/>
  <c r="AF1436" i="1"/>
  <c r="AD1459" i="1"/>
  <c r="AD39" i="1"/>
  <c r="AF268" i="1"/>
  <c r="AF648" i="1"/>
  <c r="AG648" i="1" s="1"/>
  <c r="AD1483" i="1"/>
  <c r="AD1635" i="1"/>
  <c r="AD2017" i="1"/>
  <c r="AF513" i="1"/>
  <c r="AG513" i="1" s="1"/>
  <c r="AD513" i="1"/>
  <c r="AD706" i="1"/>
  <c r="AF706" i="1"/>
  <c r="AG706" i="1" s="1"/>
  <c r="AD1972" i="1"/>
  <c r="AF1972" i="1"/>
  <c r="AF1549" i="1"/>
  <c r="AG1549" i="1" s="1"/>
  <c r="AD1549" i="1"/>
  <c r="AD94" i="1"/>
  <c r="AF94" i="1"/>
  <c r="AG94" i="1" s="1"/>
  <c r="AD1465" i="1"/>
  <c r="AF1465" i="1"/>
  <c r="AG1465" i="1" s="1"/>
  <c r="AF1915" i="1"/>
  <c r="AG1915" i="1" s="1"/>
  <c r="AF305" i="1"/>
  <c r="AG305" i="1" s="1"/>
  <c r="AD305" i="1"/>
  <c r="AD388" i="1"/>
  <c r="AF388" i="1"/>
  <c r="AG388" i="1" s="1"/>
  <c r="AD660" i="1"/>
  <c r="AF660" i="1"/>
  <c r="AF828" i="1"/>
  <c r="AG828" i="1" s="1"/>
  <c r="AD828" i="1"/>
  <c r="AD900" i="1"/>
  <c r="AD905" i="1"/>
  <c r="AF1445" i="1"/>
  <c r="AG1445" i="1" s="1"/>
  <c r="AD1445" i="1"/>
  <c r="AD2095" i="1"/>
  <c r="AF2095" i="1"/>
  <c r="AG2095" i="1" s="1"/>
  <c r="AF78" i="1"/>
  <c r="AG78" i="1" s="1"/>
  <c r="AD78" i="1"/>
  <c r="AF300" i="1"/>
  <c r="AG300" i="1" s="1"/>
  <c r="AD559" i="1"/>
  <c r="AF796" i="1"/>
  <c r="AG796" i="1" s="1"/>
  <c r="AD796" i="1"/>
  <c r="AF1022" i="1"/>
  <c r="AG1022" i="1" s="1"/>
  <c r="AD1022" i="1"/>
  <c r="AF1162" i="1"/>
  <c r="AG1162" i="1" s="1"/>
  <c r="AD1162" i="1"/>
  <c r="AD1905" i="1"/>
  <c r="AF1905" i="1"/>
  <c r="AG1905" i="1" s="1"/>
  <c r="AF223" i="1"/>
  <c r="AG223" i="1" s="1"/>
  <c r="AD1000" i="1"/>
  <c r="AF1000" i="1"/>
  <c r="AG1000" i="1" s="1"/>
  <c r="AF1590" i="1"/>
  <c r="AG1590" i="1" s="1"/>
  <c r="AD1590" i="1"/>
  <c r="AF68" i="1"/>
  <c r="AG68" i="1" s="1"/>
  <c r="AD68" i="1"/>
  <c r="AF208" i="1"/>
  <c r="AG208" i="1" s="1"/>
  <c r="AF555" i="1"/>
  <c r="AG555" i="1" s="1"/>
  <c r="AD555" i="1"/>
  <c r="AD873" i="1"/>
  <c r="AF873" i="1"/>
  <c r="AF1134" i="1"/>
  <c r="AG1134" i="1" s="1"/>
  <c r="AD1134" i="1"/>
  <c r="AF1977" i="1"/>
  <c r="AD1977" i="1"/>
  <c r="AD213" i="1"/>
  <c r="AF213" i="1"/>
  <c r="AG213" i="1" s="1"/>
  <c r="AD208" i="1"/>
  <c r="AF286" i="1"/>
  <c r="AG286" i="1" s="1"/>
  <c r="AD286" i="1"/>
  <c r="AF334" i="1"/>
  <c r="AF370" i="1"/>
  <c r="AG370" i="1" s="1"/>
  <c r="AD370" i="1"/>
  <c r="AF975" i="1"/>
  <c r="AG975" i="1" s="1"/>
  <c r="AD975" i="1"/>
  <c r="AD1967" i="1"/>
  <c r="AD121" i="1"/>
  <c r="AF121" i="1"/>
  <c r="AG121" i="1" s="1"/>
  <c r="AF517" i="1"/>
  <c r="AG517" i="1" s="1"/>
  <c r="AD517" i="1"/>
  <c r="AD843" i="1"/>
  <c r="AF843" i="1"/>
  <c r="AG843" i="1" s="1"/>
  <c r="AF1340" i="1"/>
  <c r="AG1340" i="1" s="1"/>
  <c r="AD1340" i="1"/>
  <c r="AF1769" i="1"/>
  <c r="AG1769" i="1" s="1"/>
  <c r="AD1769" i="1"/>
  <c r="AD331" i="1"/>
  <c r="AG331" i="1"/>
  <c r="AF675" i="1"/>
  <c r="AG675" i="1" s="1"/>
  <c r="AD675" i="1"/>
  <c r="AF1053" i="1"/>
  <c r="AG1053" i="1" s="1"/>
  <c r="AD1053" i="1"/>
  <c r="AD1315" i="1"/>
  <c r="AF1708" i="1"/>
  <c r="AG1708" i="1" s="1"/>
  <c r="AD1708" i="1"/>
  <c r="AD1728" i="1"/>
  <c r="AF1728" i="1"/>
  <c r="AG1728" i="1" s="1"/>
  <c r="AD256" i="1"/>
  <c r="AF256" i="1"/>
  <c r="AG256" i="1" s="1"/>
  <c r="AD488" i="1"/>
  <c r="AF488" i="1"/>
  <c r="AG488" i="1" s="1"/>
  <c r="AD686" i="1"/>
  <c r="AF686" i="1"/>
  <c r="AG686" i="1" s="1"/>
  <c r="AD1189" i="1"/>
  <c r="AF1189" i="1"/>
  <c r="AG1189" i="1" s="1"/>
  <c r="AD1351" i="1"/>
  <c r="AF1351" i="1"/>
  <c r="AG1351" i="1" s="1"/>
  <c r="AF1461" i="1"/>
  <c r="AG1461" i="1" s="1"/>
  <c r="AF1606" i="1"/>
  <c r="AG1606" i="1" s="1"/>
  <c r="AD1606" i="1"/>
  <c r="AD1318" i="1"/>
  <c r="AF1318" i="1"/>
  <c r="AG1318" i="1" s="1"/>
  <c r="AF1741" i="1"/>
  <c r="AD1865" i="1"/>
  <c r="AF1865" i="1"/>
  <c r="AG1865" i="1" s="1"/>
  <c r="AF1894" i="1"/>
  <c r="AG1894" i="1" s="1"/>
  <c r="AD65" i="1"/>
  <c r="AD241" i="1"/>
  <c r="AF1125" i="1"/>
  <c r="AD1125" i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D530" i="1"/>
  <c r="AF769" i="1"/>
  <c r="AG769" i="1" s="1"/>
  <c r="AD778" i="1"/>
  <c r="AF1088" i="1"/>
  <c r="AG1088" i="1" s="1"/>
  <c r="AD1278" i="1"/>
  <c r="AG1278" i="1"/>
  <c r="AD1342" i="1"/>
  <c r="AF1342" i="1"/>
  <c r="AG1342" i="1" s="1"/>
  <c r="AF1724" i="1"/>
  <c r="AG1724" i="1" s="1"/>
  <c r="AD1724" i="1"/>
  <c r="AG778" i="1"/>
  <c r="AD1430" i="1"/>
  <c r="AF1430" i="1"/>
  <c r="AG1430" i="1" s="1"/>
  <c r="AF589" i="1"/>
  <c r="AG589" i="1" s="1"/>
  <c r="AG751" i="1"/>
  <c r="AD909" i="1"/>
  <c r="AF909" i="1"/>
  <c r="AG909" i="1" s="1"/>
  <c r="AD1143" i="1"/>
  <c r="AF1143" i="1"/>
  <c r="AG1143" i="1" s="1"/>
  <c r="AF1579" i="1"/>
  <c r="AG1579" i="1" s="1"/>
  <c r="AF1948" i="1"/>
  <c r="AG1948" i="1" s="1"/>
  <c r="AD1948" i="1"/>
  <c r="AD81" i="1"/>
  <c r="AD118" i="1"/>
  <c r="AD313" i="1"/>
  <c r="AD629" i="1"/>
  <c r="AG1358" i="1"/>
  <c r="AD1375" i="1"/>
  <c r="AD1475" i="1"/>
  <c r="AD1830" i="1"/>
  <c r="AF1830" i="1"/>
  <c r="AG1830" i="1" s="1"/>
  <c r="AF1922" i="1"/>
  <c r="AG1922" i="1" s="1"/>
  <c r="AD2006" i="1"/>
  <c r="AF2006" i="1"/>
  <c r="AG2006" i="1" s="1"/>
  <c r="AF2100" i="1"/>
  <c r="AG2100" i="1" s="1"/>
  <c r="AD2100" i="1"/>
  <c r="AG264" i="1"/>
  <c r="AD638" i="1"/>
  <c r="AF658" i="1"/>
  <c r="AG658" i="1" s="1"/>
  <c r="AF668" i="1"/>
  <c r="AG668" i="1" s="1"/>
  <c r="AD751" i="1"/>
  <c r="AF1138" i="1"/>
  <c r="AG1138" i="1" s="1"/>
  <c r="AD1138" i="1"/>
  <c r="AF1144" i="1"/>
  <c r="AG1144" i="1" s="1"/>
  <c r="AD1144" i="1"/>
  <c r="AF1382" i="1"/>
  <c r="AG1382" i="1" s="1"/>
  <c r="AD1482" i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D1487" i="1"/>
  <c r="AF1624" i="1"/>
  <c r="AG1624" i="1" s="1"/>
  <c r="AF1856" i="1"/>
  <c r="AG1856" i="1" s="1"/>
  <c r="AD1883" i="1"/>
  <c r="AF1934" i="1"/>
  <c r="AG1934" i="1" s="1"/>
  <c r="AG649" i="1"/>
  <c r="AD894" i="1"/>
  <c r="AF1021" i="1"/>
  <c r="AG1021" i="1" s="1"/>
  <c r="AF1044" i="1"/>
  <c r="AG1044" i="1" s="1"/>
  <c r="AD1411" i="1"/>
  <c r="AF1565" i="1"/>
  <c r="AG1565" i="1" s="1"/>
  <c r="AD1171" i="1"/>
  <c r="AD2051" i="1"/>
  <c r="AF2069" i="1"/>
  <c r="AG2069" i="1" s="1"/>
  <c r="AF2107" i="1"/>
  <c r="AG2107" i="1" s="1"/>
  <c r="AG335" i="1"/>
  <c r="AG372" i="1"/>
  <c r="AF381" i="1"/>
  <c r="AG381" i="1" s="1"/>
  <c r="AF641" i="1"/>
  <c r="AG641" i="1" s="1"/>
  <c r="AF1065" i="1"/>
  <c r="AF1295" i="1"/>
  <c r="AG1295" i="1" s="1"/>
  <c r="AD1479" i="1"/>
  <c r="AF1542" i="1"/>
  <c r="AF1727" i="1"/>
  <c r="AG1727" i="1" s="1"/>
  <c r="AG557" i="1"/>
  <c r="AD557" i="1"/>
  <c r="AD92" i="1"/>
  <c r="AG92" i="1"/>
  <c r="AG65" i="1"/>
  <c r="AF627" i="1"/>
  <c r="AD627" i="1"/>
  <c r="AG90" i="1"/>
  <c r="AF236" i="1"/>
  <c r="AG236" i="1" s="1"/>
  <c r="AD236" i="1"/>
  <c r="AF199" i="1"/>
  <c r="AD199" i="1"/>
  <c r="AG29" i="1"/>
  <c r="AD88" i="1"/>
  <c r="AF88" i="1"/>
  <c r="AF139" i="1"/>
  <c r="AD139" i="1"/>
  <c r="AF212" i="1"/>
  <c r="AG212" i="1" s="1"/>
  <c r="AD212" i="1"/>
  <c r="AD239" i="1"/>
  <c r="AF239" i="1"/>
  <c r="AF679" i="1"/>
  <c r="AD679" i="1"/>
  <c r="AF713" i="1"/>
  <c r="AD713" i="1"/>
  <c r="AF921" i="1"/>
  <c r="AD921" i="1"/>
  <c r="AD973" i="1"/>
  <c r="AF973" i="1"/>
  <c r="AD187" i="1"/>
  <c r="AF187" i="1"/>
  <c r="AF892" i="1"/>
  <c r="AD892" i="1"/>
  <c r="AG1065" i="1"/>
  <c r="AG932" i="1"/>
  <c r="AD113" i="1"/>
  <c r="AF113" i="1"/>
  <c r="AD276" i="1"/>
  <c r="AD294" i="1"/>
  <c r="AF383" i="1"/>
  <c r="AD383" i="1"/>
  <c r="AG451" i="1"/>
  <c r="AD1397" i="1"/>
  <c r="AF1397" i="1"/>
  <c r="AG217" i="1"/>
  <c r="AF311" i="1"/>
  <c r="AD311" i="1"/>
  <c r="AD90" i="1"/>
  <c r="AG163" i="1"/>
  <c r="AF175" i="1"/>
  <c r="AG276" i="1"/>
  <c r="AF1004" i="1"/>
  <c r="AD1004" i="1"/>
  <c r="AF86" i="1"/>
  <c r="AG86" i="1" s="1"/>
  <c r="AD63" i="1"/>
  <c r="AF74" i="1"/>
  <c r="AD74" i="1"/>
  <c r="AF561" i="1"/>
  <c r="AD561" i="1"/>
  <c r="AF600" i="1"/>
  <c r="AG600" i="1" s="1"/>
  <c r="AD600" i="1"/>
  <c r="AF604" i="1"/>
  <c r="AD604" i="1"/>
  <c r="AD823" i="1"/>
  <c r="AF823" i="1"/>
  <c r="AD914" i="1"/>
  <c r="AF914" i="1"/>
  <c r="AF27" i="1"/>
  <c r="AD27" i="1"/>
  <c r="AG44" i="1"/>
  <c r="AF63" i="1"/>
  <c r="AG63" i="1" s="1"/>
  <c r="AD101" i="1"/>
  <c r="AF101" i="1"/>
  <c r="AF110" i="1"/>
  <c r="AD258" i="1"/>
  <c r="AF294" i="1"/>
  <c r="AG539" i="1"/>
  <c r="AD71" i="1"/>
  <c r="AF71" i="1"/>
  <c r="AF91" i="1"/>
  <c r="AD91" i="1"/>
  <c r="AD163" i="1"/>
  <c r="AF966" i="1"/>
  <c r="AD966" i="1"/>
  <c r="AD150" i="1"/>
  <c r="AF308" i="1"/>
  <c r="AG308" i="1" s="1"/>
  <c r="AD308" i="1"/>
  <c r="AF567" i="1"/>
  <c r="AD567" i="1"/>
  <c r="AF601" i="1"/>
  <c r="AG601" i="1" s="1"/>
  <c r="AF805" i="1"/>
  <c r="AD805" i="1"/>
  <c r="AF93" i="1"/>
  <c r="AD93" i="1"/>
  <c r="AF258" i="1"/>
  <c r="AG258" i="1" s="1"/>
  <c r="AG587" i="1"/>
  <c r="AF744" i="1"/>
  <c r="AD744" i="1"/>
  <c r="AF80" i="1"/>
  <c r="AD80" i="1"/>
  <c r="AD98" i="1"/>
  <c r="AF98" i="1"/>
  <c r="AF151" i="1"/>
  <c r="AD151" i="1"/>
  <c r="AF883" i="1"/>
  <c r="AG883" i="1" s="1"/>
  <c r="AD883" i="1"/>
  <c r="AF938" i="1"/>
  <c r="AD938" i="1"/>
  <c r="AF957" i="1"/>
  <c r="AD957" i="1"/>
  <c r="AD684" i="1"/>
  <c r="AF684" i="1"/>
  <c r="AD771" i="1"/>
  <c r="AF771" i="1"/>
  <c r="AF840" i="1"/>
  <c r="AD840" i="1"/>
  <c r="AF866" i="1"/>
  <c r="AG866" i="1" s="1"/>
  <c r="AD1314" i="1"/>
  <c r="AF1314" i="1"/>
  <c r="AG1314" i="1" s="1"/>
  <c r="AD1402" i="1"/>
  <c r="AF1402" i="1"/>
  <c r="AF697" i="1"/>
  <c r="AG697" i="1" s="1"/>
  <c r="AD697" i="1"/>
  <c r="AD812" i="1"/>
  <c r="AF812" i="1"/>
  <c r="AD879" i="1"/>
  <c r="AF879" i="1"/>
  <c r="AD1025" i="1"/>
  <c r="AF1025" i="1"/>
  <c r="AG1025" i="1" s="1"/>
  <c r="AF1030" i="1"/>
  <c r="AG1030" i="1" s="1"/>
  <c r="AD1030" i="1"/>
  <c r="AF1109" i="1"/>
  <c r="AG1109" i="1" s="1"/>
  <c r="AD1109" i="1"/>
  <c r="AD455" i="1"/>
  <c r="AF553" i="1"/>
  <c r="AD553" i="1"/>
  <c r="AF563" i="1"/>
  <c r="AG563" i="1" s="1"/>
  <c r="AD643" i="1"/>
  <c r="AF643" i="1"/>
  <c r="AF688" i="1"/>
  <c r="AF710" i="1"/>
  <c r="AD710" i="1"/>
  <c r="AF1063" i="1"/>
  <c r="AG1063" i="1" s="1"/>
  <c r="AF1181" i="1"/>
  <c r="AD1181" i="1"/>
  <c r="AF1301" i="1"/>
  <c r="AD1301" i="1"/>
  <c r="AD234" i="1"/>
  <c r="AF306" i="1"/>
  <c r="AD617" i="1"/>
  <c r="AF677" i="1"/>
  <c r="AD677" i="1"/>
  <c r="AF742" i="1"/>
  <c r="AD742" i="1"/>
  <c r="AD875" i="1"/>
  <c r="AF930" i="1"/>
  <c r="AG930" i="1"/>
  <c r="AD930" i="1"/>
  <c r="AF453" i="1"/>
  <c r="AD453" i="1"/>
  <c r="AF518" i="1"/>
  <c r="AD518" i="1"/>
  <c r="AF531" i="1"/>
  <c r="AG617" i="1"/>
  <c r="AF621" i="1"/>
  <c r="AD1101" i="1"/>
  <c r="AF1101" i="1"/>
  <c r="AG1101" i="1" s="1"/>
  <c r="AD1255" i="1"/>
  <c r="AF1255" i="1"/>
  <c r="AF433" i="1"/>
  <c r="AD433" i="1"/>
  <c r="AF478" i="1"/>
  <c r="AF636" i="1"/>
  <c r="AD636" i="1"/>
  <c r="AD1008" i="1"/>
  <c r="AF1008" i="1"/>
  <c r="AG1008" i="1"/>
  <c r="AD44" i="1"/>
  <c r="AD72" i="1"/>
  <c r="AF108" i="1"/>
  <c r="AG108" i="1" s="1"/>
  <c r="AD129" i="1"/>
  <c r="AF234" i="1"/>
  <c r="AG270" i="1"/>
  <c r="AD272" i="1"/>
  <c r="AD275" i="1"/>
  <c r="AD306" i="1"/>
  <c r="AF547" i="1"/>
  <c r="AF670" i="1"/>
  <c r="AD670" i="1"/>
  <c r="AD715" i="1"/>
  <c r="AF834" i="1"/>
  <c r="AG834" i="1" s="1"/>
  <c r="AD834" i="1"/>
  <c r="AF847" i="1"/>
  <c r="AD847" i="1"/>
  <c r="AD890" i="1"/>
  <c r="AF890" i="1"/>
  <c r="AF950" i="1"/>
  <c r="AD950" i="1"/>
  <c r="AF1036" i="1"/>
  <c r="AG1036" i="1"/>
  <c r="AD1036" i="1"/>
  <c r="AD1153" i="1"/>
  <c r="AF1153" i="1"/>
  <c r="AG129" i="1"/>
  <c r="AG272" i="1"/>
  <c r="AF275" i="1"/>
  <c r="AD753" i="1"/>
  <c r="AG753" i="1"/>
  <c r="AF787" i="1"/>
  <c r="AD787" i="1"/>
  <c r="AF992" i="1"/>
  <c r="AG992" i="1"/>
  <c r="AF1040" i="1"/>
  <c r="AD1040" i="1"/>
  <c r="AD1208" i="1"/>
  <c r="AF67" i="1"/>
  <c r="AG67" i="1" s="1"/>
  <c r="AF232" i="1"/>
  <c r="AG232" i="1" s="1"/>
  <c r="AD270" i="1"/>
  <c r="AF336" i="1"/>
  <c r="AD336" i="1"/>
  <c r="AF367" i="1"/>
  <c r="AF565" i="1"/>
  <c r="AD565" i="1"/>
  <c r="AD633" i="1"/>
  <c r="AF633" i="1"/>
  <c r="AF708" i="1"/>
  <c r="AD708" i="1"/>
  <c r="AF864" i="1"/>
  <c r="AF650" i="1"/>
  <c r="AG650" i="1" s="1"/>
  <c r="AD650" i="1"/>
  <c r="AF907" i="1"/>
  <c r="AD907" i="1"/>
  <c r="AD922" i="1"/>
  <c r="AF922" i="1"/>
  <c r="AG922" i="1" s="1"/>
  <c r="AD934" i="1"/>
  <c r="AF986" i="1"/>
  <c r="AD986" i="1"/>
  <c r="AD1046" i="1"/>
  <c r="AF1046" i="1"/>
  <c r="AF1090" i="1"/>
  <c r="AD1169" i="1"/>
  <c r="AF1169" i="1"/>
  <c r="AG1169" i="1" s="1"/>
  <c r="AG334" i="1"/>
  <c r="AF625" i="1"/>
  <c r="AG625" i="1" s="1"/>
  <c r="AF1042" i="1"/>
  <c r="AD1042" i="1"/>
  <c r="AF1102" i="1"/>
  <c r="AD1102" i="1"/>
  <c r="AF602" i="1"/>
  <c r="AD602" i="1"/>
  <c r="AF934" i="1"/>
  <c r="AF1010" i="1"/>
  <c r="AD1010" i="1"/>
  <c r="AF1038" i="1"/>
  <c r="AF1055" i="1"/>
  <c r="AG1055" i="1" s="1"/>
  <c r="AD1081" i="1"/>
  <c r="AF1081" i="1"/>
  <c r="AD1137" i="1"/>
  <c r="AG1137" i="1"/>
  <c r="AF324" i="1"/>
  <c r="AD838" i="1"/>
  <c r="AF838" i="1"/>
  <c r="AF851" i="1"/>
  <c r="AD959" i="1"/>
  <c r="AF967" i="1"/>
  <c r="AF979" i="1"/>
  <c r="AD979" i="1"/>
  <c r="AF994" i="1"/>
  <c r="AF1145" i="1"/>
  <c r="AD1145" i="1"/>
  <c r="AF1343" i="1"/>
  <c r="AD1343" i="1"/>
  <c r="AF554" i="1"/>
  <c r="AF623" i="1"/>
  <c r="AD623" i="1"/>
  <c r="AF773" i="1"/>
  <c r="AG785" i="1"/>
  <c r="AD785" i="1"/>
  <c r="AD821" i="1"/>
  <c r="AD948" i="1"/>
  <c r="AF948" i="1"/>
  <c r="AF1073" i="1"/>
  <c r="AD1073" i="1"/>
  <c r="AD1099" i="1"/>
  <c r="AF1099" i="1"/>
  <c r="AG1099" i="1" s="1"/>
  <c r="AF1137" i="1"/>
  <c r="AD665" i="1"/>
  <c r="AF665" i="1"/>
  <c r="AG852" i="1"/>
  <c r="AD852" i="1"/>
  <c r="AD856" i="1"/>
  <c r="AF856" i="1"/>
  <c r="AF1146" i="1"/>
  <c r="AD1146" i="1"/>
  <c r="AF1273" i="1"/>
  <c r="AG1273" i="1" s="1"/>
  <c r="AD1273" i="1"/>
  <c r="AD312" i="1"/>
  <c r="AG390" i="1"/>
  <c r="AG417" i="1"/>
  <c r="AD417" i="1"/>
  <c r="AF537" i="1"/>
  <c r="AD568" i="1"/>
  <c r="AF681" i="1"/>
  <c r="AF685" i="1"/>
  <c r="AD685" i="1"/>
  <c r="AF821" i="1"/>
  <c r="AG936" i="1"/>
  <c r="AD936" i="1"/>
  <c r="AD944" i="1"/>
  <c r="AF944" i="1"/>
  <c r="AF1394" i="1"/>
  <c r="AD1394" i="1"/>
  <c r="AD1398" i="1"/>
  <c r="AF1398" i="1"/>
  <c r="AF1074" i="1"/>
  <c r="AG1074" i="1" s="1"/>
  <c r="AF1180" i="1"/>
  <c r="AD1180" i="1"/>
  <c r="AF1303" i="1"/>
  <c r="AD1303" i="1"/>
  <c r="AF1428" i="1"/>
  <c r="AD1428" i="1"/>
  <c r="AD1438" i="1"/>
  <c r="AF1438" i="1"/>
  <c r="AF1110" i="1"/>
  <c r="AF1322" i="1"/>
  <c r="AD1322" i="1"/>
  <c r="AF1136" i="1"/>
  <c r="AD1136" i="1"/>
  <c r="AD1299" i="1"/>
  <c r="AF1299" i="1"/>
  <c r="AF1332" i="1"/>
  <c r="AG1332" i="1" s="1"/>
  <c r="AD1332" i="1"/>
  <c r="AF1182" i="1"/>
  <c r="AD1182" i="1"/>
  <c r="AF1266" i="1"/>
  <c r="AD1434" i="1"/>
  <c r="AF1434" i="1"/>
  <c r="AF1460" i="1"/>
  <c r="AG1460" i="1" s="1"/>
  <c r="AD1460" i="1"/>
  <c r="AF832" i="1"/>
  <c r="AD876" i="1"/>
  <c r="AD888" i="1"/>
  <c r="AF899" i="1"/>
  <c r="AD965" i="1"/>
  <c r="AD977" i="1"/>
  <c r="AD1002" i="1"/>
  <c r="AD1058" i="1"/>
  <c r="AD1094" i="1"/>
  <c r="AF1094" i="1"/>
  <c r="AF1100" i="1"/>
  <c r="AD1100" i="1"/>
  <c r="AD1110" i="1"/>
  <c r="AF1130" i="1"/>
  <c r="AF1220" i="1"/>
  <c r="AF862" i="1"/>
  <c r="AG862" i="1" s="1"/>
  <c r="AF888" i="1"/>
  <c r="AG888" i="1" s="1"/>
  <c r="AG965" i="1"/>
  <c r="AF993" i="1"/>
  <c r="AG1002" i="1"/>
  <c r="AF1058" i="1"/>
  <c r="AF1166" i="1"/>
  <c r="AD1166" i="1"/>
  <c r="AD1266" i="1"/>
  <c r="AD963" i="1"/>
  <c r="AF963" i="1"/>
  <c r="AG993" i="1"/>
  <c r="AF1083" i="1"/>
  <c r="AG1083" i="1" s="1"/>
  <c r="AD1083" i="1"/>
  <c r="AF1097" i="1"/>
  <c r="AD1108" i="1"/>
  <c r="AF1108" i="1"/>
  <c r="AF1193" i="1"/>
  <c r="AF1300" i="1"/>
  <c r="AG1300" i="1"/>
  <c r="AF1389" i="1"/>
  <c r="AF1526" i="1"/>
  <c r="AD1526" i="1"/>
  <c r="AF1547" i="1"/>
  <c r="AD1547" i="1"/>
  <c r="AF1504" i="1"/>
  <c r="AG1504" i="1" s="1"/>
  <c r="AD1504" i="1"/>
  <c r="AF1960" i="1"/>
  <c r="AD1960" i="1"/>
  <c r="AG1011" i="1"/>
  <c r="AF1174" i="1"/>
  <c r="AG1174" i="1" s="1"/>
  <c r="AD1224" i="1"/>
  <c r="AF1260" i="1"/>
  <c r="AD1300" i="1"/>
  <c r="AF1984" i="1"/>
  <c r="AG1984" i="1" s="1"/>
  <c r="AD1984" i="1"/>
  <c r="AF2022" i="1"/>
  <c r="AD2022" i="1"/>
  <c r="AG1171" i="1"/>
  <c r="AF1218" i="1"/>
  <c r="AD1284" i="1"/>
  <c r="AD1286" i="1"/>
  <c r="AF1294" i="1"/>
  <c r="AD1313" i="1"/>
  <c r="AD1326" i="1"/>
  <c r="AF1326" i="1"/>
  <c r="AD1355" i="1"/>
  <c r="AF1373" i="1"/>
  <c r="AD1373" i="1"/>
  <c r="AD1389" i="1"/>
  <c r="AF1457" i="1"/>
  <c r="AG1457" i="1" s="1"/>
  <c r="AD1457" i="1"/>
  <c r="AF1492" i="1"/>
  <c r="AG1492" i="1" s="1"/>
  <c r="AD1492" i="1"/>
  <c r="AD1765" i="1"/>
  <c r="AF1765" i="1"/>
  <c r="AF2000" i="1"/>
  <c r="AG2000" i="1" s="1"/>
  <c r="AD2000" i="1"/>
  <c r="AF2034" i="1"/>
  <c r="AD2034" i="1"/>
  <c r="AD1174" i="1"/>
  <c r="AG1313" i="1"/>
  <c r="AF1418" i="1"/>
  <c r="AD1418" i="1"/>
  <c r="AF1452" i="1"/>
  <c r="AD1452" i="1"/>
  <c r="AD1469" i="1"/>
  <c r="AF1469" i="1"/>
  <c r="AG1469" i="1" s="1"/>
  <c r="AD1743" i="1"/>
  <c r="AF1743" i="1"/>
  <c r="AF1544" i="1"/>
  <c r="AD1544" i="1"/>
  <c r="AD1474" i="1"/>
  <c r="AD1538" i="1"/>
  <c r="AF1680" i="1"/>
  <c r="AD1680" i="1"/>
  <c r="AF1685" i="1"/>
  <c r="AD1685" i="1"/>
  <c r="AD1739" i="1"/>
  <c r="AF1739" i="1"/>
  <c r="AF1387" i="1"/>
  <c r="AG1387" i="1" s="1"/>
  <c r="AD1387" i="1"/>
  <c r="AD1523" i="1"/>
  <c r="AF1523" i="1"/>
  <c r="AG1538" i="1"/>
  <c r="AF1545" i="1"/>
  <c r="AD1545" i="1"/>
  <c r="AD1623" i="1"/>
  <c r="AF1623" i="1"/>
  <c r="AG1066" i="1"/>
  <c r="AD1066" i="1"/>
  <c r="AF1419" i="1"/>
  <c r="AD1419" i="1"/>
  <c r="AD1631" i="1"/>
  <c r="AF1519" i="1"/>
  <c r="AD1519" i="1"/>
  <c r="AF1530" i="1"/>
  <c r="AF1296" i="1"/>
  <c r="AD1454" i="1"/>
  <c r="AF1454" i="1"/>
  <c r="AD1520" i="1"/>
  <c r="AF1520" i="1"/>
  <c r="AG1520" i="1" s="1"/>
  <c r="AD1578" i="1"/>
  <c r="AF1578" i="1"/>
  <c r="AD1608" i="1"/>
  <c r="AF1608" i="1"/>
  <c r="AD1715" i="1"/>
  <c r="AF1715" i="1"/>
  <c r="AG1561" i="1"/>
  <c r="AD1561" i="1"/>
  <c r="AF1472" i="1"/>
  <c r="AG1472" i="1" s="1"/>
  <c r="AD1567" i="1"/>
  <c r="AF1567" i="1"/>
  <c r="AG1567" i="1" s="1"/>
  <c r="AD1598" i="1"/>
  <c r="AF1598" i="1"/>
  <c r="AF1620" i="1"/>
  <c r="AD1620" i="1"/>
  <c r="AF1629" i="1"/>
  <c r="AD1629" i="1"/>
  <c r="AD1785" i="1"/>
  <c r="AF1785" i="1"/>
  <c r="AG1225" i="1"/>
  <c r="AD1553" i="1"/>
  <c r="AF1553" i="1"/>
  <c r="AG1553" i="1" s="1"/>
  <c r="AD1718" i="1"/>
  <c r="AF1718" i="1"/>
  <c r="AF1803" i="1"/>
  <c r="AF1600" i="1"/>
  <c r="AG1600" i="1" s="1"/>
  <c r="AD1600" i="1"/>
  <c r="AF1643" i="1"/>
  <c r="AD1643" i="1"/>
  <c r="AG1283" i="1"/>
  <c r="AD1336" i="1"/>
  <c r="AD1399" i="1"/>
  <c r="AD1505" i="1"/>
  <c r="AF1731" i="1"/>
  <c r="AF1674" i="1"/>
  <c r="AD1674" i="1"/>
  <c r="AF1860" i="1"/>
  <c r="AF1891" i="1"/>
  <c r="AG1891" i="1" s="1"/>
  <c r="AF2046" i="1"/>
  <c r="AD2046" i="1"/>
  <c r="AF2097" i="1"/>
  <c r="AD2097" i="1"/>
  <c r="AD1704" i="1"/>
  <c r="AF1704" i="1"/>
  <c r="AG1704" i="1" s="1"/>
  <c r="AD1850" i="1"/>
  <c r="AF1850" i="1"/>
  <c r="AD1854" i="1"/>
  <c r="AF1936" i="1"/>
  <c r="AD1936" i="1"/>
  <c r="AF1736" i="1"/>
  <c r="AG1736" i="1" s="1"/>
  <c r="AF1801" i="1"/>
  <c r="AD1841" i="1"/>
  <c r="AF1841" i="1"/>
  <c r="AF1854" i="1"/>
  <c r="AG1854" i="1" s="1"/>
  <c r="AF2036" i="1"/>
  <c r="AG2036" i="1" s="1"/>
  <c r="AD2036" i="1"/>
  <c r="AF2058" i="1"/>
  <c r="AD2058" i="1"/>
  <c r="AG1479" i="1"/>
  <c r="AF1683" i="1"/>
  <c r="AF1722" i="1"/>
  <c r="AF1805" i="1"/>
  <c r="AG1805" i="1" s="1"/>
  <c r="AF1812" i="1"/>
  <c r="AF1892" i="1"/>
  <c r="AG1892" i="1" s="1"/>
  <c r="AF2010" i="1"/>
  <c r="AD2010" i="1"/>
  <c r="AD1810" i="1"/>
  <c r="AF1810" i="1"/>
  <c r="AF1988" i="1"/>
  <c r="AD1988" i="1"/>
  <c r="AD1344" i="1"/>
  <c r="AD1395" i="1"/>
  <c r="AD1461" i="1"/>
  <c r="AD1621" i="1"/>
  <c r="AD1720" i="1"/>
  <c r="AF1774" i="1"/>
  <c r="AF1794" i="1"/>
  <c r="AD1821" i="1"/>
  <c r="AG1852" i="1"/>
  <c r="AF1998" i="1"/>
  <c r="AD1998" i="1"/>
  <c r="AG1972" i="1"/>
  <c r="AD1915" i="1"/>
  <c r="AG1993" i="1"/>
  <c r="AF2020" i="1"/>
  <c r="AG2020" i="1" s="1"/>
  <c r="AD2083" i="1"/>
  <c r="AF2105" i="1"/>
  <c r="AG1943" i="1"/>
  <c r="AF2083" i="1"/>
  <c r="AD2102" i="1"/>
  <c r="AD1933" i="1"/>
  <c r="AD1957" i="1"/>
  <c r="AG1885" i="1"/>
  <c r="AG1900" i="1"/>
  <c r="AD1928" i="1"/>
  <c r="AD1931" i="1"/>
  <c r="AF1957" i="1"/>
  <c r="AF1962" i="1"/>
  <c r="AD2012" i="1"/>
  <c r="AF2056" i="1"/>
  <c r="AF2066" i="1"/>
  <c r="AD2071" i="1"/>
  <c r="AF2081" i="1"/>
  <c r="AG2081" i="1" s="1"/>
  <c r="AF2112" i="1"/>
  <c r="AD2119" i="1"/>
  <c r="AF1767" i="1"/>
  <c r="AF1991" i="1"/>
  <c r="AG2066" i="1"/>
  <c r="AD2069" i="1"/>
  <c r="AF1699" i="1"/>
  <c r="AF1815" i="1"/>
  <c r="AG1815" i="1" s="1"/>
  <c r="AF1878" i="1"/>
  <c r="AF1938" i="1"/>
  <c r="AD1989" i="1"/>
  <c r="AD2041" i="1"/>
  <c r="AG2076" i="1"/>
  <c r="AF1958" i="1"/>
  <c r="AD2013" i="1"/>
  <c r="AF496" i="1"/>
  <c r="AD496" i="1"/>
  <c r="AD375" i="1"/>
  <c r="AF375" i="1"/>
  <c r="AF293" i="1"/>
  <c r="AD293" i="1"/>
  <c r="AD194" i="1"/>
  <c r="AF194" i="1"/>
  <c r="AD40" i="1"/>
  <c r="AF40" i="1"/>
  <c r="AF89" i="1"/>
  <c r="AG89" i="1" s="1"/>
  <c r="AD89" i="1"/>
  <c r="AF178" i="1"/>
  <c r="AD178" i="1"/>
  <c r="AF369" i="1"/>
  <c r="AD369" i="1"/>
  <c r="AF30" i="1"/>
  <c r="AD30" i="1"/>
  <c r="AF386" i="1"/>
  <c r="AD386" i="1"/>
  <c r="AF104" i="1"/>
  <c r="AD104" i="1"/>
  <c r="AF142" i="1"/>
  <c r="AD142" i="1"/>
  <c r="AF364" i="1"/>
  <c r="AG364" i="1" s="1"/>
  <c r="AD364" i="1"/>
  <c r="AF490" i="1"/>
  <c r="AD490" i="1"/>
  <c r="AD574" i="1"/>
  <c r="AF574" i="1"/>
  <c r="AD114" i="1"/>
  <c r="AF114" i="1"/>
  <c r="AF149" i="1"/>
  <c r="AD149" i="1"/>
  <c r="AD32" i="1"/>
  <c r="AF32" i="1"/>
  <c r="AF137" i="1"/>
  <c r="AD137" i="1"/>
  <c r="AF186" i="1"/>
  <c r="AD186" i="1"/>
  <c r="AD228" i="1"/>
  <c r="AF228" i="1"/>
  <c r="AD484" i="1"/>
  <c r="AF484" i="1"/>
  <c r="AG484" i="1" s="1"/>
  <c r="AF222" i="1"/>
  <c r="AD222" i="1"/>
  <c r="AF225" i="1"/>
  <c r="AD225" i="1"/>
  <c r="AF274" i="1"/>
  <c r="AD274" i="1"/>
  <c r="AF174" i="1"/>
  <c r="AD174" i="1"/>
  <c r="AF314" i="1"/>
  <c r="AD314" i="1"/>
  <c r="AF534" i="1"/>
  <c r="AD534" i="1"/>
  <c r="AF112" i="1"/>
  <c r="AD112" i="1"/>
  <c r="AF196" i="1"/>
  <c r="AD196" i="1"/>
  <c r="AD349" i="1"/>
  <c r="AF349" i="1"/>
  <c r="AG349" i="1" s="1"/>
  <c r="AF699" i="1"/>
  <c r="AD699" i="1"/>
  <c r="AF62" i="1"/>
  <c r="AF64" i="1"/>
  <c r="AG64" i="1" s="1"/>
  <c r="AD64" i="1"/>
  <c r="AF85" i="1"/>
  <c r="AD85" i="1"/>
  <c r="AF99" i="1"/>
  <c r="AF166" i="1"/>
  <c r="AD166" i="1"/>
  <c r="AF169" i="1"/>
  <c r="AD169" i="1"/>
  <c r="AF188" i="1"/>
  <c r="AG188" i="1" s="1"/>
  <c r="AD188" i="1"/>
  <c r="AD191" i="1"/>
  <c r="AF191" i="1"/>
  <c r="AD220" i="1"/>
  <c r="AF220" i="1"/>
  <c r="AG220" i="1" s="1"/>
  <c r="AF278" i="1"/>
  <c r="AD278" i="1"/>
  <c r="AF299" i="1"/>
  <c r="AD299" i="1"/>
  <c r="AF310" i="1"/>
  <c r="AD310" i="1"/>
  <c r="AD355" i="1"/>
  <c r="AF355" i="1"/>
  <c r="AD358" i="1"/>
  <c r="AF358" i="1"/>
  <c r="AF577" i="1"/>
  <c r="AG577" i="1" s="1"/>
  <c r="AD577" i="1"/>
  <c r="AD584" i="1"/>
  <c r="AF584" i="1"/>
  <c r="AF590" i="1"/>
  <c r="AD590" i="1"/>
  <c r="AF1581" i="1"/>
  <c r="AD1581" i="1"/>
  <c r="AF28" i="1"/>
  <c r="AD28" i="1"/>
  <c r="AF36" i="1"/>
  <c r="AG36" i="1" s="1"/>
  <c r="AD38" i="1"/>
  <c r="AD76" i="1"/>
  <c r="AF79" i="1"/>
  <c r="AD79" i="1"/>
  <c r="AF122" i="1"/>
  <c r="AD122" i="1"/>
  <c r="AD155" i="1"/>
  <c r="AF155" i="1"/>
  <c r="AG155" i="1" s="1"/>
  <c r="AF257" i="1"/>
  <c r="AD257" i="1"/>
  <c r="AF266" i="1"/>
  <c r="AD266" i="1"/>
  <c r="AF282" i="1"/>
  <c r="AD282" i="1"/>
  <c r="AF285" i="1"/>
  <c r="AD285" i="1"/>
  <c r="AF442" i="1"/>
  <c r="AD442" i="1"/>
  <c r="AD1205" i="1"/>
  <c r="AF1205" i="1"/>
  <c r="AD1410" i="1"/>
  <c r="AF1410" i="1"/>
  <c r="AF2070" i="1"/>
  <c r="AD2070" i="1"/>
  <c r="AF2118" i="1"/>
  <c r="AD2118" i="1"/>
  <c r="AG76" i="1"/>
  <c r="AD144" i="1"/>
  <c r="AF144" i="1"/>
  <c r="AF161" i="1"/>
  <c r="AD161" i="1"/>
  <c r="AF242" i="1"/>
  <c r="AD242" i="1"/>
  <c r="AF288" i="1"/>
  <c r="AG288" i="1" s="1"/>
  <c r="AD288" i="1"/>
  <c r="AD346" i="1"/>
  <c r="AF346" i="1"/>
  <c r="AF362" i="1"/>
  <c r="AD362" i="1"/>
  <c r="AD437" i="1"/>
  <c r="AF437" i="1"/>
  <c r="AD519" i="1"/>
  <c r="AF519" i="1"/>
  <c r="AD1202" i="1"/>
  <c r="AF1202" i="1"/>
  <c r="AF45" i="1"/>
  <c r="AD45" i="1"/>
  <c r="AD54" i="1"/>
  <c r="AD62" i="1"/>
  <c r="AD99" i="1"/>
  <c r="AF120" i="1"/>
  <c r="AD120" i="1"/>
  <c r="AD147" i="1"/>
  <c r="AF147" i="1"/>
  <c r="AG147" i="1" s="1"/>
  <c r="AD170" i="1"/>
  <c r="AF170" i="1"/>
  <c r="AF246" i="1"/>
  <c r="AG246" i="1" s="1"/>
  <c r="AF263" i="1"/>
  <c r="AD263" i="1"/>
  <c r="AF329" i="1"/>
  <c r="AF377" i="1"/>
  <c r="AD377" i="1"/>
  <c r="AF566" i="1"/>
  <c r="AD566" i="1"/>
  <c r="AF578" i="1"/>
  <c r="AD578" i="1"/>
  <c r="AD611" i="1"/>
  <c r="AF611" i="1"/>
  <c r="AF727" i="1"/>
  <c r="AG727" i="1" s="1"/>
  <c r="AD727" i="1"/>
  <c r="AF19" i="1"/>
  <c r="AD19" i="1"/>
  <c r="AF34" i="1"/>
  <c r="AG70" i="1"/>
  <c r="AD77" i="1"/>
  <c r="AF77" i="1"/>
  <c r="AF95" i="1"/>
  <c r="AD95" i="1"/>
  <c r="AD156" i="1"/>
  <c r="AF156" i="1"/>
  <c r="AF173" i="1"/>
  <c r="AD173" i="1"/>
  <c r="AF198" i="1"/>
  <c r="AD204" i="1"/>
  <c r="AF204" i="1"/>
  <c r="AF249" i="1"/>
  <c r="AG249" i="1" s="1"/>
  <c r="AD249" i="1"/>
  <c r="AF297" i="1"/>
  <c r="AD297" i="1"/>
  <c r="AF340" i="1"/>
  <c r="AD340" i="1"/>
  <c r="AF393" i="1"/>
  <c r="AD393" i="1"/>
  <c r="AF406" i="1"/>
  <c r="AD406" i="1"/>
  <c r="AD509" i="1"/>
  <c r="AD824" i="1"/>
  <c r="AF824" i="1"/>
  <c r="AD201" i="1"/>
  <c r="AF201" i="1"/>
  <c r="AF252" i="1"/>
  <c r="AD252" i="1"/>
  <c r="AD255" i="1"/>
  <c r="AF255" i="1"/>
  <c r="AD267" i="1"/>
  <c r="AF267" i="1"/>
  <c r="AF326" i="1"/>
  <c r="AD512" i="1"/>
  <c r="AF512" i="1"/>
  <c r="AF734" i="1"/>
  <c r="AD734" i="1"/>
  <c r="AD798" i="1"/>
  <c r="AF798" i="1"/>
  <c r="AF42" i="1"/>
  <c r="AF54" i="1"/>
  <c r="AG109" i="1"/>
  <c r="AD109" i="1"/>
  <c r="AF126" i="1"/>
  <c r="AD126" i="1"/>
  <c r="AD159" i="1"/>
  <c r="AF159" i="1"/>
  <c r="AG159" i="1" s="1"/>
  <c r="AF162" i="1"/>
  <c r="AD162" i="1"/>
  <c r="AF238" i="1"/>
  <c r="AD238" i="1"/>
  <c r="AD243" i="1"/>
  <c r="AF243" i="1"/>
  <c r="AG243" i="1" s="1"/>
  <c r="AD246" i="1"/>
  <c r="AF320" i="1"/>
  <c r="AD323" i="1"/>
  <c r="AF323" i="1"/>
  <c r="AD329" i="1"/>
  <c r="AF397" i="1"/>
  <c r="AD397" i="1"/>
  <c r="AF724" i="1"/>
  <c r="AD724" i="1"/>
  <c r="AD34" i="1"/>
  <c r="AF46" i="1"/>
  <c r="AG46" i="1" s="1"/>
  <c r="AD46" i="1"/>
  <c r="AD70" i="1"/>
  <c r="AD86" i="1"/>
  <c r="AD171" i="1"/>
  <c r="AF171" i="1"/>
  <c r="AF176" i="1"/>
  <c r="AD176" i="1"/>
  <c r="AF190" i="1"/>
  <c r="AD198" i="1"/>
  <c r="AF317" i="1"/>
  <c r="AD317" i="1"/>
  <c r="AF330" i="1"/>
  <c r="AD330" i="1"/>
  <c r="AF333" i="1"/>
  <c r="AD333" i="1"/>
  <c r="AF509" i="1"/>
  <c r="AD527" i="1"/>
  <c r="AF527" i="1"/>
  <c r="AD84" i="1"/>
  <c r="AF84" i="1"/>
  <c r="AF124" i="1"/>
  <c r="AD127" i="1"/>
  <c r="AF127" i="1"/>
  <c r="AG127" i="1" s="1"/>
  <c r="AD487" i="1"/>
  <c r="AF487" i="1"/>
  <c r="AD500" i="1"/>
  <c r="AF500" i="1"/>
  <c r="AF507" i="1"/>
  <c r="AG507" i="1" s="1"/>
  <c r="AD507" i="1"/>
  <c r="AF667" i="1"/>
  <c r="AD667" i="1"/>
  <c r="AD693" i="1"/>
  <c r="AF693" i="1"/>
  <c r="AG693" i="1" s="1"/>
  <c r="AG38" i="1"/>
  <c r="AF66" i="1"/>
  <c r="AD66" i="1"/>
  <c r="AF107" i="1"/>
  <c r="AD107" i="1"/>
  <c r="AG146" i="1"/>
  <c r="AD146" i="1"/>
  <c r="AF154" i="1"/>
  <c r="AD154" i="1"/>
  <c r="AF302" i="1"/>
  <c r="AD302" i="1"/>
  <c r="AF318" i="1"/>
  <c r="AD318" i="1"/>
  <c r="AD351" i="1"/>
  <c r="AF351" i="1"/>
  <c r="AF635" i="1"/>
  <c r="AG635" i="1" s="1"/>
  <c r="AD635" i="1"/>
  <c r="AF676" i="1"/>
  <c r="AD676" i="1"/>
  <c r="AF18" i="1"/>
  <c r="AD18" i="1"/>
  <c r="AD183" i="1"/>
  <c r="AF183" i="1"/>
  <c r="AD632" i="1"/>
  <c r="AF632" i="1"/>
  <c r="AF75" i="1"/>
  <c r="AD75" i="1"/>
  <c r="AD130" i="1"/>
  <c r="AF130" i="1"/>
  <c r="AF157" i="1"/>
  <c r="AD157" i="1"/>
  <c r="AF164" i="1"/>
  <c r="AD164" i="1"/>
  <c r="AF184" i="1"/>
  <c r="AG189" i="1"/>
  <c r="AD189" i="1"/>
  <c r="AF226" i="1"/>
  <c r="AD226" i="1"/>
  <c r="AD291" i="1"/>
  <c r="AF291" i="1"/>
  <c r="AD454" i="1"/>
  <c r="AF454" i="1"/>
  <c r="AF491" i="1"/>
  <c r="AD491" i="1"/>
  <c r="AF494" i="1"/>
  <c r="AG494" i="1" s="1"/>
  <c r="AD494" i="1"/>
  <c r="AD564" i="1"/>
  <c r="AF564" i="1"/>
  <c r="AD608" i="1"/>
  <c r="AF687" i="1"/>
  <c r="AD687" i="1"/>
  <c r="AF807" i="1"/>
  <c r="AD807" i="1"/>
  <c r="AF73" i="1"/>
  <c r="AD87" i="1"/>
  <c r="AF87" i="1"/>
  <c r="AF102" i="1"/>
  <c r="AF125" i="1"/>
  <c r="AF145" i="1"/>
  <c r="AD145" i="1"/>
  <c r="AF152" i="1"/>
  <c r="AD152" i="1"/>
  <c r="AF172" i="1"/>
  <c r="AD179" i="1"/>
  <c r="AF179" i="1"/>
  <c r="AD244" i="1"/>
  <c r="AF244" i="1"/>
  <c r="AF261" i="1"/>
  <c r="AD261" i="1"/>
  <c r="AD303" i="1"/>
  <c r="AG303" i="1"/>
  <c r="AD327" i="1"/>
  <c r="AF327" i="1"/>
  <c r="AF524" i="1"/>
  <c r="AD524" i="1"/>
  <c r="AF538" i="1"/>
  <c r="AD538" i="1"/>
  <c r="AF586" i="1"/>
  <c r="AD586" i="1"/>
  <c r="AD656" i="1"/>
  <c r="AF656" i="1"/>
  <c r="AD736" i="1"/>
  <c r="AF736" i="1"/>
  <c r="AG736" i="1"/>
  <c r="AD784" i="1"/>
  <c r="AF784" i="1"/>
  <c r="AG784" i="1" s="1"/>
  <c r="AF819" i="1"/>
  <c r="AD819" i="1"/>
  <c r="AD822" i="1"/>
  <c r="AF822" i="1"/>
  <c r="AF830" i="1"/>
  <c r="AD830" i="1"/>
  <c r="AF37" i="1"/>
  <c r="AD37" i="1"/>
  <c r="AF128" i="1"/>
  <c r="AD128" i="1"/>
  <c r="AF140" i="1"/>
  <c r="AD140" i="1"/>
  <c r="AF160" i="1"/>
  <c r="AG160" i="1" s="1"/>
  <c r="AD167" i="1"/>
  <c r="AF167" i="1"/>
  <c r="AG167" i="1" s="1"/>
  <c r="AD182" i="1"/>
  <c r="AD192" i="1"/>
  <c r="AF192" i="1"/>
  <c r="AF197" i="1"/>
  <c r="AD197" i="1"/>
  <c r="AF202" i="1"/>
  <c r="AF205" i="1"/>
  <c r="AD205" i="1"/>
  <c r="AF218" i="1"/>
  <c r="AD218" i="1"/>
  <c r="AF237" i="1"/>
  <c r="AG237" i="1" s="1"/>
  <c r="AD237" i="1"/>
  <c r="AF341" i="1"/>
  <c r="AD341" i="1"/>
  <c r="AF353" i="1"/>
  <c r="AF398" i="1"/>
  <c r="AD398" i="1"/>
  <c r="AF404" i="1"/>
  <c r="AD404" i="1"/>
  <c r="AF440" i="1"/>
  <c r="AG440" i="1" s="1"/>
  <c r="AD440" i="1"/>
  <c r="AF452" i="1"/>
  <c r="AG452" i="1" s="1"/>
  <c r="AD452" i="1"/>
  <c r="AF504" i="1"/>
  <c r="AD504" i="1"/>
  <c r="AF669" i="1"/>
  <c r="AG669" i="1" s="1"/>
  <c r="AF674" i="1"/>
  <c r="AD674" i="1"/>
  <c r="AD752" i="1"/>
  <c r="AF752" i="1"/>
  <c r="AD764" i="1"/>
  <c r="AF764" i="1"/>
  <c r="AD811" i="1"/>
  <c r="AF811" i="1"/>
  <c r="AG811" i="1" s="1"/>
  <c r="AF35" i="1"/>
  <c r="AF148" i="1"/>
  <c r="AD177" i="1"/>
  <c r="AF221" i="1"/>
  <c r="AD221" i="1"/>
  <c r="AD280" i="1"/>
  <c r="AF280" i="1"/>
  <c r="AF338" i="1"/>
  <c r="AD338" i="1"/>
  <c r="AF344" i="1"/>
  <c r="AD344" i="1"/>
  <c r="AF384" i="1"/>
  <c r="AD384" i="1"/>
  <c r="AF419" i="1"/>
  <c r="AD498" i="1"/>
  <c r="AF501" i="1"/>
  <c r="AD501" i="1"/>
  <c r="AF542" i="1"/>
  <c r="AG542" i="1" s="1"/>
  <c r="AD542" i="1"/>
  <c r="AF608" i="1"/>
  <c r="AD645" i="1"/>
  <c r="AF645" i="1"/>
  <c r="AF755" i="1"/>
  <c r="AG755" i="1" s="1"/>
  <c r="AD755" i="1"/>
  <c r="AF761" i="1"/>
  <c r="AG761" i="1" s="1"/>
  <c r="AD761" i="1"/>
  <c r="AD47" i="1"/>
  <c r="AF47" i="1"/>
  <c r="AF123" i="1"/>
  <c r="AG131" i="1"/>
  <c r="AD131" i="1"/>
  <c r="AD143" i="1"/>
  <c r="AF143" i="1"/>
  <c r="AG158" i="1"/>
  <c r="AD158" i="1"/>
  <c r="AG165" i="1"/>
  <c r="AD165" i="1"/>
  <c r="AD195" i="1"/>
  <c r="AF195" i="1"/>
  <c r="AD215" i="1"/>
  <c r="AF215" i="1"/>
  <c r="AF245" i="1"/>
  <c r="AD245" i="1"/>
  <c r="AF248" i="1"/>
  <c r="AD259" i="1"/>
  <c r="AF259" i="1"/>
  <c r="AF262" i="1"/>
  <c r="AD262" i="1"/>
  <c r="AF265" i="1"/>
  <c r="AD265" i="1"/>
  <c r="AD316" i="1"/>
  <c r="AF316" i="1"/>
  <c r="AG316" i="1" s="1"/>
  <c r="AD373" i="1"/>
  <c r="AF373" i="1"/>
  <c r="AF379" i="1"/>
  <c r="AD395" i="1"/>
  <c r="AF395" i="1"/>
  <c r="AF480" i="1"/>
  <c r="AD480" i="1"/>
  <c r="AD545" i="1"/>
  <c r="AF545" i="1"/>
  <c r="AG545" i="1" s="1"/>
  <c r="AF640" i="1"/>
  <c r="AD640" i="1"/>
  <c r="AF730" i="1"/>
  <c r="AG730" i="1" s="1"/>
  <c r="AD730" i="1"/>
  <c r="AF750" i="1"/>
  <c r="AD750" i="1"/>
  <c r="AF31" i="1"/>
  <c r="AG31" i="1" s="1"/>
  <c r="AD33" i="1"/>
  <c r="AG39" i="1"/>
  <c r="AF41" i="1"/>
  <c r="AF55" i="1"/>
  <c r="AD69" i="1"/>
  <c r="AG71" i="1"/>
  <c r="AF83" i="1"/>
  <c r="AF100" i="1"/>
  <c r="AD138" i="1"/>
  <c r="AG150" i="1"/>
  <c r="AG153" i="1"/>
  <c r="AD153" i="1"/>
  <c r="AD160" i="1"/>
  <c r="AD180" i="1"/>
  <c r="AF180" i="1"/>
  <c r="AF182" i="1"/>
  <c r="AG182" i="1" s="1"/>
  <c r="AF185" i="1"/>
  <c r="AD185" i="1"/>
  <c r="AD202" i="1"/>
  <c r="AF210" i="1"/>
  <c r="AG210" i="1" s="1"/>
  <c r="AF224" i="1"/>
  <c r="AD224" i="1"/>
  <c r="AF273" i="1"/>
  <c r="AD273" i="1"/>
  <c r="AF325" i="1"/>
  <c r="AD325" i="1"/>
  <c r="AD353" i="1"/>
  <c r="AD399" i="1"/>
  <c r="AG399" i="1"/>
  <c r="AF405" i="1"/>
  <c r="AD405" i="1"/>
  <c r="AF441" i="1"/>
  <c r="AD441" i="1"/>
  <c r="AF447" i="1"/>
  <c r="AD447" i="1"/>
  <c r="AF477" i="1"/>
  <c r="AD477" i="1"/>
  <c r="AF489" i="1"/>
  <c r="AD489" i="1"/>
  <c r="AD522" i="1"/>
  <c r="AF522" i="1"/>
  <c r="AF536" i="1"/>
  <c r="AD536" i="1"/>
  <c r="AF599" i="1"/>
  <c r="AG599" i="1" s="1"/>
  <c r="AD599" i="1"/>
  <c r="AF606" i="1"/>
  <c r="AG606" i="1" s="1"/>
  <c r="AD606" i="1"/>
  <c r="AF637" i="1"/>
  <c r="AD637" i="1"/>
  <c r="AD663" i="1"/>
  <c r="AF663" i="1"/>
  <c r="AD669" i="1"/>
  <c r="AD35" i="1"/>
  <c r="AF69" i="1"/>
  <c r="AF103" i="1"/>
  <c r="AF105" i="1"/>
  <c r="AD111" i="1"/>
  <c r="AF111" i="1"/>
  <c r="AG138" i="1"/>
  <c r="AG141" i="1"/>
  <c r="AD141" i="1"/>
  <c r="AD148" i="1"/>
  <c r="AD168" i="1"/>
  <c r="AF168" i="1"/>
  <c r="AF177" i="1"/>
  <c r="AF200" i="1"/>
  <c r="AD200" i="1"/>
  <c r="AF281" i="1"/>
  <c r="AD281" i="1"/>
  <c r="AF284" i="1"/>
  <c r="AG284" i="1" s="1"/>
  <c r="AD295" i="1"/>
  <c r="AF295" i="1"/>
  <c r="AG295" i="1" s="1"/>
  <c r="AF298" i="1"/>
  <c r="AD298" i="1"/>
  <c r="AF301" i="1"/>
  <c r="AD301" i="1"/>
  <c r="AF309" i="1"/>
  <c r="AD309" i="1"/>
  <c r="AF322" i="1"/>
  <c r="AF342" i="1"/>
  <c r="AF357" i="1"/>
  <c r="AF360" i="1"/>
  <c r="AD360" i="1"/>
  <c r="AF371" i="1"/>
  <c r="AD371" i="1"/>
  <c r="AD419" i="1"/>
  <c r="AF444" i="1"/>
  <c r="AF486" i="1"/>
  <c r="AF498" i="1"/>
  <c r="AF502" i="1"/>
  <c r="AD502" i="1"/>
  <c r="AF514" i="1"/>
  <c r="AG514" i="1" s="1"/>
  <c r="AD514" i="1"/>
  <c r="AF332" i="1"/>
  <c r="AD332" i="1"/>
  <c r="AF436" i="1"/>
  <c r="AG436" i="1" s="1"/>
  <c r="AF479" i="1"/>
  <c r="AD479" i="1"/>
  <c r="AF575" i="1"/>
  <c r="AD575" i="1"/>
  <c r="AF585" i="1"/>
  <c r="AD585" i="1"/>
  <c r="AD630" i="1"/>
  <c r="AF630" i="1"/>
  <c r="AF661" i="1"/>
  <c r="AD661" i="1"/>
  <c r="AF682" i="1"/>
  <c r="AD682" i="1"/>
  <c r="AF703" i="1"/>
  <c r="AG738" i="1"/>
  <c r="AD738" i="1"/>
  <c r="AF741" i="1"/>
  <c r="AD741" i="1"/>
  <c r="AF793" i="1"/>
  <c r="AD793" i="1"/>
  <c r="AD802" i="1"/>
  <c r="AF802" i="1"/>
  <c r="AG802" i="1" s="1"/>
  <c r="AD808" i="1"/>
  <c r="AF808" i="1"/>
  <c r="AD1196" i="1"/>
  <c r="AF1196" i="1"/>
  <c r="AF209" i="1"/>
  <c r="AD209" i="1"/>
  <c r="AF321" i="1"/>
  <c r="AF356" i="1"/>
  <c r="AD382" i="1"/>
  <c r="AG391" i="1"/>
  <c r="AD391" i="1"/>
  <c r="AD499" i="1"/>
  <c r="AF499" i="1"/>
  <c r="AF510" i="1"/>
  <c r="AD510" i="1"/>
  <c r="AF543" i="1"/>
  <c r="AF597" i="1"/>
  <c r="AD597" i="1"/>
  <c r="AF609" i="1"/>
  <c r="AD609" i="1"/>
  <c r="AF615" i="1"/>
  <c r="AD615" i="1"/>
  <c r="AF618" i="1"/>
  <c r="AD618" i="1"/>
  <c r="AD1052" i="1"/>
  <c r="AF1052" i="1"/>
  <c r="AD1107" i="1"/>
  <c r="AF1107" i="1"/>
  <c r="AD207" i="1"/>
  <c r="AF380" i="1"/>
  <c r="AG380" i="1" s="1"/>
  <c r="AD432" i="1"/>
  <c r="AD485" i="1"/>
  <c r="AF485" i="1"/>
  <c r="AF528" i="1"/>
  <c r="AG528" i="1" s="1"/>
  <c r="AD528" i="1"/>
  <c r="AD540" i="1"/>
  <c r="AD572" i="1"/>
  <c r="AF572" i="1"/>
  <c r="AF582" i="1"/>
  <c r="AD582" i="1"/>
  <c r="AF594" i="1"/>
  <c r="AD594" i="1"/>
  <c r="AD659" i="1"/>
  <c r="AF659" i="1"/>
  <c r="AF691" i="1"/>
  <c r="AG691" i="1" s="1"/>
  <c r="AD691" i="1"/>
  <c r="AF694" i="1"/>
  <c r="AD694" i="1"/>
  <c r="AD722" i="1"/>
  <c r="AF722" i="1"/>
  <c r="AD1016" i="1"/>
  <c r="AF1016" i="1"/>
  <c r="AD1043" i="1"/>
  <c r="AF1043" i="1"/>
  <c r="AF1060" i="1"/>
  <c r="AG1060" i="1" s="1"/>
  <c r="AD1060" i="1"/>
  <c r="AF1104" i="1"/>
  <c r="AD1104" i="1"/>
  <c r="AF227" i="1"/>
  <c r="AG227" i="1" s="1"/>
  <c r="AD247" i="1"/>
  <c r="AD283" i="1"/>
  <c r="AD319" i="1"/>
  <c r="AF579" i="1"/>
  <c r="AD579" i="1"/>
  <c r="AF588" i="1"/>
  <c r="AG588" i="1" s="1"/>
  <c r="AD588" i="1"/>
  <c r="AD680" i="1"/>
  <c r="AF680" i="1"/>
  <c r="AF683" i="1"/>
  <c r="AD683" i="1"/>
  <c r="AD716" i="1"/>
  <c r="AF716" i="1"/>
  <c r="AF719" i="1"/>
  <c r="AD719" i="1"/>
  <c r="AF897" i="1"/>
  <c r="AD897" i="1"/>
  <c r="AF927" i="1"/>
  <c r="AG927" i="1" s="1"/>
  <c r="AD927" i="1"/>
  <c r="AF951" i="1"/>
  <c r="AD951" i="1"/>
  <c r="AF954" i="1"/>
  <c r="AD954" i="1"/>
  <c r="AD997" i="1"/>
  <c r="AF997" i="1"/>
  <c r="AD1049" i="1"/>
  <c r="AF1049" i="1"/>
  <c r="AD1251" i="1"/>
  <c r="AF1251" i="1"/>
  <c r="AG1251" i="1" s="1"/>
  <c r="AF304" i="1"/>
  <c r="AD321" i="1"/>
  <c r="AD339" i="1"/>
  <c r="AD345" i="1"/>
  <c r="AD347" i="1"/>
  <c r="AF350" i="1"/>
  <c r="AD350" i="1"/>
  <c r="AD354" i="1"/>
  <c r="AD356" i="1"/>
  <c r="AG361" i="1"/>
  <c r="AD365" i="1"/>
  <c r="AD378" i="1"/>
  <c r="AF382" i="1"/>
  <c r="AD385" i="1"/>
  <c r="AD389" i="1"/>
  <c r="AD418" i="1"/>
  <c r="AD443" i="1"/>
  <c r="AF492" i="1"/>
  <c r="AG492" i="1" s="1"/>
  <c r="AD508" i="1"/>
  <c r="AF508" i="1"/>
  <c r="AG508" i="1" s="1"/>
  <c r="AF523" i="1"/>
  <c r="AF576" i="1"/>
  <c r="AD610" i="1"/>
  <c r="AF610" i="1"/>
  <c r="AF616" i="1"/>
  <c r="AD616" i="1"/>
  <c r="AD619" i="1"/>
  <c r="AF646" i="1"/>
  <c r="AD646" i="1"/>
  <c r="AD657" i="1"/>
  <c r="AF657" i="1"/>
  <c r="AG657" i="1" s="1"/>
  <c r="AG726" i="1"/>
  <c r="AD726" i="1"/>
  <c r="AD729" i="1"/>
  <c r="AF729" i="1"/>
  <c r="AD878" i="1"/>
  <c r="AF911" i="1"/>
  <c r="AD911" i="1"/>
  <c r="AF207" i="1"/>
  <c r="AF211" i="1"/>
  <c r="AG241" i="1"/>
  <c r="AD251" i="1"/>
  <c r="AF253" i="1"/>
  <c r="AG268" i="1"/>
  <c r="AD287" i="1"/>
  <c r="AF289" i="1"/>
  <c r="AG313" i="1"/>
  <c r="AF345" i="1"/>
  <c r="AG347" i="1"/>
  <c r="AF352" i="1"/>
  <c r="AF354" i="1"/>
  <c r="AF365" i="1"/>
  <c r="AF368" i="1"/>
  <c r="AD368" i="1"/>
  <c r="AD376" i="1"/>
  <c r="AF378" i="1"/>
  <c r="AD380" i="1"/>
  <c r="AF387" i="1"/>
  <c r="AF389" i="1"/>
  <c r="AG389" i="1" s="1"/>
  <c r="AD396" i="1"/>
  <c r="AF432" i="1"/>
  <c r="AF443" i="1"/>
  <c r="AD445" i="1"/>
  <c r="AD505" i="1"/>
  <c r="AG511" i="1"/>
  <c r="AG515" i="1"/>
  <c r="AF535" i="1"/>
  <c r="AF540" i="1"/>
  <c r="AF573" i="1"/>
  <c r="AD573" i="1"/>
  <c r="AD583" i="1"/>
  <c r="AF583" i="1"/>
  <c r="AF678" i="1"/>
  <c r="AD678" i="1"/>
  <c r="AF701" i="1"/>
  <c r="AD701" i="1"/>
  <c r="AF714" i="1"/>
  <c r="AD714" i="1"/>
  <c r="AG780" i="1"/>
  <c r="AD780" i="1"/>
  <c r="AF783" i="1"/>
  <c r="AD783" i="1"/>
  <c r="AF786" i="1"/>
  <c r="AD786" i="1"/>
  <c r="AF881" i="1"/>
  <c r="AD881" i="1"/>
  <c r="AD906" i="1"/>
  <c r="AF906" i="1"/>
  <c r="AF946" i="1"/>
  <c r="AG946" i="1" s="1"/>
  <c r="AD946" i="1"/>
  <c r="AF960" i="1"/>
  <c r="AD960" i="1"/>
  <c r="AD181" i="1"/>
  <c r="AD193" i="1"/>
  <c r="AF203" i="1"/>
  <c r="AD223" i="1"/>
  <c r="AD227" i="1"/>
  <c r="AF247" i="1"/>
  <c r="AF251" i="1"/>
  <c r="AF283" i="1"/>
  <c r="AG283" i="1" s="1"/>
  <c r="AF287" i="1"/>
  <c r="AF319" i="1"/>
  <c r="AG319" i="1" s="1"/>
  <c r="AD328" i="1"/>
  <c r="AG337" i="1"/>
  <c r="AD337" i="1"/>
  <c r="AD343" i="1"/>
  <c r="AF348" i="1"/>
  <c r="AG348" i="1" s="1"/>
  <c r="AF363" i="1"/>
  <c r="AD374" i="1"/>
  <c r="AG376" i="1"/>
  <c r="AF392" i="1"/>
  <c r="AF396" i="1"/>
  <c r="AF445" i="1"/>
  <c r="AG503" i="1"/>
  <c r="AD503" i="1"/>
  <c r="AG505" i="1"/>
  <c r="AF526" i="1"/>
  <c r="AD526" i="1"/>
  <c r="AF541" i="1"/>
  <c r="AD541" i="1"/>
  <c r="AD544" i="1"/>
  <c r="AF544" i="1"/>
  <c r="AF546" i="1"/>
  <c r="AF613" i="1"/>
  <c r="AG613" i="1" s="1"/>
  <c r="AD613" i="1"/>
  <c r="AD692" i="1"/>
  <c r="AF692" i="1"/>
  <c r="AD775" i="1"/>
  <c r="AF775" i="1"/>
  <c r="AF818" i="1"/>
  <c r="AD818" i="1"/>
  <c r="AG81" i="1"/>
  <c r="AF181" i="1"/>
  <c r="AF193" i="1"/>
  <c r="AF214" i="1"/>
  <c r="AG233" i="1"/>
  <c r="AG235" i="1"/>
  <c r="AD235" i="1"/>
  <c r="AF254" i="1"/>
  <c r="AD260" i="1"/>
  <c r="AD264" i="1"/>
  <c r="AG269" i="1"/>
  <c r="AG271" i="1"/>
  <c r="AD271" i="1"/>
  <c r="AF279" i="1"/>
  <c r="AF290" i="1"/>
  <c r="AD296" i="1"/>
  <c r="AD300" i="1"/>
  <c r="AG307" i="1"/>
  <c r="AD307" i="1"/>
  <c r="AF315" i="1"/>
  <c r="AG328" i="1"/>
  <c r="AF339" i="1"/>
  <c r="AF359" i="1"/>
  <c r="AD361" i="1"/>
  <c r="AF366" i="1"/>
  <c r="AF374" i="1"/>
  <c r="AF385" i="1"/>
  <c r="AF394" i="1"/>
  <c r="AD407" i="1"/>
  <c r="AF418" i="1"/>
  <c r="AF446" i="1"/>
  <c r="AG516" i="1"/>
  <c r="AD516" i="1"/>
  <c r="AD521" i="1"/>
  <c r="AG521" i="1"/>
  <c r="AD523" i="1"/>
  <c r="AD576" i="1"/>
  <c r="AF580" i="1"/>
  <c r="AD580" i="1"/>
  <c r="AF592" i="1"/>
  <c r="AD592" i="1"/>
  <c r="AF619" i="1"/>
  <c r="AF634" i="1"/>
  <c r="AD634" i="1"/>
  <c r="AF639" i="1"/>
  <c r="AD647" i="1"/>
  <c r="AF647" i="1"/>
  <c r="AF652" i="1"/>
  <c r="AD652" i="1"/>
  <c r="AF726" i="1"/>
  <c r="AD772" i="1"/>
  <c r="AF772" i="1"/>
  <c r="AF827" i="1"/>
  <c r="AD827" i="1"/>
  <c r="AF878" i="1"/>
  <c r="AG878" i="1" s="1"/>
  <c r="AD560" i="1"/>
  <c r="AG560" i="1"/>
  <c r="AF562" i="1"/>
  <c r="AD562" i="1"/>
  <c r="AF733" i="1"/>
  <c r="AD733" i="1"/>
  <c r="AF739" i="1"/>
  <c r="AD739" i="1"/>
  <c r="AD765" i="1"/>
  <c r="AF765" i="1"/>
  <c r="AG765" i="1" s="1"/>
  <c r="AD776" i="1"/>
  <c r="AF776" i="1"/>
  <c r="AF791" i="1"/>
  <c r="AG791" i="1" s="1"/>
  <c r="AD791" i="1"/>
  <c r="AG794" i="1"/>
  <c r="AD794" i="1"/>
  <c r="AF799" i="1"/>
  <c r="AD799" i="1"/>
  <c r="AF853" i="1"/>
  <c r="AD853" i="1"/>
  <c r="AD925" i="1"/>
  <c r="AF925" i="1"/>
  <c r="AG925" i="1" s="1"/>
  <c r="AD1116" i="1"/>
  <c r="AF1116" i="1"/>
  <c r="AF1178" i="1"/>
  <c r="AD1178" i="1"/>
  <c r="AG556" i="1"/>
  <c r="AF558" i="1"/>
  <c r="AG603" i="1"/>
  <c r="AF607" i="1"/>
  <c r="AD607" i="1"/>
  <c r="AF626" i="1"/>
  <c r="AG626" i="1" s="1"/>
  <c r="AF628" i="1"/>
  <c r="AG628" i="1" s="1"/>
  <c r="AD628" i="1"/>
  <c r="AG642" i="1"/>
  <c r="AD644" i="1"/>
  <c r="AF655" i="1"/>
  <c r="AG655" i="1" s="1"/>
  <c r="AD655" i="1"/>
  <c r="AF712" i="1"/>
  <c r="AF717" i="1"/>
  <c r="AD717" i="1"/>
  <c r="AD759" i="1"/>
  <c r="AF762" i="1"/>
  <c r="AD762" i="1"/>
  <c r="AF768" i="1"/>
  <c r="AD768" i="1"/>
  <c r="AF781" i="1"/>
  <c r="AD781" i="1"/>
  <c r="AD885" i="1"/>
  <c r="AF904" i="1"/>
  <c r="AD904" i="1"/>
  <c r="AF987" i="1"/>
  <c r="AD987" i="1"/>
  <c r="AD1152" i="1"/>
  <c r="AF1152" i="1"/>
  <c r="AD1165" i="1"/>
  <c r="AF1165" i="1"/>
  <c r="AF1175" i="1"/>
  <c r="AG1175" i="1" s="1"/>
  <c r="AD1175" i="1"/>
  <c r="AF1197" i="1"/>
  <c r="AG1197" i="1" s="1"/>
  <c r="AD1197" i="1"/>
  <c r="AG622" i="1"/>
  <c r="AF624" i="1"/>
  <c r="AG624" i="1" s="1"/>
  <c r="AD690" i="1"/>
  <c r="AF789" i="1"/>
  <c r="AD789" i="1"/>
  <c r="AF809" i="1"/>
  <c r="AD809" i="1"/>
  <c r="AF820" i="1"/>
  <c r="AG820" i="1"/>
  <c r="AD820" i="1"/>
  <c r="AF868" i="1"/>
  <c r="AD868" i="1"/>
  <c r="AF964" i="1"/>
  <c r="AD964" i="1"/>
  <c r="AF1113" i="1"/>
  <c r="AD1113" i="1"/>
  <c r="AF1168" i="1"/>
  <c r="AG1168" i="1" s="1"/>
  <c r="AD1168" i="1"/>
  <c r="AD1263" i="1"/>
  <c r="AF1263" i="1"/>
  <c r="AD1361" i="1"/>
  <c r="AF1361" i="1"/>
  <c r="AG1361" i="1" s="1"/>
  <c r="AD702" i="1"/>
  <c r="AD723" i="1"/>
  <c r="AD728" i="1"/>
  <c r="AF728" i="1"/>
  <c r="AD831" i="1"/>
  <c r="AF831" i="1"/>
  <c r="AD863" i="1"/>
  <c r="AF863" i="1"/>
  <c r="AD874" i="1"/>
  <c r="AF874" i="1"/>
  <c r="AF918" i="1"/>
  <c r="AD918" i="1"/>
  <c r="AD961" i="1"/>
  <c r="AF961" i="1"/>
  <c r="AD985" i="1"/>
  <c r="AF985" i="1"/>
  <c r="AF1026" i="1"/>
  <c r="AD1026" i="1"/>
  <c r="AF1149" i="1"/>
  <c r="AD1149" i="1"/>
  <c r="AF1159" i="1"/>
  <c r="AD1159" i="1"/>
  <c r="AD1188" i="1"/>
  <c r="AF1188" i="1"/>
  <c r="AF1245" i="1"/>
  <c r="AD1245" i="1"/>
  <c r="AG495" i="1"/>
  <c r="AD497" i="1"/>
  <c r="AF532" i="1"/>
  <c r="AD547" i="1"/>
  <c r="AD554" i="1"/>
  <c r="AD556" i="1"/>
  <c r="AD558" i="1"/>
  <c r="AF570" i="1"/>
  <c r="AD595" i="1"/>
  <c r="AD601" i="1"/>
  <c r="AD603" i="1"/>
  <c r="AD626" i="1"/>
  <c r="AD642" i="1"/>
  <c r="AF644" i="1"/>
  <c r="AF662" i="1"/>
  <c r="AF666" i="1"/>
  <c r="AD681" i="1"/>
  <c r="AG685" i="1"/>
  <c r="AD712" i="1"/>
  <c r="AF720" i="1"/>
  <c r="AD740" i="1"/>
  <c r="AF740" i="1"/>
  <c r="AG740" i="1" s="1"/>
  <c r="AG746" i="1"/>
  <c r="AF759" i="1"/>
  <c r="AD766" i="1"/>
  <c r="AF766" i="1"/>
  <c r="AF774" i="1"/>
  <c r="AD792" i="1"/>
  <c r="AD795" i="1"/>
  <c r="AD800" i="1"/>
  <c r="AF800" i="1"/>
  <c r="AD844" i="1"/>
  <c r="AF844" i="1"/>
  <c r="AF885" i="1"/>
  <c r="AF915" i="1"/>
  <c r="AG915" i="1" s="1"/>
  <c r="AD915" i="1"/>
  <c r="AF929" i="1"/>
  <c r="AD929" i="1"/>
  <c r="AF956" i="1"/>
  <c r="AD956" i="1"/>
  <c r="AF1077" i="1"/>
  <c r="AG1077" i="1" s="1"/>
  <c r="AD1077" i="1"/>
  <c r="AF1087" i="1"/>
  <c r="AD1087" i="1"/>
  <c r="AD1242" i="1"/>
  <c r="AF1242" i="1"/>
  <c r="AD593" i="1"/>
  <c r="AF595" i="1"/>
  <c r="AG595" i="1" s="1"/>
  <c r="AF664" i="1"/>
  <c r="AF690" i="1"/>
  <c r="AD695" i="1"/>
  <c r="AD700" i="1"/>
  <c r="AF700" i="1"/>
  <c r="AF718" i="1"/>
  <c r="AG718" i="1" s="1"/>
  <c r="AD718" i="1"/>
  <c r="AF757" i="1"/>
  <c r="AD757" i="1"/>
  <c r="AF763" i="1"/>
  <c r="AD763" i="1"/>
  <c r="AF777" i="1"/>
  <c r="AD777" i="1"/>
  <c r="AF782" i="1"/>
  <c r="AG782" i="1" s="1"/>
  <c r="AD782" i="1"/>
  <c r="AF813" i="1"/>
  <c r="AF826" i="1"/>
  <c r="AD826" i="1"/>
  <c r="AD886" i="1"/>
  <c r="AF886" i="1"/>
  <c r="AF896" i="1"/>
  <c r="AD896" i="1"/>
  <c r="AD902" i="1"/>
  <c r="AF902" i="1"/>
  <c r="AD913" i="1"/>
  <c r="AF913" i="1"/>
  <c r="AF972" i="1"/>
  <c r="AD972" i="1"/>
  <c r="AF999" i="1"/>
  <c r="AD999" i="1"/>
  <c r="AF506" i="1"/>
  <c r="AD506" i="1"/>
  <c r="AF520" i="1"/>
  <c r="AG520" i="1" s="1"/>
  <c r="AD533" i="1"/>
  <c r="AG533" i="1"/>
  <c r="AD539" i="1"/>
  <c r="AF552" i="1"/>
  <c r="AF571" i="1"/>
  <c r="AD581" i="1"/>
  <c r="AD591" i="1"/>
  <c r="AF593" i="1"/>
  <c r="AD614" i="1"/>
  <c r="AF622" i="1"/>
  <c r="AD651" i="1"/>
  <c r="AF673" i="1"/>
  <c r="AD673" i="1"/>
  <c r="AF695" i="1"/>
  <c r="AF702" i="1"/>
  <c r="AF721" i="1"/>
  <c r="AD721" i="1"/>
  <c r="AF723" i="1"/>
  <c r="AF754" i="1"/>
  <c r="AD754" i="1"/>
  <c r="AF760" i="1"/>
  <c r="AD760" i="1"/>
  <c r="AD837" i="1"/>
  <c r="AF837" i="1"/>
  <c r="AF962" i="1"/>
  <c r="AD962" i="1"/>
  <c r="AF1024" i="1"/>
  <c r="AD1024" i="1"/>
  <c r="AD495" i="1"/>
  <c r="AF497" i="1"/>
  <c r="AF525" i="1"/>
  <c r="AD525" i="1"/>
  <c r="AG581" i="1"/>
  <c r="AD589" i="1"/>
  <c r="AD596" i="1"/>
  <c r="AF596" i="1"/>
  <c r="AD649" i="1"/>
  <c r="AF651" i="1"/>
  <c r="AD662" i="1"/>
  <c r="AF671" i="1"/>
  <c r="AF698" i="1"/>
  <c r="AD698" i="1"/>
  <c r="AG732" i="1"/>
  <c r="AD732" i="1"/>
  <c r="AF735" i="1"/>
  <c r="AD735" i="1"/>
  <c r="AD774" i="1"/>
  <c r="AF792" i="1"/>
  <c r="AF795" i="1"/>
  <c r="AF829" i="1"/>
  <c r="AD829" i="1"/>
  <c r="AF842" i="1"/>
  <c r="AD842" i="1"/>
  <c r="AF845" i="1"/>
  <c r="AD845" i="1"/>
  <c r="AD855" i="1"/>
  <c r="AG855" i="1"/>
  <c r="AF858" i="1"/>
  <c r="AD858" i="1"/>
  <c r="AF872" i="1"/>
  <c r="AD872" i="1"/>
  <c r="AF942" i="1"/>
  <c r="AD942" i="1"/>
  <c r="AF1142" i="1"/>
  <c r="AG1142" i="1" s="1"/>
  <c r="AD1142" i="1"/>
  <c r="AD788" i="1"/>
  <c r="AG788" i="1"/>
  <c r="AF790" i="1"/>
  <c r="AD790" i="1"/>
  <c r="AD867" i="1"/>
  <c r="AF867" i="1"/>
  <c r="AG968" i="1"/>
  <c r="AD980" i="1"/>
  <c r="AG980" i="1"/>
  <c r="AF990" i="1"/>
  <c r="AD990" i="1"/>
  <c r="AD1009" i="1"/>
  <c r="AF1009" i="1"/>
  <c r="AF1041" i="1"/>
  <c r="AD1041" i="1"/>
  <c r="AF1070" i="1"/>
  <c r="AD1070" i="1"/>
  <c r="AF1118" i="1"/>
  <c r="AG1118" i="1" s="1"/>
  <c r="AD1124" i="1"/>
  <c r="AF1124" i="1"/>
  <c r="AF1233" i="1"/>
  <c r="AD1233" i="1"/>
  <c r="AD1451" i="1"/>
  <c r="AF1451" i="1"/>
  <c r="AG660" i="1"/>
  <c r="AF689" i="1"/>
  <c r="AG816" i="1"/>
  <c r="AF839" i="1"/>
  <c r="AD839" i="1"/>
  <c r="AF841" i="1"/>
  <c r="AF865" i="1"/>
  <c r="AD865" i="1"/>
  <c r="AF1034" i="1"/>
  <c r="AD1034" i="1"/>
  <c r="AD1084" i="1"/>
  <c r="AF1084" i="1"/>
  <c r="AD1105" i="1"/>
  <c r="AF1105" i="1"/>
  <c r="AF1121" i="1"/>
  <c r="AD1121" i="1"/>
  <c r="AF1139" i="1"/>
  <c r="AD1139" i="1"/>
  <c r="AD1179" i="1"/>
  <c r="AF1179" i="1"/>
  <c r="AD1239" i="1"/>
  <c r="AF1239" i="1"/>
  <c r="AF707" i="1"/>
  <c r="AF709" i="1"/>
  <c r="AD709" i="1"/>
  <c r="AF770" i="1"/>
  <c r="AG861" i="1"/>
  <c r="AD861" i="1"/>
  <c r="AF870" i="1"/>
  <c r="AF884" i="1"/>
  <c r="AD884" i="1"/>
  <c r="AG884" i="1"/>
  <c r="AG893" i="1"/>
  <c r="AD893" i="1"/>
  <c r="AF916" i="1"/>
  <c r="AD916" i="1"/>
  <c r="AG939" i="1"/>
  <c r="AF1050" i="1"/>
  <c r="AD1050" i="1"/>
  <c r="AF1098" i="1"/>
  <c r="AG1098" i="1" s="1"/>
  <c r="AD1098" i="1"/>
  <c r="AF1221" i="1"/>
  <c r="AD1221" i="1"/>
  <c r="AD1230" i="1"/>
  <c r="AF1230" i="1"/>
  <c r="AG1230" i="1" s="1"/>
  <c r="AF1270" i="1"/>
  <c r="AD1270" i="1"/>
  <c r="AD1341" i="1"/>
  <c r="AF1341" i="1"/>
  <c r="AF1392" i="1"/>
  <c r="AD1392" i="1"/>
  <c r="AD835" i="1"/>
  <c r="AD850" i="1"/>
  <c r="AF854" i="1"/>
  <c r="AD854" i="1"/>
  <c r="AF877" i="1"/>
  <c r="AD891" i="1"/>
  <c r="AF891" i="1"/>
  <c r="AF919" i="1"/>
  <c r="AD919" i="1"/>
  <c r="AF923" i="1"/>
  <c r="AD937" i="1"/>
  <c r="AF937" i="1"/>
  <c r="AG937" i="1" s="1"/>
  <c r="AF952" i="1"/>
  <c r="AF976" i="1"/>
  <c r="AF983" i="1"/>
  <c r="AD1007" i="1"/>
  <c r="AF1007" i="1"/>
  <c r="AF1014" i="1"/>
  <c r="AD1014" i="1"/>
  <c r="AF1017" i="1"/>
  <c r="AD1017" i="1"/>
  <c r="AF1027" i="1"/>
  <c r="AD1027" i="1"/>
  <c r="AF1047" i="1"/>
  <c r="AD1047" i="1"/>
  <c r="AF1135" i="1"/>
  <c r="AD1135" i="1"/>
  <c r="AD1160" i="1"/>
  <c r="AF1160" i="1"/>
  <c r="AF1227" i="1"/>
  <c r="AD1227" i="1"/>
  <c r="AF1243" i="1"/>
  <c r="AD1243" i="1"/>
  <c r="AF1249" i="1"/>
  <c r="AD1249" i="1"/>
  <c r="AG856" i="1"/>
  <c r="AF995" i="1"/>
  <c r="AD995" i="1"/>
  <c r="AF998" i="1"/>
  <c r="AG998" i="1" s="1"/>
  <c r="AD998" i="1"/>
  <c r="AF1068" i="1"/>
  <c r="AG1068" i="1" s="1"/>
  <c r="AD1068" i="1"/>
  <c r="AD1071" i="1"/>
  <c r="AF1071" i="1"/>
  <c r="AD1079" i="1"/>
  <c r="AF1122" i="1"/>
  <c r="AD1122" i="1"/>
  <c r="AF1128" i="1"/>
  <c r="AF1185" i="1"/>
  <c r="AD1185" i="1"/>
  <c r="AF1191" i="1"/>
  <c r="AD1191" i="1"/>
  <c r="AF846" i="1"/>
  <c r="AF848" i="1"/>
  <c r="AG848" i="1" s="1"/>
  <c r="AD848" i="1"/>
  <c r="AD859" i="1"/>
  <c r="AF882" i="1"/>
  <c r="AD882" i="1"/>
  <c r="AD887" i="1"/>
  <c r="AF889" i="1"/>
  <c r="AD889" i="1"/>
  <c r="AF926" i="1"/>
  <c r="AD926" i="1"/>
  <c r="AF969" i="1"/>
  <c r="AD969" i="1"/>
  <c r="AD974" i="1"/>
  <c r="AF991" i="1"/>
  <c r="AD991" i="1"/>
  <c r="AF1005" i="1"/>
  <c r="AG1005" i="1" s="1"/>
  <c r="AD1005" i="1"/>
  <c r="AF1032" i="1"/>
  <c r="AD1032" i="1"/>
  <c r="AD1035" i="1"/>
  <c r="AF1035" i="1"/>
  <c r="AF1056" i="1"/>
  <c r="AD1056" i="1"/>
  <c r="AF1082" i="1"/>
  <c r="AG1082" i="1" s="1"/>
  <c r="AD1082" i="1"/>
  <c r="AF1091" i="1"/>
  <c r="AD1091" i="1"/>
  <c r="AF1096" i="1"/>
  <c r="AG1096" i="1" s="1"/>
  <c r="AD1096" i="1"/>
  <c r="AF1157" i="1"/>
  <c r="AD1157" i="1"/>
  <c r="AF1209" i="1"/>
  <c r="AD1209" i="1"/>
  <c r="AF1219" i="1"/>
  <c r="AD1219" i="1"/>
  <c r="AF1222" i="1"/>
  <c r="AD1222" i="1"/>
  <c r="AD1287" i="1"/>
  <c r="AF1293" i="1"/>
  <c r="AD1293" i="1"/>
  <c r="AG696" i="1"/>
  <c r="AF711" i="1"/>
  <c r="AF725" i="1"/>
  <c r="AF748" i="1"/>
  <c r="AF779" i="1"/>
  <c r="AG779" i="1" s="1"/>
  <c r="AF801" i="1"/>
  <c r="AG801" i="1" s="1"/>
  <c r="AF803" i="1"/>
  <c r="AG812" i="1"/>
  <c r="AF817" i="1"/>
  <c r="AG817" i="1" s="1"/>
  <c r="AD817" i="1"/>
  <c r="AD833" i="1"/>
  <c r="AF835" i="1"/>
  <c r="AF850" i="1"/>
  <c r="AD877" i="1"/>
  <c r="AF880" i="1"/>
  <c r="AD898" i="1"/>
  <c r="AD923" i="1"/>
  <c r="AD928" i="1"/>
  <c r="AD935" i="1"/>
  <c r="AF935" i="1"/>
  <c r="AG944" i="1"/>
  <c r="AD952" i="1"/>
  <c r="AD976" i="1"/>
  <c r="AD983" i="1"/>
  <c r="AD1003" i="1"/>
  <c r="AF1015" i="1"/>
  <c r="AD1015" i="1"/>
  <c r="AG1018" i="1"/>
  <c r="AD1020" i="1"/>
  <c r="AF1154" i="1"/>
  <c r="AD1154" i="1"/>
  <c r="AF1216" i="1"/>
  <c r="AD1216" i="1"/>
  <c r="AF1228" i="1"/>
  <c r="AG1228" i="1" s="1"/>
  <c r="AD1228" i="1"/>
  <c r="AF1290" i="1"/>
  <c r="AD1290" i="1"/>
  <c r="AD731" i="1"/>
  <c r="AD737" i="1"/>
  <c r="AF743" i="1"/>
  <c r="AF745" i="1"/>
  <c r="AD745" i="1"/>
  <c r="AD756" i="1"/>
  <c r="AD758" i="1"/>
  <c r="AG771" i="1"/>
  <c r="AF806" i="1"/>
  <c r="AD810" i="1"/>
  <c r="AD825" i="1"/>
  <c r="AG833" i="1"/>
  <c r="AG894" i="1"/>
  <c r="AF898" i="1"/>
  <c r="AF901" i="1"/>
  <c r="AD917" i="1"/>
  <c r="AF917" i="1"/>
  <c r="AF924" i="1"/>
  <c r="AF928" i="1"/>
  <c r="AG940" i="1"/>
  <c r="AF945" i="1"/>
  <c r="AF955" i="1"/>
  <c r="AG955" i="1" s="1"/>
  <c r="AF996" i="1"/>
  <c r="AD1012" i="1"/>
  <c r="AF1020" i="1"/>
  <c r="AF1028" i="1"/>
  <c r="AD1045" i="1"/>
  <c r="AF1045" i="1"/>
  <c r="AG1045" i="1" s="1"/>
  <c r="AF1064" i="1"/>
  <c r="AD1064" i="1"/>
  <c r="AF1079" i="1"/>
  <c r="AG1079" i="1" s="1"/>
  <c r="AF1148" i="1"/>
  <c r="AD1148" i="1"/>
  <c r="AF1213" i="1"/>
  <c r="AD1213" i="1"/>
  <c r="AF1253" i="1"/>
  <c r="AD1253" i="1"/>
  <c r="AF1259" i="1"/>
  <c r="AD1259" i="1"/>
  <c r="AF653" i="1"/>
  <c r="AF731" i="1"/>
  <c r="AF737" i="1"/>
  <c r="AF756" i="1"/>
  <c r="AF758" i="1"/>
  <c r="AF810" i="1"/>
  <c r="AG810" i="1" s="1"/>
  <c r="AF815" i="1"/>
  <c r="AF825" i="1"/>
  <c r="AF836" i="1"/>
  <c r="AD836" i="1"/>
  <c r="AD846" i="1"/>
  <c r="AD857" i="1"/>
  <c r="AF859" i="1"/>
  <c r="AD866" i="1"/>
  <c r="AG873" i="1"/>
  <c r="AF887" i="1"/>
  <c r="AF910" i="1"/>
  <c r="AF933" i="1"/>
  <c r="AD933" i="1"/>
  <c r="AF958" i="1"/>
  <c r="AD958" i="1"/>
  <c r="AF974" i="1"/>
  <c r="AG977" i="1"/>
  <c r="AD981" i="1"/>
  <c r="AF1001" i="1"/>
  <c r="AD1001" i="1"/>
  <c r="AF1012" i="1"/>
  <c r="AD1051" i="1"/>
  <c r="AF1054" i="1"/>
  <c r="AD1054" i="1"/>
  <c r="AD1080" i="1"/>
  <c r="AF1080" i="1"/>
  <c r="AD1111" i="1"/>
  <c r="AF1111" i="1"/>
  <c r="AF1123" i="1"/>
  <c r="AD1123" i="1"/>
  <c r="AF1126" i="1"/>
  <c r="AG1126" i="1" s="1"/>
  <c r="AD1126" i="1"/>
  <c r="AF1172" i="1"/>
  <c r="AG1172" i="1" s="1"/>
  <c r="AD1172" i="1"/>
  <c r="AF1186" i="1"/>
  <c r="AG1186" i="1" s="1"/>
  <c r="AD1186" i="1"/>
  <c r="AD1207" i="1"/>
  <c r="AF1210" i="1"/>
  <c r="AD1210" i="1"/>
  <c r="AF1268" i="1"/>
  <c r="AD1268" i="1"/>
  <c r="AD1274" i="1"/>
  <c r="AF1274" i="1"/>
  <c r="AD1277" i="1"/>
  <c r="AF1277" i="1"/>
  <c r="AF1287" i="1"/>
  <c r="AD1369" i="1"/>
  <c r="AF1369" i="1"/>
  <c r="AD696" i="1"/>
  <c r="AF704" i="1"/>
  <c r="AD725" i="1"/>
  <c r="AD773" i="1"/>
  <c r="AD779" i="1"/>
  <c r="AG804" i="1"/>
  <c r="AD804" i="1"/>
  <c r="AG857" i="1"/>
  <c r="AF860" i="1"/>
  <c r="AD860" i="1"/>
  <c r="AF869" i="1"/>
  <c r="AD869" i="1"/>
  <c r="AD880" i="1"/>
  <c r="AF908" i="1"/>
  <c r="AD908" i="1"/>
  <c r="AG931" i="1"/>
  <c r="AD931" i="1"/>
  <c r="AG943" i="1"/>
  <c r="AD943" i="1"/>
  <c r="AF970" i="1"/>
  <c r="AD970" i="1"/>
  <c r="AF981" i="1"/>
  <c r="AD989" i="1"/>
  <c r="AF989" i="1"/>
  <c r="AG989" i="1" s="1"/>
  <c r="AF1003" i="1"/>
  <c r="AD1018" i="1"/>
  <c r="AG1051" i="1"/>
  <c r="AF1062" i="1"/>
  <c r="AG1062" i="1" s="1"/>
  <c r="AF1086" i="1"/>
  <c r="AG1086" i="1" s="1"/>
  <c r="AD1086" i="1"/>
  <c r="AF1089" i="1"/>
  <c r="AD1089" i="1"/>
  <c r="AD1141" i="1"/>
  <c r="AF1141" i="1"/>
  <c r="AF1170" i="1"/>
  <c r="AF1207" i="1"/>
  <c r="AF1217" i="1"/>
  <c r="AG1217" i="1" s="1"/>
  <c r="AD1217" i="1"/>
  <c r="AF1407" i="1"/>
  <c r="AG1407" i="1" s="1"/>
  <c r="AD1407" i="1"/>
  <c r="AD1365" i="1"/>
  <c r="AF1365" i="1"/>
  <c r="AD1404" i="1"/>
  <c r="AF1404" i="1"/>
  <c r="AD1518" i="1"/>
  <c r="AF1518" i="1"/>
  <c r="AF1528" i="1"/>
  <c r="AG1528" i="1" s="1"/>
  <c r="AD1528" i="1"/>
  <c r="AF1536" i="1"/>
  <c r="AD1536" i="1"/>
  <c r="AD1075" i="1"/>
  <c r="AF1114" i="1"/>
  <c r="AG1114" i="1" s="1"/>
  <c r="AD1114" i="1"/>
  <c r="AF1163" i="1"/>
  <c r="AG1163" i="1" s="1"/>
  <c r="AD1163" i="1"/>
  <c r="AF1183" i="1"/>
  <c r="AD1183" i="1"/>
  <c r="AF1194" i="1"/>
  <c r="AG1194" i="1" s="1"/>
  <c r="AD1194" i="1"/>
  <c r="AF1214" i="1"/>
  <c r="AD1214" i="1"/>
  <c r="AF1240" i="1"/>
  <c r="AG1240" i="1" s="1"/>
  <c r="AD1240" i="1"/>
  <c r="AF1350" i="1"/>
  <c r="AD1350" i="1"/>
  <c r="AF1353" i="1"/>
  <c r="AD1353" i="1"/>
  <c r="AD1473" i="1"/>
  <c r="AF1473" i="1"/>
  <c r="AD1129" i="1"/>
  <c r="AF1129" i="1"/>
  <c r="AF1131" i="1"/>
  <c r="AF1158" i="1"/>
  <c r="AD1158" i="1"/>
  <c r="AF1257" i="1"/>
  <c r="AG1257" i="1" s="1"/>
  <c r="AD1257" i="1"/>
  <c r="AD1372" i="1"/>
  <c r="AF1372" i="1"/>
  <c r="AD1381" i="1"/>
  <c r="AF1381" i="1"/>
  <c r="AF1463" i="1"/>
  <c r="AD1463" i="1"/>
  <c r="AF978" i="1"/>
  <c r="AD978" i="1"/>
  <c r="AF1023" i="1"/>
  <c r="AD1033" i="1"/>
  <c r="AD1069" i="1"/>
  <c r="AD1085" i="1"/>
  <c r="AF1150" i="1"/>
  <c r="AD1150" i="1"/>
  <c r="AF1161" i="1"/>
  <c r="AG1161" i="1" s="1"/>
  <c r="AF1176" i="1"/>
  <c r="AD1176" i="1"/>
  <c r="AD1211" i="1"/>
  <c r="AF1211" i="1"/>
  <c r="AF1231" i="1"/>
  <c r="AD1231" i="1"/>
  <c r="AD939" i="1"/>
  <c r="AD968" i="1"/>
  <c r="AD1011" i="1"/>
  <c r="AG1031" i="1"/>
  <c r="AF1075" i="1"/>
  <c r="AF1140" i="1"/>
  <c r="AD1140" i="1"/>
  <c r="AF1147" i="1"/>
  <c r="AD1147" i="1"/>
  <c r="AG1164" i="1"/>
  <c r="AD1187" i="1"/>
  <c r="AF1192" i="1"/>
  <c r="AD1192" i="1"/>
  <c r="AF1206" i="1"/>
  <c r="AD1223" i="1"/>
  <c r="AF1223" i="1"/>
  <c r="AF1337" i="1"/>
  <c r="AD1337" i="1"/>
  <c r="AF1446" i="1"/>
  <c r="AD1446" i="1"/>
  <c r="AF1059" i="1"/>
  <c r="AG1067" i="1"/>
  <c r="AD1067" i="1"/>
  <c r="AF1112" i="1"/>
  <c r="AG1112" i="1" s="1"/>
  <c r="AD1112" i="1"/>
  <c r="AG1115" i="1"/>
  <c r="AD1115" i="1"/>
  <c r="AG1125" i="1"/>
  <c r="AF1184" i="1"/>
  <c r="AD1184" i="1"/>
  <c r="AF1195" i="1"/>
  <c r="AD1195" i="1"/>
  <c r="AF1215" i="1"/>
  <c r="AD1215" i="1"/>
  <c r="AF1241" i="1"/>
  <c r="AG1241" i="1" s="1"/>
  <c r="AD1241" i="1"/>
  <c r="AF1258" i="1"/>
  <c r="AG1258" i="1" s="1"/>
  <c r="AD1258" i="1"/>
  <c r="AF1261" i="1"/>
  <c r="AG1261" i="1" s="1"/>
  <c r="AD1261" i="1"/>
  <c r="AF1281" i="1"/>
  <c r="AG1281" i="1" s="1"/>
  <c r="AD1281" i="1"/>
  <c r="AF1292" i="1"/>
  <c r="AD1292" i="1"/>
  <c r="AF797" i="1"/>
  <c r="AF895" i="1"/>
  <c r="AF912" i="1"/>
  <c r="AF941" i="1"/>
  <c r="AD947" i="1"/>
  <c r="AF949" i="1"/>
  <c r="AG959" i="1"/>
  <c r="AF982" i="1"/>
  <c r="AG982" i="1" s="1"/>
  <c r="AF984" i="1"/>
  <c r="AD988" i="1"/>
  <c r="AG994" i="1"/>
  <c r="AF1013" i="1"/>
  <c r="AD1019" i="1"/>
  <c r="AD1023" i="1"/>
  <c r="AF1033" i="1"/>
  <c r="AF1037" i="1"/>
  <c r="AF1039" i="1"/>
  <c r="AD1048" i="1"/>
  <c r="AD1063" i="1"/>
  <c r="AF1069" i="1"/>
  <c r="AG1069" i="1" s="1"/>
  <c r="AG1076" i="1"/>
  <c r="AD1076" i="1"/>
  <c r="AD1078" i="1"/>
  <c r="AF1085" i="1"/>
  <c r="AD1090" i="1"/>
  <c r="AF1092" i="1"/>
  <c r="AF1103" i="1"/>
  <c r="AD1103" i="1"/>
  <c r="AF1119" i="1"/>
  <c r="AF1155" i="1"/>
  <c r="AD1161" i="1"/>
  <c r="AF1232" i="1"/>
  <c r="AD1232" i="1"/>
  <c r="AF1238" i="1"/>
  <c r="AD1238" i="1"/>
  <c r="AF1289" i="1"/>
  <c r="AD1289" i="1"/>
  <c r="AF947" i="1"/>
  <c r="AF953" i="1"/>
  <c r="AG967" i="1"/>
  <c r="AG971" i="1"/>
  <c r="AD971" i="1"/>
  <c r="AF1019" i="1"/>
  <c r="AD1031" i="1"/>
  <c r="AF1048" i="1"/>
  <c r="AG1048" i="1" s="1"/>
  <c r="AF1057" i="1"/>
  <c r="AF1061" i="1"/>
  <c r="AG1078" i="1"/>
  <c r="AD1093" i="1"/>
  <c r="AF1093" i="1"/>
  <c r="AF1095" i="1"/>
  <c r="AF1106" i="1"/>
  <c r="AD1106" i="1"/>
  <c r="AF1117" i="1"/>
  <c r="AG1120" i="1"/>
  <c r="AD1120" i="1"/>
  <c r="AF1132" i="1"/>
  <c r="AD1132" i="1"/>
  <c r="AG1151" i="1"/>
  <c r="AD1151" i="1"/>
  <c r="AF1156" i="1"/>
  <c r="AD1156" i="1"/>
  <c r="AD1164" i="1"/>
  <c r="AF1167" i="1"/>
  <c r="AD1167" i="1"/>
  <c r="AD1177" i="1"/>
  <c r="AF1177" i="1"/>
  <c r="AF1187" i="1"/>
  <c r="AF1190" i="1"/>
  <c r="AF1204" i="1"/>
  <c r="AD1204" i="1"/>
  <c r="AD1206" i="1"/>
  <c r="AF1212" i="1"/>
  <c r="AD1212" i="1"/>
  <c r="AF1226" i="1"/>
  <c r="AD1226" i="1"/>
  <c r="AF1229" i="1"/>
  <c r="AG1229" i="1" s="1"/>
  <c r="AD1229" i="1"/>
  <c r="AF1247" i="1"/>
  <c r="AF1335" i="1"/>
  <c r="AD1335" i="1"/>
  <c r="AD1413" i="1"/>
  <c r="AF1413" i="1"/>
  <c r="AD1485" i="1"/>
  <c r="AF1485" i="1"/>
  <c r="AF1489" i="1"/>
  <c r="AD1489" i="1"/>
  <c r="AF1502" i="1"/>
  <c r="AD1502" i="1"/>
  <c r="AF1321" i="1"/>
  <c r="AG1321" i="1" s="1"/>
  <c r="AD1321" i="1"/>
  <c r="AF1364" i="1"/>
  <c r="AD1364" i="1"/>
  <c r="AF1431" i="1"/>
  <c r="AD1431" i="1"/>
  <c r="AD1529" i="1"/>
  <c r="AF1529" i="1"/>
  <c r="AG1529" i="1" s="1"/>
  <c r="AD1700" i="1"/>
  <c r="AF1700" i="1"/>
  <c r="AF1758" i="1"/>
  <c r="AG1758" i="1" s="1"/>
  <c r="AD1758" i="1"/>
  <c r="AF1763" i="1"/>
  <c r="AD1763" i="1"/>
  <c r="AF1356" i="1"/>
  <c r="AD1356" i="1"/>
  <c r="AD1367" i="1"/>
  <c r="AF1421" i="1"/>
  <c r="AD1421" i="1"/>
  <c r="AF1471" i="1"/>
  <c r="AG1471" i="1" s="1"/>
  <c r="AD1471" i="1"/>
  <c r="AF1477" i="1"/>
  <c r="AD1477" i="1"/>
  <c r="AD1497" i="1"/>
  <c r="AF1497" i="1"/>
  <c r="AF1546" i="1"/>
  <c r="AD1546" i="1"/>
  <c r="AD1677" i="1"/>
  <c r="AF1677" i="1"/>
  <c r="AF1754" i="1"/>
  <c r="AD1754" i="1"/>
  <c r="AF1312" i="1"/>
  <c r="AD1312" i="1"/>
  <c r="AF1345" i="1"/>
  <c r="AD1345" i="1"/>
  <c r="AF1359" i="1"/>
  <c r="AG1359" i="1" s="1"/>
  <c r="AD1408" i="1"/>
  <c r="AF1480" i="1"/>
  <c r="AD1480" i="1"/>
  <c r="AD1591" i="1"/>
  <c r="AF1591" i="1"/>
  <c r="AF1617" i="1"/>
  <c r="AD1617" i="1"/>
  <c r="AF1632" i="1"/>
  <c r="AD1632" i="1"/>
  <c r="AD1275" i="1"/>
  <c r="AF1333" i="1"/>
  <c r="AD1333" i="1"/>
  <c r="AF1376" i="1"/>
  <c r="AD1376" i="1"/>
  <c r="AF1379" i="1"/>
  <c r="AG1379" i="1" s="1"/>
  <c r="AD1379" i="1"/>
  <c r="AD1388" i="1"/>
  <c r="AF1388" i="1"/>
  <c r="AG1388" i="1" s="1"/>
  <c r="AD1429" i="1"/>
  <c r="AF1429" i="1"/>
  <c r="AF1494" i="1"/>
  <c r="AG1494" i="1" s="1"/>
  <c r="AD1494" i="1"/>
  <c r="AD1503" i="1"/>
  <c r="AF1503" i="1"/>
  <c r="AG1503" i="1" s="1"/>
  <c r="AF1522" i="1"/>
  <c r="AG1522" i="1" s="1"/>
  <c r="AD1522" i="1"/>
  <c r="AD1656" i="1"/>
  <c r="AF1656" i="1"/>
  <c r="AD1264" i="1"/>
  <c r="AF1279" i="1"/>
  <c r="AD1291" i="1"/>
  <c r="AF1291" i="1"/>
  <c r="AF1297" i="1"/>
  <c r="AF1304" i="1"/>
  <c r="AD1304" i="1"/>
  <c r="AF1319" i="1"/>
  <c r="AD1319" i="1"/>
  <c r="AF1338" i="1"/>
  <c r="AD1354" i="1"/>
  <c r="AF1354" i="1"/>
  <c r="AF1362" i="1"/>
  <c r="AG1362" i="1" s="1"/>
  <c r="AD1362" i="1"/>
  <c r="AF1367" i="1"/>
  <c r="AF1385" i="1"/>
  <c r="AD1385" i="1"/>
  <c r="AF1499" i="1"/>
  <c r="AG1499" i="1" s="1"/>
  <c r="AD1499" i="1"/>
  <c r="AF1127" i="1"/>
  <c r="AF1256" i="1"/>
  <c r="AF1280" i="1"/>
  <c r="AG1280" i="1" s="1"/>
  <c r="AF1317" i="1"/>
  <c r="AD1331" i="1"/>
  <c r="AF1331" i="1"/>
  <c r="AD1339" i="1"/>
  <c r="AF1339" i="1"/>
  <c r="AG1339" i="1" s="1"/>
  <c r="AD1357" i="1"/>
  <c r="AD1359" i="1"/>
  <c r="AF1408" i="1"/>
  <c r="AG1408" i="1" s="1"/>
  <c r="AD1250" i="1"/>
  <c r="AD1252" i="1"/>
  <c r="AD1262" i="1"/>
  <c r="AF1275" i="1"/>
  <c r="AF1282" i="1"/>
  <c r="AG1282" i="1" s="1"/>
  <c r="AG1298" i="1"/>
  <c r="AF1302" i="1"/>
  <c r="AF1349" i="1"/>
  <c r="AG1349" i="1" s="1"/>
  <c r="AF1368" i="1"/>
  <c r="AD1368" i="1"/>
  <c r="AF1371" i="1"/>
  <c r="AF1380" i="1"/>
  <c r="AD1380" i="1"/>
  <c r="AF1409" i="1"/>
  <c r="AG1409" i="1" s="1"/>
  <c r="AD1409" i="1"/>
  <c r="AG1412" i="1"/>
  <c r="AD1412" i="1"/>
  <c r="AD1527" i="1"/>
  <c r="AF1527" i="1"/>
  <c r="AF1556" i="1"/>
  <c r="AG1556" i="1" s="1"/>
  <c r="AD1556" i="1"/>
  <c r="AF1559" i="1"/>
  <c r="AG1559" i="1" s="1"/>
  <c r="AD1559" i="1"/>
  <c r="AD1592" i="1"/>
  <c r="AF1592" i="1"/>
  <c r="AD1198" i="1"/>
  <c r="AD1244" i="1"/>
  <c r="AD1248" i="1"/>
  <c r="AF1250" i="1"/>
  <c r="AF1252" i="1"/>
  <c r="AD1254" i="1"/>
  <c r="AF1262" i="1"/>
  <c r="AF1267" i="1"/>
  <c r="AD1267" i="1"/>
  <c r="AD1271" i="1"/>
  <c r="AF1325" i="1"/>
  <c r="AD1325" i="1"/>
  <c r="AD1352" i="1"/>
  <c r="AF1352" i="1"/>
  <c r="AD1360" i="1"/>
  <c r="AF1360" i="1"/>
  <c r="AD1374" i="1"/>
  <c r="AF1374" i="1"/>
  <c r="AF1377" i="1"/>
  <c r="AD1377" i="1"/>
  <c r="AF1383" i="1"/>
  <c r="AD1383" i="1"/>
  <c r="AD1386" i="1"/>
  <c r="AF1386" i="1"/>
  <c r="AG1386" i="1" s="1"/>
  <c r="AF1415" i="1"/>
  <c r="AD1415" i="1"/>
  <c r="AF1484" i="1"/>
  <c r="AD1484" i="1"/>
  <c r="AD1491" i="1"/>
  <c r="AF1491" i="1"/>
  <c r="AG1244" i="1"/>
  <c r="AD1256" i="1"/>
  <c r="AG1265" i="1"/>
  <c r="AD1265" i="1"/>
  <c r="AF1269" i="1"/>
  <c r="AF1276" i="1"/>
  <c r="AD1280" i="1"/>
  <c r="AG1285" i="1"/>
  <c r="AD1285" i="1"/>
  <c r="AD1317" i="1"/>
  <c r="AF1357" i="1"/>
  <c r="AG1363" i="1"/>
  <c r="AD1363" i="1"/>
  <c r="AD1406" i="1"/>
  <c r="AF1406" i="1"/>
  <c r="AF1433" i="1"/>
  <c r="AD1433" i="1"/>
  <c r="AF1458" i="1"/>
  <c r="AD1458" i="1"/>
  <c r="AF1508" i="1"/>
  <c r="AD1508" i="1"/>
  <c r="AD1426" i="1"/>
  <c r="AG1426" i="1"/>
  <c r="AG1443" i="1"/>
  <c r="AD1443" i="1"/>
  <c r="AF1534" i="1"/>
  <c r="AG1534" i="1" s="1"/>
  <c r="AD1534" i="1"/>
  <c r="AF1563" i="1"/>
  <c r="AD1563" i="1"/>
  <c r="AF1587" i="1"/>
  <c r="AG1587" i="1" s="1"/>
  <c r="AF1849" i="1"/>
  <c r="AD1849" i="1"/>
  <c r="AF2065" i="1"/>
  <c r="AD2065" i="1"/>
  <c r="AF1512" i="1"/>
  <c r="AF1531" i="1"/>
  <c r="AD1531" i="1"/>
  <c r="AF1570" i="1"/>
  <c r="AD1570" i="1"/>
  <c r="AD1573" i="1"/>
  <c r="AF1597" i="1"/>
  <c r="AD1597" i="1"/>
  <c r="AF1618" i="1"/>
  <c r="AG1618" i="1" s="1"/>
  <c r="AD1618" i="1"/>
  <c r="AD1638" i="1"/>
  <c r="AF1638" i="1"/>
  <c r="AF1652" i="1"/>
  <c r="AG1652" i="1" s="1"/>
  <c r="AD1652" i="1"/>
  <c r="AF1906" i="1"/>
  <c r="AD1906" i="1"/>
  <c r="AF2014" i="1"/>
  <c r="AD2014" i="1"/>
  <c r="AG1424" i="1"/>
  <c r="AD1424" i="1"/>
  <c r="AG1466" i="1"/>
  <c r="AD1466" i="1"/>
  <c r="AF1576" i="1"/>
  <c r="AD1576" i="1"/>
  <c r="AD1593" i="1"/>
  <c r="AF1593" i="1"/>
  <c r="AD1601" i="1"/>
  <c r="AF1601" i="1"/>
  <c r="AG1601" i="1" s="1"/>
  <c r="AD1610" i="1"/>
  <c r="AF1610" i="1"/>
  <c r="AF1678" i="1"/>
  <c r="AD1678" i="1"/>
  <c r="AD1806" i="1"/>
  <c r="AF1806" i="1"/>
  <c r="AD1858" i="1"/>
  <c r="AF1858" i="1"/>
  <c r="AF1630" i="1"/>
  <c r="AD1630" i="1"/>
  <c r="AD1648" i="1"/>
  <c r="AF1648" i="1"/>
  <c r="AF1800" i="1"/>
  <c r="AD1800" i="1"/>
  <c r="AF1840" i="1"/>
  <c r="AG1840" i="1" s="1"/>
  <c r="AD1840" i="1"/>
  <c r="AF1390" i="1"/>
  <c r="AG1390" i="1" s="1"/>
  <c r="AD1396" i="1"/>
  <c r="AG1411" i="1"/>
  <c r="AF1417" i="1"/>
  <c r="AD1422" i="1"/>
  <c r="AF1422" i="1"/>
  <c r="AD1464" i="1"/>
  <c r="AF1464" i="1"/>
  <c r="AD1495" i="1"/>
  <c r="AD1512" i="1"/>
  <c r="AF1532" i="1"/>
  <c r="AF1573" i="1"/>
  <c r="AD1824" i="1"/>
  <c r="AF1824" i="1"/>
  <c r="AF1827" i="1"/>
  <c r="AD1827" i="1"/>
  <c r="AF1384" i="1"/>
  <c r="AF1396" i="1"/>
  <c r="AD1405" i="1"/>
  <c r="AF1427" i="1"/>
  <c r="AD1427" i="1"/>
  <c r="AF1444" i="1"/>
  <c r="AG1444" i="1" s="1"/>
  <c r="AD1444" i="1"/>
  <c r="AD1516" i="1"/>
  <c r="AD1568" i="1"/>
  <c r="AF1568" i="1"/>
  <c r="AF1571" i="1"/>
  <c r="AG1571" i="1" s="1"/>
  <c r="AD1571" i="1"/>
  <c r="AF1574" i="1"/>
  <c r="AD1588" i="1"/>
  <c r="AF1588" i="1"/>
  <c r="AD1595" i="1"/>
  <c r="AF1628" i="1"/>
  <c r="AD1628" i="1"/>
  <c r="AD1639" i="1"/>
  <c r="AF1639" i="1"/>
  <c r="AG1639" i="1" s="1"/>
  <c r="AF1400" i="1"/>
  <c r="AF1435" i="1"/>
  <c r="AG1435" i="1" s="1"/>
  <c r="AF1437" i="1"/>
  <c r="AG1437" i="1" s="1"/>
  <c r="AG1442" i="1"/>
  <c r="AF1543" i="1"/>
  <c r="AD1543" i="1"/>
  <c r="AF1554" i="1"/>
  <c r="AG1554" i="1" s="1"/>
  <c r="AD1554" i="1"/>
  <c r="AF1604" i="1"/>
  <c r="AD1604" i="1"/>
  <c r="AF1607" i="1"/>
  <c r="AD1607" i="1"/>
  <c r="AF1612" i="1"/>
  <c r="AD1612" i="1"/>
  <c r="AF1672" i="1"/>
  <c r="AD1672" i="1"/>
  <c r="AD1306" i="1"/>
  <c r="AF1323" i="1"/>
  <c r="AF1391" i="1"/>
  <c r="AD1391" i="1"/>
  <c r="AG1401" i="1"/>
  <c r="AF1403" i="1"/>
  <c r="AF1425" i="1"/>
  <c r="AF1467" i="1"/>
  <c r="AF1478" i="1"/>
  <c r="AF1495" i="1"/>
  <c r="AF1501" i="1"/>
  <c r="AD1501" i="1"/>
  <c r="AF1507" i="1"/>
  <c r="AD1507" i="1"/>
  <c r="AF1521" i="1"/>
  <c r="AG1521" i="1" s="1"/>
  <c r="AD1532" i="1"/>
  <c r="AF1540" i="1"/>
  <c r="AD1540" i="1"/>
  <c r="AF1548" i="1"/>
  <c r="AD1548" i="1"/>
  <c r="AG1622" i="1"/>
  <c r="AD1622" i="1"/>
  <c r="AF1669" i="1"/>
  <c r="AD1669" i="1"/>
  <c r="AF1804" i="1"/>
  <c r="AD1804" i="1"/>
  <c r="AF1306" i="1"/>
  <c r="AF1370" i="1"/>
  <c r="AF1378" i="1"/>
  <c r="AD1384" i="1"/>
  <c r="AF1405" i="1"/>
  <c r="AG1405" i="1" s="1"/>
  <c r="AD1416" i="1"/>
  <c r="AG1423" i="1"/>
  <c r="AG1432" i="1"/>
  <c r="AD1449" i="1"/>
  <c r="AD1455" i="1"/>
  <c r="AG1455" i="1"/>
  <c r="AD1476" i="1"/>
  <c r="AG1481" i="1"/>
  <c r="AD1481" i="1"/>
  <c r="AF1486" i="1"/>
  <c r="AD1486" i="1"/>
  <c r="AF1496" i="1"/>
  <c r="AD1496" i="1"/>
  <c r="AF1516" i="1"/>
  <c r="AD1537" i="1"/>
  <c r="AF1537" i="1"/>
  <c r="AD1574" i="1"/>
  <c r="AF1580" i="1"/>
  <c r="AD1580" i="1"/>
  <c r="AF1586" i="1"/>
  <c r="AD1586" i="1"/>
  <c r="AF1595" i="1"/>
  <c r="AF1642" i="1"/>
  <c r="AD1642" i="1"/>
  <c r="AF1316" i="1"/>
  <c r="AG1316" i="1" s="1"/>
  <c r="AG1324" i="1"/>
  <c r="AD1358" i="1"/>
  <c r="AF1366" i="1"/>
  <c r="AD1382" i="1"/>
  <c r="AF1414" i="1"/>
  <c r="AG1436" i="1"/>
  <c r="AD1442" i="1"/>
  <c r="AG1449" i="1"/>
  <c r="AG1453" i="1"/>
  <c r="AD1453" i="1"/>
  <c r="AF1476" i="1"/>
  <c r="AF1525" i="1"/>
  <c r="AD1525" i="1"/>
  <c r="AD1533" i="1"/>
  <c r="AF1533" i="1"/>
  <c r="AD1566" i="1"/>
  <c r="AF1566" i="1"/>
  <c r="AF1589" i="1"/>
  <c r="AD1589" i="1"/>
  <c r="AD1605" i="1"/>
  <c r="AF1605" i="1"/>
  <c r="AF1626" i="1"/>
  <c r="AD1626" i="1"/>
  <c r="AD1665" i="1"/>
  <c r="AF1665" i="1"/>
  <c r="AF1644" i="1"/>
  <c r="AD1644" i="1"/>
  <c r="AF1740" i="1"/>
  <c r="AD1740" i="1"/>
  <c r="AD1770" i="1"/>
  <c r="AF1770" i="1"/>
  <c r="AG1770" i="1" s="1"/>
  <c r="AF1775" i="1"/>
  <c r="AD1818" i="1"/>
  <c r="AF1818" i="1"/>
  <c r="AF2068" i="1"/>
  <c r="AD2068" i="1"/>
  <c r="AF2080" i="1"/>
  <c r="AD2080" i="1"/>
  <c r="AD1686" i="1"/>
  <c r="AF1686" i="1"/>
  <c r="AF1778" i="1"/>
  <c r="AD1778" i="1"/>
  <c r="AF1784" i="1"/>
  <c r="AD1784" i="1"/>
  <c r="AF1795" i="1"/>
  <c r="AD1795" i="1"/>
  <c r="AF1808" i="1"/>
  <c r="AF1940" i="1"/>
  <c r="AG1940" i="1" s="1"/>
  <c r="AD1940" i="1"/>
  <c r="AF1947" i="1"/>
  <c r="AD1947" i="1"/>
  <c r="AF2125" i="1"/>
  <c r="AG2125" i="1" s="1"/>
  <c r="AD2125" i="1"/>
  <c r="AF1616" i="1"/>
  <c r="AD1616" i="1"/>
  <c r="AF1713" i="1"/>
  <c r="AD1713" i="1"/>
  <c r="AG1761" i="1"/>
  <c r="AD1950" i="1"/>
  <c r="AF1950" i="1"/>
  <c r="AG1950" i="1" s="1"/>
  <c r="AG1510" i="1"/>
  <c r="AD1510" i="1"/>
  <c r="AF1569" i="1"/>
  <c r="AF1572" i="1"/>
  <c r="AG1572" i="1" s="1"/>
  <c r="AD1577" i="1"/>
  <c r="AF1577" i="1"/>
  <c r="AD1579" i="1"/>
  <c r="AF1582" i="1"/>
  <c r="AF1619" i="1"/>
  <c r="AD1670" i="1"/>
  <c r="AF1670" i="1"/>
  <c r="AF1706" i="1"/>
  <c r="AD1773" i="1"/>
  <c r="AD1775" i="1"/>
  <c r="AF1831" i="1"/>
  <c r="AD1831" i="1"/>
  <c r="AD1613" i="1"/>
  <c r="AF1613" i="1"/>
  <c r="AG1613" i="1" s="1"/>
  <c r="AD1645" i="1"/>
  <c r="AD1654" i="1"/>
  <c r="AF1654" i="1"/>
  <c r="AF1666" i="1"/>
  <c r="AD1666" i="1"/>
  <c r="AD1692" i="1"/>
  <c r="AD1768" i="1"/>
  <c r="AF1768" i="1"/>
  <c r="AF1773" i="1"/>
  <c r="AD1793" i="1"/>
  <c r="AF1796" i="1"/>
  <c r="AD1796" i="1"/>
  <c r="AF1802" i="1"/>
  <c r="AD1802" i="1"/>
  <c r="AD1808" i="1"/>
  <c r="AF1851" i="1"/>
  <c r="AG1851" i="1" s="1"/>
  <c r="AD1851" i="1"/>
  <c r="AF1901" i="1"/>
  <c r="AD1901" i="1"/>
  <c r="AG1475" i="1"/>
  <c r="AF1551" i="1"/>
  <c r="AF1575" i="1"/>
  <c r="AD1575" i="1"/>
  <c r="AF1692" i="1"/>
  <c r="AF1876" i="1"/>
  <c r="AD1876" i="1"/>
  <c r="AD1898" i="1"/>
  <c r="AF1898" i="1"/>
  <c r="AF1981" i="1"/>
  <c r="AD1981" i="1"/>
  <c r="AF1420" i="1"/>
  <c r="AG1439" i="1"/>
  <c r="AF1462" i="1"/>
  <c r="AG1483" i="1"/>
  <c r="AF1517" i="1"/>
  <c r="AD1517" i="1"/>
  <c r="AF1557" i="1"/>
  <c r="AG1631" i="1"/>
  <c r="AD1633" i="1"/>
  <c r="AF1645" i="1"/>
  <c r="AF1651" i="1"/>
  <c r="AF1659" i="1"/>
  <c r="AF1661" i="1"/>
  <c r="AF1667" i="1"/>
  <c r="AG1667" i="1" s="1"/>
  <c r="AD1667" i="1"/>
  <c r="AG1685" i="1"/>
  <c r="AF1726" i="1"/>
  <c r="AG1726" i="1" s="1"/>
  <c r="AD1726" i="1"/>
  <c r="AF1729" i="1"/>
  <c r="AD1729" i="1"/>
  <c r="AG1791" i="1"/>
  <c r="AD1791" i="1"/>
  <c r="AF1793" i="1"/>
  <c r="AD1829" i="1"/>
  <c r="AF1829" i="1"/>
  <c r="AF1842" i="1"/>
  <c r="AD1842" i="1"/>
  <c r="AF1863" i="1"/>
  <c r="AG1863" i="1" s="1"/>
  <c r="AD1863" i="1"/>
  <c r="AD1887" i="1"/>
  <c r="AF1887" i="1"/>
  <c r="AF1895" i="1"/>
  <c r="AG1895" i="1" s="1"/>
  <c r="AD1895" i="1"/>
  <c r="AG1620" i="1"/>
  <c r="AF1633" i="1"/>
  <c r="AF1647" i="1"/>
  <c r="AD1647" i="1"/>
  <c r="AF1655" i="1"/>
  <c r="AD1655" i="1"/>
  <c r="AF1664" i="1"/>
  <c r="AD1664" i="1"/>
  <c r="AG1720" i="1"/>
  <c r="AF1742" i="1"/>
  <c r="AD1797" i="1"/>
  <c r="AF1797" i="1"/>
  <c r="AD1870" i="1"/>
  <c r="AF1870" i="1"/>
  <c r="AG1487" i="1"/>
  <c r="AG1509" i="1"/>
  <c r="AD1550" i="1"/>
  <c r="AG1550" i="1"/>
  <c r="AF1555" i="1"/>
  <c r="AG1558" i="1"/>
  <c r="AD1558" i="1"/>
  <c r="AD1596" i="1"/>
  <c r="AF1596" i="1"/>
  <c r="AG1627" i="1"/>
  <c r="AF1636" i="1"/>
  <c r="AG1636" i="1" s="1"/>
  <c r="AG1712" i="1"/>
  <c r="AF1751" i="1"/>
  <c r="AD1751" i="1"/>
  <c r="AF1783" i="1"/>
  <c r="AD1783" i="1"/>
  <c r="AF1673" i="1"/>
  <c r="AD1673" i="1"/>
  <c r="AF1681" i="1"/>
  <c r="AF1691" i="1"/>
  <c r="AG1691" i="1" s="1"/>
  <c r="AD1691" i="1"/>
  <c r="AF1716" i="1"/>
  <c r="AF1723" i="1"/>
  <c r="AD1723" i="1"/>
  <c r="AF1737" i="1"/>
  <c r="AG1737" i="1" s="1"/>
  <c r="AD1737" i="1"/>
  <c r="AD1756" i="1"/>
  <c r="AF1756" i="1"/>
  <c r="AF1766" i="1"/>
  <c r="AG1766" i="1" s="1"/>
  <c r="AD1766" i="1"/>
  <c r="AF1847" i="1"/>
  <c r="AD1847" i="1"/>
  <c r="AF1864" i="1"/>
  <c r="AG1864" i="1"/>
  <c r="AD1864" i="1"/>
  <c r="AF1929" i="1"/>
  <c r="AD1929" i="1"/>
  <c r="AF1650" i="1"/>
  <c r="AD1650" i="1"/>
  <c r="AF1711" i="1"/>
  <c r="AG1711" i="1" s="1"/>
  <c r="AD1711" i="1"/>
  <c r="AG1735" i="1"/>
  <c r="AD1735" i="1"/>
  <c r="AF1776" i="1"/>
  <c r="AD1776" i="1"/>
  <c r="AF1789" i="1"/>
  <c r="AD1789" i="1"/>
  <c r="AF1809" i="1"/>
  <c r="AG1809" i="1" s="1"/>
  <c r="AD1809" i="1"/>
  <c r="AD1874" i="1"/>
  <c r="AF1874" i="1"/>
  <c r="AF1899" i="1"/>
  <c r="AG1899" i="1" s="1"/>
  <c r="AD1899" i="1"/>
  <c r="AF1926" i="1"/>
  <c r="AD1926" i="1"/>
  <c r="AD1721" i="1"/>
  <c r="AF1733" i="1"/>
  <c r="AD1733" i="1"/>
  <c r="AF1746" i="1"/>
  <c r="AF1759" i="1"/>
  <c r="AF1764" i="1"/>
  <c r="AD1764" i="1"/>
  <c r="AF1844" i="1"/>
  <c r="AD1844" i="1"/>
  <c r="AF1853" i="1"/>
  <c r="AD1853" i="1"/>
  <c r="AF1893" i="1"/>
  <c r="AG1893" i="1" s="1"/>
  <c r="AD1893" i="1"/>
  <c r="AD1920" i="1"/>
  <c r="AF1920" i="1"/>
  <c r="AF1952" i="1"/>
  <c r="AF1671" i="1"/>
  <c r="AG1671" i="1" s="1"/>
  <c r="AD1671" i="1"/>
  <c r="AF1684" i="1"/>
  <c r="AD1684" i="1"/>
  <c r="AG1707" i="1"/>
  <c r="AD1707" i="1"/>
  <c r="AF1719" i="1"/>
  <c r="AD1719" i="1"/>
  <c r="AF1730" i="1"/>
  <c r="AD1730" i="1"/>
  <c r="AD1782" i="1"/>
  <c r="AD1820" i="1"/>
  <c r="AF1820" i="1"/>
  <c r="AG1820" i="1" s="1"/>
  <c r="AF1859" i="1"/>
  <c r="AG1859" i="1" s="1"/>
  <c r="AD1859" i="1"/>
  <c r="AD1888" i="1"/>
  <c r="AF1888" i="1"/>
  <c r="AF1909" i="1"/>
  <c r="AD1909" i="1"/>
  <c r="AF1992" i="1"/>
  <c r="AD1992" i="1"/>
  <c r="AD1637" i="1"/>
  <c r="AG1637" i="1"/>
  <c r="AF1658" i="1"/>
  <c r="AD1658" i="1"/>
  <c r="AF1682" i="1"/>
  <c r="AD1682" i="1"/>
  <c r="AF1705" i="1"/>
  <c r="AD1705" i="1"/>
  <c r="AF1717" i="1"/>
  <c r="AD1717" i="1"/>
  <c r="AF1744" i="1"/>
  <c r="AG1744" i="1"/>
  <c r="AF1772" i="1"/>
  <c r="AD1772" i="1"/>
  <c r="AF1798" i="1"/>
  <c r="AD1798" i="1"/>
  <c r="AF1807" i="1"/>
  <c r="AD1807" i="1"/>
  <c r="AG1868" i="1"/>
  <c r="AF1868" i="1"/>
  <c r="AD1868" i="1"/>
  <c r="AF1903" i="1"/>
  <c r="AD1903" i="1"/>
  <c r="AG1542" i="1"/>
  <c r="AG1621" i="1"/>
  <c r="AG1629" i="1"/>
  <c r="AG1635" i="1"/>
  <c r="AF1703" i="1"/>
  <c r="AD1703" i="1"/>
  <c r="AF1714" i="1"/>
  <c r="AF1721" i="1"/>
  <c r="AD1746" i="1"/>
  <c r="AF1757" i="1"/>
  <c r="AG1757" i="1" s="1"/>
  <c r="AD1759" i="1"/>
  <c r="AF1777" i="1"/>
  <c r="AD1777" i="1"/>
  <c r="AD1780" i="1"/>
  <c r="AF1817" i="1"/>
  <c r="AD1817" i="1"/>
  <c r="AF1845" i="1"/>
  <c r="AG1845" i="1" s="1"/>
  <c r="AD1845" i="1"/>
  <c r="AF1880" i="1"/>
  <c r="AD1952" i="1"/>
  <c r="AD1970" i="1"/>
  <c r="AF1970" i="1"/>
  <c r="AG1970" i="1" s="1"/>
  <c r="AF1782" i="1"/>
  <c r="AF1660" i="1"/>
  <c r="AG1660" i="1" s="1"/>
  <c r="AD1660" i="1"/>
  <c r="AF1675" i="1"/>
  <c r="AD1675" i="1"/>
  <c r="AF1822" i="1"/>
  <c r="AD1822" i="1"/>
  <c r="AG1834" i="1"/>
  <c r="AF1913" i="1"/>
  <c r="AD1913" i="1"/>
  <c r="AD1921" i="1"/>
  <c r="AF1921" i="1"/>
  <c r="AF1978" i="1"/>
  <c r="AD1978" i="1"/>
  <c r="AD2044" i="1"/>
  <c r="AF2115" i="1"/>
  <c r="AD2115" i="1"/>
  <c r="AF1811" i="1"/>
  <c r="AG1811" i="1"/>
  <c r="AF1813" i="1"/>
  <c r="AD1813" i="1"/>
  <c r="AF1861" i="1"/>
  <c r="AD1866" i="1"/>
  <c r="AD1869" i="1"/>
  <c r="AF1869" i="1"/>
  <c r="AF1881" i="1"/>
  <c r="AG1881" i="1" s="1"/>
  <c r="AD1886" i="1"/>
  <c r="AF1886" i="1"/>
  <c r="AF1954" i="1"/>
  <c r="AD1954" i="1"/>
  <c r="AF1965" i="1"/>
  <c r="AF2016" i="1"/>
  <c r="AD2016" i="1"/>
  <c r="AD2032" i="1"/>
  <c r="AF2032" i="1"/>
  <c r="AF2050" i="1"/>
  <c r="AD2050" i="1"/>
  <c r="AG1825" i="1"/>
  <c r="AF1872" i="1"/>
  <c r="AF1896" i="1"/>
  <c r="AD1896" i="1"/>
  <c r="AF2019" i="1"/>
  <c r="AD2019" i="1"/>
  <c r="AF2057" i="1"/>
  <c r="AD2057" i="1"/>
  <c r="AG1753" i="1"/>
  <c r="AD1753" i="1"/>
  <c r="AF1781" i="1"/>
  <c r="AG1781" i="1" s="1"/>
  <c r="AD1834" i="1"/>
  <c r="AF1877" i="1"/>
  <c r="AD1877" i="1"/>
  <c r="AF1879" i="1"/>
  <c r="AF1945" i="1"/>
  <c r="AD1945" i="1"/>
  <c r="AF2044" i="1"/>
  <c r="AF2103" i="1"/>
  <c r="AD2103" i="1"/>
  <c r="AF2116" i="1"/>
  <c r="AD2116" i="1"/>
  <c r="AG1741" i="1"/>
  <c r="AG1745" i="1"/>
  <c r="AF1749" i="1"/>
  <c r="AD1749" i="1"/>
  <c r="AD1779" i="1"/>
  <c r="AD1811" i="1"/>
  <c r="AG1816" i="1"/>
  <c r="AD1832" i="1"/>
  <c r="AD1843" i="1"/>
  <c r="AF1848" i="1"/>
  <c r="AD1861" i="1"/>
  <c r="AF1866" i="1"/>
  <c r="AF1875" i="1"/>
  <c r="AD1881" i="1"/>
  <c r="AF1884" i="1"/>
  <c r="AF1889" i="1"/>
  <c r="AG1889" i="1" s="1"/>
  <c r="AD1908" i="1"/>
  <c r="AF1908" i="1"/>
  <c r="AF1911" i="1"/>
  <c r="AD1911" i="1"/>
  <c r="AD1924" i="1"/>
  <c r="AF1942" i="1"/>
  <c r="AD1942" i="1"/>
  <c r="AF1955" i="1"/>
  <c r="AF1983" i="1"/>
  <c r="AD1983" i="1"/>
  <c r="AF2029" i="1"/>
  <c r="AD2029" i="1"/>
  <c r="AF2075" i="1"/>
  <c r="AD2075" i="1"/>
  <c r="AF2088" i="1"/>
  <c r="AD2088" i="1"/>
  <c r="AF2123" i="1"/>
  <c r="AD2123" i="1"/>
  <c r="AD1761" i="1"/>
  <c r="AF1790" i="1"/>
  <c r="AD1790" i="1"/>
  <c r="AD1805" i="1"/>
  <c r="AD1825" i="1"/>
  <c r="AF1832" i="1"/>
  <c r="AF1839" i="1"/>
  <c r="AD1839" i="1"/>
  <c r="AF1843" i="1"/>
  <c r="AD1846" i="1"/>
  <c r="AF1846" i="1"/>
  <c r="AD1852" i="1"/>
  <c r="AD1857" i="1"/>
  <c r="AF1857" i="1"/>
  <c r="AD1872" i="1"/>
  <c r="AF1924" i="1"/>
  <c r="AG1924" i="1" s="1"/>
  <c r="AF2009" i="1"/>
  <c r="AD2009" i="1"/>
  <c r="AF2082" i="1"/>
  <c r="AD2082" i="1"/>
  <c r="AF2092" i="1"/>
  <c r="AF2113" i="1"/>
  <c r="AD2113" i="1"/>
  <c r="AG1788" i="1"/>
  <c r="AD1788" i="1"/>
  <c r="AF1862" i="1"/>
  <c r="AF1873" i="1"/>
  <c r="AF1882" i="1"/>
  <c r="AD1897" i="1"/>
  <c r="AG1897" i="1"/>
  <c r="AF1925" i="1"/>
  <c r="AG1925" i="1" s="1"/>
  <c r="AD1925" i="1"/>
  <c r="AG1928" i="1"/>
  <c r="AG1931" i="1"/>
  <c r="AD1994" i="1"/>
  <c r="AF1994" i="1"/>
  <c r="AF2104" i="1"/>
  <c r="AD2104" i="1"/>
  <c r="AF2110" i="1"/>
  <c r="AD2110" i="1"/>
  <c r="AF1702" i="1"/>
  <c r="AD1741" i="1"/>
  <c r="AD1745" i="1"/>
  <c r="AF1779" i="1"/>
  <c r="AF1786" i="1"/>
  <c r="AD1786" i="1"/>
  <c r="AF1799" i="1"/>
  <c r="AD1799" i="1"/>
  <c r="AD1816" i="1"/>
  <c r="AF1819" i="1"/>
  <c r="AD1819" i="1"/>
  <c r="AD1823" i="1"/>
  <c r="AF1826" i="1"/>
  <c r="AD1826" i="1"/>
  <c r="AG1833" i="1"/>
  <c r="AD1833" i="1"/>
  <c r="AD1848" i="1"/>
  <c r="AF1855" i="1"/>
  <c r="AD1855" i="1"/>
  <c r="AD1875" i="1"/>
  <c r="AD1884" i="1"/>
  <c r="AD1889" i="1"/>
  <c r="AD1955" i="1"/>
  <c r="AF1969" i="1"/>
  <c r="AD1969" i="1"/>
  <c r="AG1986" i="1"/>
  <c r="AF2007" i="1"/>
  <c r="AD2007" i="1"/>
  <c r="AF2085" i="1"/>
  <c r="AG2085" i="1" s="1"/>
  <c r="AD2085" i="1"/>
  <c r="AF2089" i="1"/>
  <c r="AD2089" i="1"/>
  <c r="AF2098" i="1"/>
  <c r="AG2098" i="1" s="1"/>
  <c r="AD2098" i="1"/>
  <c r="AF2101" i="1"/>
  <c r="AD2101" i="1"/>
  <c r="AG1916" i="1"/>
  <c r="AF1918" i="1"/>
  <c r="AD1918" i="1"/>
  <c r="AF1953" i="1"/>
  <c r="AG1953" i="1" s="1"/>
  <c r="AD1953" i="1"/>
  <c r="AF1963" i="1"/>
  <c r="AG1963" i="1" s="1"/>
  <c r="AD1963" i="1"/>
  <c r="AF1966" i="1"/>
  <c r="AD1966" i="1"/>
  <c r="AF1976" i="1"/>
  <c r="AF1987" i="1"/>
  <c r="AD1987" i="1"/>
  <c r="AF2026" i="1"/>
  <c r="AD2026" i="1"/>
  <c r="AF2039" i="1"/>
  <c r="AF2045" i="1"/>
  <c r="AD2045" i="1"/>
  <c r="AF2059" i="1"/>
  <c r="AD2059" i="1"/>
  <c r="AD2093" i="1"/>
  <c r="AF2093" i="1"/>
  <c r="AF1927" i="1"/>
  <c r="AD1927" i="1"/>
  <c r="AG1932" i="1"/>
  <c r="AD1932" i="1"/>
  <c r="AF1971" i="1"/>
  <c r="AF1973" i="1"/>
  <c r="AD1973" i="1"/>
  <c r="AF1979" i="1"/>
  <c r="AD1979" i="1"/>
  <c r="AF2005" i="1"/>
  <c r="AF2054" i="1"/>
  <c r="AD2054" i="1"/>
  <c r="AF2063" i="1"/>
  <c r="AG2063" i="1" s="1"/>
  <c r="AD2063" i="1"/>
  <c r="AF2090" i="1"/>
  <c r="AF2126" i="1"/>
  <c r="AD2126" i="1"/>
  <c r="AF1902" i="1"/>
  <c r="AF1923" i="1"/>
  <c r="AF1956" i="1"/>
  <c r="AD1956" i="1"/>
  <c r="AF2077" i="1"/>
  <c r="AD2077" i="1"/>
  <c r="AG1792" i="1"/>
  <c r="AD1815" i="1"/>
  <c r="AG1828" i="1"/>
  <c r="AG1867" i="1"/>
  <c r="AD1885" i="1"/>
  <c r="AD1891" i="1"/>
  <c r="AD1916" i="1"/>
  <c r="AD1943" i="1"/>
  <c r="AF1951" i="1"/>
  <c r="AG1951" i="1" s="1"/>
  <c r="AD1951" i="1"/>
  <c r="AF1961" i="1"/>
  <c r="AD1961" i="1"/>
  <c r="AD1976" i="1"/>
  <c r="AF2021" i="1"/>
  <c r="AD2021" i="1"/>
  <c r="AF2027" i="1"/>
  <c r="AD2027" i="1"/>
  <c r="AF2031" i="1"/>
  <c r="AD2039" i="1"/>
  <c r="AF2111" i="1"/>
  <c r="AG2111" i="1" s="1"/>
  <c r="AD2111" i="1"/>
  <c r="AF2120" i="1"/>
  <c r="AD2120" i="1"/>
  <c r="AD1907" i="1"/>
  <c r="AD1910" i="1"/>
  <c r="AG1910" i="1"/>
  <c r="AD1914" i="1"/>
  <c r="AF1930" i="1"/>
  <c r="AD1930" i="1"/>
  <c r="AF1959" i="1"/>
  <c r="AF1964" i="1"/>
  <c r="AD1964" i="1"/>
  <c r="AG1977" i="1"/>
  <c r="AF1985" i="1"/>
  <c r="AD1985" i="1"/>
  <c r="AF2040" i="1"/>
  <c r="AD2040" i="1"/>
  <c r="AF2087" i="1"/>
  <c r="AD2087" i="1"/>
  <c r="AF2108" i="1"/>
  <c r="AG2108" i="1" s="1"/>
  <c r="AD2108" i="1"/>
  <c r="AD1871" i="1"/>
  <c r="AD1900" i="1"/>
  <c r="AD1902" i="1"/>
  <c r="AG1907" i="1"/>
  <c r="AD1912" i="1"/>
  <c r="AF1914" i="1"/>
  <c r="AD1923" i="1"/>
  <c r="AF1935" i="1"/>
  <c r="AG1935" i="1" s="1"/>
  <c r="AF1937" i="1"/>
  <c r="AD1937" i="1"/>
  <c r="AD1941" i="1"/>
  <c r="AF1946" i="1"/>
  <c r="AF1974" i="1"/>
  <c r="AD1974" i="1"/>
  <c r="AF1980" i="1"/>
  <c r="AD1980" i="1"/>
  <c r="AF2024" i="1"/>
  <c r="AG2024" i="1" s="1"/>
  <c r="AD2024" i="1"/>
  <c r="AF2072" i="1"/>
  <c r="AD2072" i="1"/>
  <c r="AF2078" i="1"/>
  <c r="AD2078" i="1"/>
  <c r="AF1787" i="1"/>
  <c r="AD1792" i="1"/>
  <c r="AD1828" i="1"/>
  <c r="AD1867" i="1"/>
  <c r="AF1912" i="1"/>
  <c r="AF1919" i="1"/>
  <c r="AG1933" i="1"/>
  <c r="AF1944" i="1"/>
  <c r="AD1944" i="1"/>
  <c r="AF1949" i="1"/>
  <c r="AD1949" i="1"/>
  <c r="AF2001" i="1"/>
  <c r="AG2001" i="1" s="1"/>
  <c r="AD2001" i="1"/>
  <c r="AF2028" i="1"/>
  <c r="AD2028" i="1"/>
  <c r="AD2031" i="1"/>
  <c r="AF2049" i="1"/>
  <c r="AG2049" i="1" s="1"/>
  <c r="AD2049" i="1"/>
  <c r="AF2052" i="1"/>
  <c r="AD2052" i="1"/>
  <c r="AF2106" i="1"/>
  <c r="AD2106" i="1"/>
  <c r="AF1939" i="1"/>
  <c r="AD1939" i="1"/>
  <c r="AF1999" i="1"/>
  <c r="AD1999" i="1"/>
  <c r="AG2012" i="1"/>
  <c r="AF2037" i="1"/>
  <c r="AG2037" i="1" s="1"/>
  <c r="AD2037" i="1"/>
  <c r="AF2042" i="1"/>
  <c r="AD2042" i="1"/>
  <c r="AF2047" i="1"/>
  <c r="AD2047" i="1"/>
  <c r="AG2073" i="1"/>
  <c r="AF1968" i="1"/>
  <c r="AD1968" i="1"/>
  <c r="AG1988" i="1"/>
  <c r="AF1990" i="1"/>
  <c r="AG1990" i="1" s="1"/>
  <c r="AD1990" i="1"/>
  <c r="AF2055" i="1"/>
  <c r="AG2060" i="1"/>
  <c r="AF1997" i="1"/>
  <c r="AG1997" i="1" s="1"/>
  <c r="AD1997" i="1"/>
  <c r="AF2086" i="1"/>
  <c r="AD2086" i="1"/>
  <c r="AF2091" i="1"/>
  <c r="AD2091" i="1"/>
  <c r="AF2096" i="1"/>
  <c r="AD2096" i="1"/>
  <c r="AF1975" i="1"/>
  <c r="AD1975" i="1"/>
  <c r="AF1995" i="1"/>
  <c r="AF2025" i="1"/>
  <c r="AD2025" i="1"/>
  <c r="AF2030" i="1"/>
  <c r="AD2030" i="1"/>
  <c r="AF2035" i="1"/>
  <c r="AD2035" i="1"/>
  <c r="AD2073" i="1"/>
  <c r="AD2121" i="1"/>
  <c r="AF2004" i="1"/>
  <c r="AD2004" i="1"/>
  <c r="AF2043" i="1"/>
  <c r="AG2048" i="1"/>
  <c r="AD2055" i="1"/>
  <c r="AD2060" i="1"/>
  <c r="AD2076" i="1"/>
  <c r="AF2094" i="1"/>
  <c r="AG2094" i="1" s="1"/>
  <c r="AD2094" i="1"/>
  <c r="AF2099" i="1"/>
  <c r="AD2099" i="1"/>
  <c r="AF2121" i="1"/>
  <c r="AD2124" i="1"/>
  <c r="AF2002" i="1"/>
  <c r="AD2002" i="1"/>
  <c r="AF2033" i="1"/>
  <c r="AG2033" i="1" s="1"/>
  <c r="AD2033" i="1"/>
  <c r="AF2038" i="1"/>
  <c r="AD2038" i="1"/>
  <c r="AF2074" i="1"/>
  <c r="AD2074" i="1"/>
  <c r="AF2079" i="1"/>
  <c r="AD2079" i="1"/>
  <c r="AF2084" i="1"/>
  <c r="AD2084" i="1"/>
  <c r="AF2122" i="1"/>
  <c r="AD2122" i="1"/>
  <c r="AF2124" i="1"/>
  <c r="AF2127" i="1"/>
  <c r="AG2127" i="1" s="1"/>
  <c r="AD2127" i="1"/>
  <c r="AF1986" i="1"/>
  <c r="AD1993" i="1"/>
  <c r="AD1995" i="1"/>
  <c r="AF2015" i="1"/>
  <c r="AF2018" i="1"/>
  <c r="AD2018" i="1"/>
  <c r="AF2023" i="1"/>
  <c r="AG2023" i="1" s="1"/>
  <c r="AD2023" i="1"/>
  <c r="AD2053" i="1"/>
  <c r="AF2061" i="1"/>
  <c r="AD2061" i="1"/>
  <c r="AF2064" i="1"/>
  <c r="AF2067" i="1"/>
  <c r="AD2067" i="1"/>
  <c r="AD2109" i="1"/>
  <c r="AF2114" i="1"/>
  <c r="AF1982" i="1"/>
  <c r="AF2011" i="1"/>
  <c r="AD2011" i="1"/>
  <c r="AD2043" i="1"/>
  <c r="AD2048" i="1"/>
  <c r="AF2109" i="1"/>
  <c r="AF2117" i="1"/>
  <c r="AF2062" i="1"/>
  <c r="AD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B1308" i="1" l="1"/>
  <c r="B1309" i="1"/>
  <c r="A1308" i="1"/>
  <c r="AB403" i="1"/>
  <c r="A403" i="1"/>
  <c r="T5" i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D472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D473" i="1"/>
  <c r="AF473" i="1"/>
  <c r="AG1930" i="1"/>
  <c r="AG1927" i="1"/>
  <c r="AG1742" i="1"/>
  <c r="AG1227" i="1"/>
  <c r="AG714" i="1"/>
  <c r="AG722" i="1"/>
  <c r="AG280" i="1"/>
  <c r="AD474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D475" i="1"/>
  <c r="AG1978" i="1"/>
  <c r="AG1880" i="1"/>
  <c r="AG837" i="1"/>
  <c r="AG597" i="1"/>
  <c r="AD476" i="1"/>
  <c r="AF476" i="1"/>
  <c r="AG2096" i="1"/>
  <c r="AG1985" i="1"/>
  <c r="AG2082" i="1"/>
  <c r="AG1586" i="1"/>
  <c r="AF468" i="1"/>
  <c r="AD468" i="1"/>
  <c r="AF469" i="1"/>
  <c r="AD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D470" i="1"/>
  <c r="AF470" i="1"/>
  <c r="AD471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D1836" i="1"/>
  <c r="AD1837" i="1"/>
  <c r="AG1837" i="1"/>
  <c r="AD1835" i="1"/>
  <c r="AF1835" i="1"/>
  <c r="A5" i="1"/>
  <c r="A5" i="4" s="1"/>
  <c r="B6" i="1"/>
  <c r="A4" i="1"/>
  <c r="A4" i="4" s="1"/>
  <c r="J144" i="12"/>
  <c r="I144" i="12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B1309" i="1" l="1"/>
  <c r="B1310" i="1"/>
  <c r="A1309" i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AB1310" i="1" l="1"/>
  <c r="B1311" i="1"/>
  <c r="A1310" i="1"/>
  <c r="E15" i="8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B1311" i="1" l="1"/>
  <c r="A1311" i="1"/>
  <c r="AF456" i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B10" i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E70" i="9"/>
  <c r="L67" i="9"/>
  <c r="L72" i="9"/>
  <c r="D70" i="9"/>
  <c r="J67" i="9"/>
  <c r="E72" i="9"/>
  <c r="L69" i="9"/>
  <c r="D68" i="9"/>
  <c r="D72" i="9"/>
  <c r="J69" i="9"/>
  <c r="E67" i="9"/>
  <c r="L71" i="9"/>
  <c r="D67" i="9"/>
  <c r="F67" i="9" s="1"/>
  <c r="J71" i="9"/>
  <c r="E69" i="9"/>
  <c r="L70" i="9"/>
  <c r="L73" i="9"/>
  <c r="D69" i="9"/>
  <c r="J70" i="9"/>
  <c r="D76" i="9"/>
  <c r="J73" i="9"/>
  <c r="E71" i="9"/>
  <c r="L68" i="9"/>
  <c r="E68" i="9"/>
  <c r="L75" i="9"/>
  <c r="D71" i="9"/>
  <c r="J68" i="9"/>
  <c r="C20" i="7"/>
  <c r="A21" i="7" s="1"/>
  <c r="B20" i="7"/>
  <c r="D20" i="7" s="1"/>
  <c r="A23" i="1"/>
  <c r="A23" i="4" s="1"/>
  <c r="B24" i="1"/>
  <c r="AB21" i="1"/>
  <c r="F70" i="9" l="1"/>
  <c r="F69" i="9"/>
  <c r="F71" i="9"/>
  <c r="F68" i="9"/>
  <c r="F72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J79" i="9"/>
  <c r="D79" i="9"/>
  <c r="L78" i="9"/>
  <c r="J78" i="9"/>
  <c r="E78" i="9"/>
  <c r="D78" i="9"/>
  <c r="J80" i="9"/>
  <c r="E80" i="9"/>
  <c r="D80" i="9"/>
  <c r="B21" i="7"/>
  <c r="D21" i="7" s="1"/>
  <c r="C21" i="7"/>
  <c r="A22" i="7" s="1"/>
  <c r="B25" i="1"/>
  <c r="A24" i="1"/>
  <c r="A24" i="4" s="1"/>
  <c r="AB22" i="1"/>
  <c r="F80" i="9" l="1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B78" i="9" l="1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D85" i="9"/>
  <c r="J85" i="9"/>
  <c r="L85" i="9"/>
  <c r="B24" i="7"/>
  <c r="D24" i="7" s="1"/>
  <c r="C24" i="7"/>
  <c r="A25" i="7" s="1"/>
  <c r="A27" i="1"/>
  <c r="A27" i="4" s="1"/>
  <c r="B28" i="1"/>
  <c r="AB28" i="1" s="1"/>
  <c r="AB25" i="1"/>
  <c r="F84" i="9" l="1"/>
  <c r="F85" i="9"/>
  <c r="V111" i="1"/>
  <c r="J86" i="9"/>
  <c r="D86" i="9"/>
  <c r="C25" i="7"/>
  <c r="A26" i="7" s="1"/>
  <c r="B25" i="7"/>
  <c r="D25" i="7" s="1"/>
  <c r="B29" i="1"/>
  <c r="AB29" i="1" s="1"/>
  <c r="A28" i="1"/>
  <c r="A28" i="4" s="1"/>
  <c r="AB26" i="1"/>
  <c r="V112" i="1" l="1"/>
  <c r="J87" i="9"/>
  <c r="L86" i="9"/>
  <c r="L87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E88" i="9"/>
  <c r="L88" i="9"/>
  <c r="D89" i="9"/>
  <c r="F87" i="9"/>
  <c r="L89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E104" i="9"/>
  <c r="B29" i="7"/>
  <c r="D29" i="7" s="1"/>
  <c r="C29" i="7"/>
  <c r="A30" i="7" s="1"/>
  <c r="A32" i="1"/>
  <c r="A32" i="4" s="1"/>
  <c r="B33" i="1"/>
  <c r="AB33" i="1" s="1"/>
  <c r="V400" i="1" l="1"/>
  <c r="V401" i="1" s="1"/>
  <c r="V402" i="1" s="1"/>
  <c r="V403" i="1" s="1"/>
  <c r="V404" i="1" s="1"/>
  <c r="J111" i="9"/>
  <c r="E109" i="9"/>
  <c r="L106" i="9"/>
  <c r="B30" i="7"/>
  <c r="D30" i="7" s="1"/>
  <c r="C30" i="7"/>
  <c r="A31" i="7" s="1"/>
  <c r="A33" i="1"/>
  <c r="A33" i="4" s="1"/>
  <c r="B34" i="1"/>
  <c r="AB34" i="1" s="1"/>
  <c r="V405" i="1" l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J127" i="9"/>
  <c r="D127" i="9"/>
  <c r="J118" i="9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B33" i="7"/>
  <c r="D33" i="7" s="1"/>
  <c r="C33" i="7"/>
  <c r="A34" i="7" s="1"/>
  <c r="B37" i="1"/>
  <c r="AB37" i="1" s="1"/>
  <c r="A36" i="1"/>
  <c r="A36" i="4" s="1"/>
  <c r="V1307" i="1" l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F246" i="9" s="1"/>
  <c r="J328" i="9"/>
  <c r="L482" i="9"/>
  <c r="D142" i="9"/>
  <c r="L225" i="9"/>
  <c r="J455" i="9"/>
  <c r="E474" i="9"/>
  <c r="B474" i="9" s="1"/>
  <c r="D111" i="9"/>
  <c r="F111" i="9" s="1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D404" i="9"/>
  <c r="A404" i="9" s="1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F290" i="9" s="1"/>
  <c r="D197" i="9"/>
  <c r="F197" i="9" s="1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F295" i="9" s="1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F204" i="9" s="1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D555" i="9"/>
  <c r="A555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F121" i="9" s="1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F188" i="9" s="1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F208" i="9" s="1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F421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554" i="9"/>
  <c r="A554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F349" i="9" s="1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F333" i="9" s="1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F119" i="9" s="1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F228" i="9" s="1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F206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337" i="9" l="1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404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555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E709" i="9"/>
  <c r="B709" i="9" s="1"/>
  <c r="C90" i="7"/>
  <c r="A91" i="7" s="1"/>
  <c r="B90" i="7"/>
  <c r="D90" i="7" s="1"/>
  <c r="A93" i="1"/>
  <c r="A93" i="4" s="1"/>
  <c r="B94" i="1"/>
  <c r="AB94" i="1" s="1"/>
  <c r="L629" i="9" l="1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Q69" i="9" l="1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B170" i="15"/>
  <c r="B48" i="15"/>
  <c r="M78" i="9"/>
  <c r="W78" i="9"/>
  <c r="Q79" i="9"/>
  <c r="K79" i="9" s="1"/>
  <c r="X79" i="9"/>
  <c r="W79" i="9"/>
  <c r="M79" i="9"/>
  <c r="C101" i="7"/>
  <c r="A102" i="7" s="1"/>
  <c r="B101" i="7"/>
  <c r="D101" i="7" s="1"/>
  <c r="A104" i="1"/>
  <c r="A104" i="4" s="1"/>
  <c r="B105" i="1"/>
  <c r="AB105" i="1" s="1"/>
  <c r="I80" i="9" l="1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B53" i="15"/>
  <c r="B75" i="15"/>
  <c r="I81" i="9"/>
  <c r="W81" i="9" s="1"/>
  <c r="B50" i="15"/>
  <c r="W84" i="9"/>
  <c r="Q84" i="9"/>
  <c r="K84" i="9" s="1"/>
  <c r="X84" i="9"/>
  <c r="M84" i="9"/>
  <c r="C106" i="7"/>
  <c r="A107" i="7" s="1"/>
  <c r="B106" i="7"/>
  <c r="D106" i="7" s="1"/>
  <c r="A109" i="1"/>
  <c r="A109" i="4" s="1"/>
  <c r="B110" i="1"/>
  <c r="AB110" i="1" s="1"/>
  <c r="X81" i="9" l="1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Q94" i="9" s="1"/>
  <c r="K94" i="9" s="1"/>
  <c r="B57" i="15"/>
  <c r="W92" i="9"/>
  <c r="M92" i="9"/>
  <c r="Q92" i="9"/>
  <c r="K92" i="9" s="1"/>
  <c r="X92" i="9"/>
  <c r="C117" i="7"/>
  <c r="A118" i="7" s="1"/>
  <c r="B117" i="7"/>
  <c r="D117" i="7" s="1"/>
  <c r="B121" i="1"/>
  <c r="AB121" i="1" s="1"/>
  <c r="A120" i="1"/>
  <c r="A120" i="4" s="1"/>
  <c r="M94" i="9" l="1"/>
  <c r="W94" i="9"/>
  <c r="X94" i="9"/>
  <c r="I95" i="9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B399" i="1" s="1"/>
  <c r="A398" i="1"/>
  <c r="A398" i="4" s="1"/>
  <c r="C396" i="7" l="1"/>
  <c r="A397" i="7" s="1"/>
  <c r="B396" i="7"/>
  <c r="D396" i="7" s="1"/>
  <c r="A399" i="1"/>
  <c r="A399" i="4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A400" i="4" l="1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A405" i="4"/>
  <c r="C405" i="7"/>
  <c r="A406" i="7" s="1"/>
  <c r="B405" i="7"/>
  <c r="D405" i="7" s="1"/>
  <c r="F405" i="1"/>
  <c r="S405" i="1" s="1"/>
  <c r="B409" i="1"/>
  <c r="A408" i="1"/>
  <c r="A408" i="4" s="1"/>
  <c r="P406" i="1"/>
  <c r="E406" i="1"/>
  <c r="AC406" i="1" l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A480" i="4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C481" i="7" l="1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A527" i="4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C528" i="1" l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A530" i="4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C531" i="1" l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B687" i="1"/>
  <c r="C684" i="7"/>
  <c r="A685" i="7" s="1"/>
  <c r="B684" i="7"/>
  <c r="D684" i="7" s="1"/>
  <c r="A688" i="1"/>
  <c r="A688" i="4" s="1"/>
  <c r="B689" i="1" l="1"/>
  <c r="AB688" i="1"/>
  <c r="C685" i="7"/>
  <c r="A686" i="7" s="1"/>
  <c r="B685" i="7"/>
  <c r="D685" i="7" s="1"/>
  <c r="A689" i="1"/>
  <c r="A689" i="4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B692" i="1"/>
  <c r="C689" i="7"/>
  <c r="A690" i="7" s="1"/>
  <c r="B689" i="7"/>
  <c r="D689" i="7" s="1"/>
  <c r="A693" i="1"/>
  <c r="A693" i="4" s="1"/>
  <c r="B694" i="1" l="1"/>
  <c r="AB693" i="1"/>
  <c r="C690" i="7"/>
  <c r="A691" i="7" s="1"/>
  <c r="B690" i="7"/>
  <c r="D690" i="7" s="1"/>
  <c r="A694" i="1"/>
  <c r="A694" i="4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B696" i="1"/>
  <c r="C693" i="7"/>
  <c r="A694" i="7" s="1"/>
  <c r="B693" i="7"/>
  <c r="D693" i="7" s="1"/>
  <c r="A697" i="1"/>
  <c r="A697" i="4" s="1"/>
  <c r="B698" i="1" l="1"/>
  <c r="AB697" i="1"/>
  <c r="C694" i="7"/>
  <c r="A695" i="7" s="1"/>
  <c r="B694" i="7"/>
  <c r="D694" i="7" s="1"/>
  <c r="A698" i="1"/>
  <c r="A698" i="4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B704" i="1"/>
  <c r="B701" i="7"/>
  <c r="D701" i="7" s="1"/>
  <c r="C701" i="7"/>
  <c r="A702" i="7" s="1"/>
  <c r="A705" i="1"/>
  <c r="A705" i="4" s="1"/>
  <c r="B706" i="1" l="1"/>
  <c r="AB705" i="1"/>
  <c r="B702" i="7"/>
  <c r="D702" i="7" s="1"/>
  <c r="C702" i="7"/>
  <c r="A703" i="7" s="1"/>
  <c r="A706" i="1"/>
  <c r="A706" i="4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B709" i="1"/>
  <c r="C706" i="7"/>
  <c r="A707" i="7" s="1"/>
  <c r="B706" i="7"/>
  <c r="D706" i="7" s="1"/>
  <c r="A710" i="1"/>
  <c r="A710" i="4" s="1"/>
  <c r="B711" i="1" l="1"/>
  <c r="AB710" i="1"/>
  <c r="C707" i="7"/>
  <c r="A708" i="7" s="1"/>
  <c r="B707" i="7"/>
  <c r="D707" i="7" s="1"/>
  <c r="A711" i="1"/>
  <c r="A711" i="4" s="1"/>
  <c r="B712" i="1" l="1"/>
  <c r="AB711" i="1"/>
  <c r="B708" i="7"/>
  <c r="D708" i="7" s="1"/>
  <c r="C708" i="7"/>
  <c r="A709" i="7" s="1"/>
  <c r="A712" i="1"/>
  <c r="A712" i="4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B715" i="1"/>
  <c r="C712" i="7"/>
  <c r="A713" i="7" s="1"/>
  <c r="B712" i="7"/>
  <c r="D712" i="7" s="1"/>
  <c r="A716" i="1"/>
  <c r="A716" i="4" s="1"/>
  <c r="B717" i="1" l="1"/>
  <c r="AB716" i="1"/>
  <c r="C713" i="7"/>
  <c r="A714" i="7" s="1"/>
  <c r="B713" i="7"/>
  <c r="D713" i="7" s="1"/>
  <c r="A717" i="1"/>
  <c r="A717" i="4" s="1"/>
  <c r="B718" i="1" l="1"/>
  <c r="AB717" i="1"/>
  <c r="C714" i="7"/>
  <c r="A715" i="7" s="1"/>
  <c r="B714" i="7"/>
  <c r="D714" i="7" s="1"/>
  <c r="A718" i="1"/>
  <c r="A718" i="4" s="1"/>
  <c r="B719" i="1" l="1"/>
  <c r="AB718" i="1"/>
  <c r="B715" i="7"/>
  <c r="D715" i="7" s="1"/>
  <c r="C715" i="7"/>
  <c r="A716" i="7" s="1"/>
  <c r="A719" i="1"/>
  <c r="A719" i="4" s="1"/>
  <c r="B720" i="1" l="1"/>
  <c r="AB719" i="1"/>
  <c r="C716" i="7"/>
  <c r="A717" i="7" s="1"/>
  <c r="B716" i="7"/>
  <c r="D716" i="7" s="1"/>
  <c r="A720" i="1"/>
  <c r="A720" i="4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B727" i="1"/>
  <c r="C724" i="7"/>
  <c r="A725" i="7" s="1"/>
  <c r="B724" i="7"/>
  <c r="D724" i="7" s="1"/>
  <c r="A728" i="1"/>
  <c r="A728" i="4" s="1"/>
  <c r="B729" i="1" l="1"/>
  <c r="AB728" i="1"/>
  <c r="C725" i="7"/>
  <c r="A726" i="7" s="1"/>
  <c r="B725" i="7"/>
  <c r="D725" i="7" s="1"/>
  <c r="A729" i="1"/>
  <c r="A729" i="4" s="1"/>
  <c r="B730" i="1" l="1"/>
  <c r="A730" i="1" s="1"/>
  <c r="A730" i="4" s="1"/>
  <c r="AB729" i="1"/>
  <c r="C726" i="7"/>
  <c r="A727" i="7" s="1"/>
  <c r="B726" i="7"/>
  <c r="D726" i="7" s="1"/>
  <c r="B731" i="1" l="1"/>
  <c r="AB730" i="1"/>
  <c r="B727" i="7"/>
  <c r="D727" i="7" s="1"/>
  <c r="C727" i="7"/>
  <c r="A728" i="7" s="1"/>
  <c r="A731" i="1"/>
  <c r="A731" i="4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B733" i="1"/>
  <c r="C730" i="7"/>
  <c r="A731" i="7" s="1"/>
  <c r="B730" i="7"/>
  <c r="D730" i="7" s="1"/>
  <c r="A734" i="1"/>
  <c r="A734" i="4" s="1"/>
  <c r="B735" i="1" l="1"/>
  <c r="AB734" i="1"/>
  <c r="C731" i="7"/>
  <c r="A732" i="7" s="1"/>
  <c r="B731" i="7"/>
  <c r="D731" i="7" s="1"/>
  <c r="A735" i="1"/>
  <c r="A735" i="4" s="1"/>
  <c r="B736" i="1" l="1"/>
  <c r="AB735" i="1"/>
  <c r="B732" i="7"/>
  <c r="D732" i="7" s="1"/>
  <c r="C732" i="7"/>
  <c r="A733" i="7" s="1"/>
  <c r="A736" i="1"/>
  <c r="A736" i="4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B738" i="1"/>
  <c r="C735" i="7"/>
  <c r="A736" i="7" s="1"/>
  <c r="B735" i="7"/>
  <c r="D735" i="7" s="1"/>
  <c r="A739" i="1"/>
  <c r="A739" i="4" s="1"/>
  <c r="B740" i="1" l="1"/>
  <c r="AB739" i="1"/>
  <c r="B736" i="7"/>
  <c r="D736" i="7" s="1"/>
  <c r="C736" i="7"/>
  <c r="A737" i="7" s="1"/>
  <c r="A740" i="1"/>
  <c r="A740" i="4" s="1"/>
  <c r="B741" i="1" l="1"/>
  <c r="AB740" i="1"/>
  <c r="B737" i="7"/>
  <c r="D737" i="7" s="1"/>
  <c r="C737" i="7"/>
  <c r="A738" i="7" s="1"/>
  <c r="A741" i="1"/>
  <c r="A741" i="4" s="1"/>
  <c r="B742" i="1" l="1"/>
  <c r="AB741" i="1"/>
  <c r="C738" i="7"/>
  <c r="A739" i="7" s="1"/>
  <c r="B738" i="7"/>
  <c r="D738" i="7" s="1"/>
  <c r="A742" i="1"/>
  <c r="A742" i="4" s="1"/>
  <c r="B743" i="1" l="1"/>
  <c r="A743" i="1" s="1"/>
  <c r="A743" i="4" s="1"/>
  <c r="AB742" i="1"/>
  <c r="C739" i="7"/>
  <c r="A740" i="7" s="1"/>
  <c r="B739" i="7"/>
  <c r="D739" i="7" s="1"/>
  <c r="B744" i="1" l="1"/>
  <c r="AB743" i="1"/>
  <c r="B740" i="7"/>
  <c r="D740" i="7" s="1"/>
  <c r="C740" i="7"/>
  <c r="A741" i="7" s="1"/>
  <c r="A744" i="1"/>
  <c r="A744" i="4" s="1"/>
  <c r="B745" i="1" l="1"/>
  <c r="A745" i="1" s="1"/>
  <c r="A745" i="4" s="1"/>
  <c r="AB744" i="1"/>
  <c r="C741" i="7"/>
  <c r="A742" i="7" s="1"/>
  <c r="B741" i="7"/>
  <c r="D741" i="7" s="1"/>
  <c r="B746" i="1" l="1"/>
  <c r="AB745" i="1"/>
  <c r="C742" i="7"/>
  <c r="A743" i="7" s="1"/>
  <c r="B742" i="7"/>
  <c r="D742" i="7" s="1"/>
  <c r="A746" i="1"/>
  <c r="A746" i="4" s="1"/>
  <c r="B747" i="1" l="1"/>
  <c r="A747" i="1" s="1"/>
  <c r="A747" i="4" s="1"/>
  <c r="AB746" i="1"/>
  <c r="C743" i="7"/>
  <c r="A744" i="7" s="1"/>
  <c r="B743" i="7"/>
  <c r="D743" i="7" s="1"/>
  <c r="B748" i="1" l="1"/>
  <c r="AB747" i="1"/>
  <c r="C744" i="7"/>
  <c r="A745" i="7" s="1"/>
  <c r="B744" i="7"/>
  <c r="D744" i="7" s="1"/>
  <c r="A748" i="1"/>
  <c r="A748" i="4" s="1"/>
  <c r="B749" i="1" l="1"/>
  <c r="AB748" i="1"/>
  <c r="B745" i="7"/>
  <c r="D745" i="7" s="1"/>
  <c r="C745" i="7"/>
  <c r="A746" i="7" s="1"/>
  <c r="A749" i="1"/>
  <c r="A749" i="4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B752" i="1"/>
  <c r="B749" i="7"/>
  <c r="D749" i="7" s="1"/>
  <c r="C749" i="7"/>
  <c r="A750" i="7" s="1"/>
  <c r="A753" i="1"/>
  <c r="A753" i="4" s="1"/>
  <c r="B754" i="1" l="1"/>
  <c r="AB753" i="1"/>
  <c r="C750" i="7"/>
  <c r="A751" i="7" s="1"/>
  <c r="B750" i="7"/>
  <c r="D750" i="7" s="1"/>
  <c r="A754" i="1"/>
  <c r="A754" i="4" s="1"/>
  <c r="B755" i="1" l="1"/>
  <c r="AB754" i="1"/>
  <c r="C751" i="7"/>
  <c r="A752" i="7" s="1"/>
  <c r="B751" i="7"/>
  <c r="D751" i="7" s="1"/>
  <c r="A755" i="1"/>
  <c r="A755" i="4" s="1"/>
  <c r="B756" i="1" l="1"/>
  <c r="AB755" i="1"/>
  <c r="C752" i="7"/>
  <c r="A753" i="7" s="1"/>
  <c r="B752" i="7"/>
  <c r="D752" i="7" s="1"/>
  <c r="A756" i="1"/>
  <c r="A756" i="4" s="1"/>
  <c r="B757" i="1" l="1"/>
  <c r="AB756" i="1"/>
  <c r="C753" i="7"/>
  <c r="A754" i="7" s="1"/>
  <c r="B753" i="7"/>
  <c r="D753" i="7" s="1"/>
  <c r="A757" i="1"/>
  <c r="A757" i="4" s="1"/>
  <c r="B758" i="1" l="1"/>
  <c r="AB757" i="1"/>
  <c r="C754" i="7"/>
  <c r="A755" i="7" s="1"/>
  <c r="B754" i="7"/>
  <c r="D754" i="7" s="1"/>
  <c r="A758" i="1"/>
  <c r="A758" i="4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B760" i="1"/>
  <c r="C757" i="7"/>
  <c r="A758" i="7" s="1"/>
  <c r="B757" i="7"/>
  <c r="D757" i="7" s="1"/>
  <c r="A761" i="1"/>
  <c r="A761" i="4" s="1"/>
  <c r="B762" i="1" l="1"/>
  <c r="AB761" i="1"/>
  <c r="B758" i="7"/>
  <c r="D758" i="7" s="1"/>
  <c r="C758" i="7"/>
  <c r="A759" i="7" s="1"/>
  <c r="A762" i="1"/>
  <c r="A762" i="4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B764" i="1"/>
  <c r="C761" i="7"/>
  <c r="A762" i="7" s="1"/>
  <c r="B761" i="7"/>
  <c r="D761" i="7" s="1"/>
  <c r="A765" i="1"/>
  <c r="A765" i="4" s="1"/>
  <c r="B766" i="1" l="1"/>
  <c r="AB765" i="1"/>
  <c r="C762" i="7"/>
  <c r="A763" i="7" s="1"/>
  <c r="B762" i="7"/>
  <c r="D762" i="7" s="1"/>
  <c r="A766" i="1"/>
  <c r="A766" i="4" s="1"/>
  <c r="B767" i="1" l="1"/>
  <c r="AB766" i="1"/>
  <c r="C763" i="7"/>
  <c r="A764" i="7" s="1"/>
  <c r="B763" i="7"/>
  <c r="D763" i="7" s="1"/>
  <c r="A767" i="1"/>
  <c r="A767" i="4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B769" i="1"/>
  <c r="C766" i="7"/>
  <c r="A767" i="7" s="1"/>
  <c r="B766" i="7"/>
  <c r="D766" i="7" s="1"/>
  <c r="A770" i="1"/>
  <c r="A770" i="4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B778" i="1"/>
  <c r="C775" i="7"/>
  <c r="A776" i="7" s="1"/>
  <c r="B775" i="7"/>
  <c r="D775" i="7" s="1"/>
  <c r="A779" i="1"/>
  <c r="A779" i="4" s="1"/>
  <c r="B780" i="1" l="1"/>
  <c r="AB779" i="1"/>
  <c r="C776" i="7"/>
  <c r="A777" i="7" s="1"/>
  <c r="B776" i="7"/>
  <c r="D776" i="7" s="1"/>
  <c r="A780" i="1"/>
  <c r="A780" i="4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B782" i="1"/>
  <c r="C779" i="7"/>
  <c r="A780" i="7" s="1"/>
  <c r="B779" i="7"/>
  <c r="D779" i="7" s="1"/>
  <c r="A783" i="1"/>
  <c r="A783" i="4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B785" i="1"/>
  <c r="C782" i="7"/>
  <c r="A783" i="7" s="1"/>
  <c r="B782" i="7"/>
  <c r="D782" i="7" s="1"/>
  <c r="A786" i="1"/>
  <c r="A786" i="4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B790" i="1"/>
  <c r="C787" i="7"/>
  <c r="A788" i="7" s="1"/>
  <c r="B787" i="7"/>
  <c r="D787" i="7" s="1"/>
  <c r="A791" i="1"/>
  <c r="A791" i="4" s="1"/>
  <c r="B792" i="1" l="1"/>
  <c r="AB791" i="1"/>
  <c r="C788" i="7"/>
  <c r="A789" i="7" s="1"/>
  <c r="B788" i="7"/>
  <c r="D788" i="7" s="1"/>
  <c r="A792" i="1"/>
  <c r="A792" i="4" s="1"/>
  <c r="B793" i="1" l="1"/>
  <c r="AB792" i="1"/>
  <c r="C789" i="7"/>
  <c r="A790" i="7" s="1"/>
  <c r="B789" i="7"/>
  <c r="D789" i="7" s="1"/>
  <c r="A793" i="1"/>
  <c r="A793" i="4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B797" i="1"/>
  <c r="B794" i="7"/>
  <c r="D794" i="7" s="1"/>
  <c r="C794" i="7"/>
  <c r="A795" i="7" s="1"/>
  <c r="A798" i="1"/>
  <c r="A798" i="4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B803" i="1"/>
  <c r="C800" i="7"/>
  <c r="A801" i="7" s="1"/>
  <c r="B800" i="7"/>
  <c r="D800" i="7" s="1"/>
  <c r="A804" i="1"/>
  <c r="A804" i="4" s="1"/>
  <c r="B805" i="1" l="1"/>
  <c r="AB804" i="1"/>
  <c r="C801" i="7"/>
  <c r="A802" i="7" s="1"/>
  <c r="B801" i="7"/>
  <c r="D801" i="7" s="1"/>
  <c r="A805" i="1"/>
  <c r="A805" i="4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B815" i="1"/>
  <c r="C812" i="7"/>
  <c r="A813" i="7" s="1"/>
  <c r="B812" i="7"/>
  <c r="D812" i="7" s="1"/>
  <c r="A816" i="1"/>
  <c r="A816" i="4" s="1"/>
  <c r="B817" i="1" l="1"/>
  <c r="AB816" i="1"/>
  <c r="C813" i="7"/>
  <c r="A814" i="7" s="1"/>
  <c r="B813" i="7"/>
  <c r="D813" i="7" s="1"/>
  <c r="A817" i="1"/>
  <c r="A817" i="4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B828" i="1"/>
  <c r="C825" i="7"/>
  <c r="A826" i="7" s="1"/>
  <c r="B825" i="7"/>
  <c r="D825" i="7" s="1"/>
  <c r="A829" i="1"/>
  <c r="A829" i="4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B831" i="1"/>
  <c r="C828" i="7"/>
  <c r="A829" i="7" s="1"/>
  <c r="B828" i="7"/>
  <c r="D828" i="7" s="1"/>
  <c r="A832" i="1"/>
  <c r="A832" i="4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B837" i="1"/>
  <c r="B834" i="7"/>
  <c r="D834" i="7" s="1"/>
  <c r="C834" i="7"/>
  <c r="A835" i="7" s="1"/>
  <c r="A838" i="1"/>
  <c r="A838" i="4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B900" i="1"/>
  <c r="C897" i="7"/>
  <c r="A898" i="7" s="1"/>
  <c r="B897" i="7"/>
  <c r="D897" i="7" s="1"/>
  <c r="A901" i="1"/>
  <c r="A901" i="4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B906" i="1"/>
  <c r="C903" i="7"/>
  <c r="A904" i="7" s="1"/>
  <c r="B903" i="7"/>
  <c r="D903" i="7" s="1"/>
  <c r="A907" i="1"/>
  <c r="A907" i="4" s="1"/>
  <c r="B908" i="1" l="1"/>
  <c r="AB907" i="1"/>
  <c r="C904" i="7"/>
  <c r="A905" i="7" s="1"/>
  <c r="B904" i="7"/>
  <c r="D904" i="7" s="1"/>
  <c r="A908" i="1"/>
  <c r="A908" i="4" s="1"/>
  <c r="B909" i="1" l="1"/>
  <c r="AB908" i="1"/>
  <c r="C905" i="7"/>
  <c r="A906" i="7" s="1"/>
  <c r="B905" i="7"/>
  <c r="D905" i="7" s="1"/>
  <c r="A909" i="1"/>
  <c r="A909" i="4" s="1"/>
  <c r="B910" i="1" l="1"/>
  <c r="AB909" i="1"/>
  <c r="C906" i="7"/>
  <c r="A907" i="7" s="1"/>
  <c r="B906" i="7"/>
  <c r="D906" i="7" s="1"/>
  <c r="A910" i="1"/>
  <c r="A910" i="4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B915" i="1"/>
  <c r="C912" i="7"/>
  <c r="A913" i="7" s="1"/>
  <c r="B912" i="7"/>
  <c r="D912" i="7" s="1"/>
  <c r="A916" i="1"/>
  <c r="A916" i="4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B928" i="1"/>
  <c r="B925" i="7"/>
  <c r="D925" i="7" s="1"/>
  <c r="C925" i="7"/>
  <c r="A926" i="7" s="1"/>
  <c r="A929" i="1"/>
  <c r="A929" i="4" s="1"/>
  <c r="B930" i="1" l="1"/>
  <c r="A930" i="1" s="1"/>
  <c r="A930" i="4" s="1"/>
  <c r="AB929" i="1"/>
  <c r="B926" i="7"/>
  <c r="D926" i="7" s="1"/>
  <c r="C926" i="7"/>
  <c r="A927" i="7" s="1"/>
  <c r="B931" i="1" l="1"/>
  <c r="AB930" i="1"/>
  <c r="C927" i="7"/>
  <c r="A928" i="7" s="1"/>
  <c r="B927" i="7"/>
  <c r="D927" i="7" s="1"/>
  <c r="A931" i="1"/>
  <c r="A931" i="4" s="1"/>
  <c r="B932" i="1" l="1"/>
  <c r="AB931" i="1"/>
  <c r="C928" i="7"/>
  <c r="A929" i="7" s="1"/>
  <c r="B928" i="7"/>
  <c r="D928" i="7" s="1"/>
  <c r="A932" i="1"/>
  <c r="A932" i="4" s="1"/>
  <c r="B933" i="1" l="1"/>
  <c r="AB932" i="1"/>
  <c r="B929" i="7"/>
  <c r="D929" i="7" s="1"/>
  <c r="C929" i="7"/>
  <c r="A930" i="7" s="1"/>
  <c r="A933" i="1"/>
  <c r="A933" i="4" s="1"/>
  <c r="B934" i="1" l="1"/>
  <c r="AB933" i="1"/>
  <c r="C930" i="7"/>
  <c r="A931" i="7" s="1"/>
  <c r="B930" i="7"/>
  <c r="D930" i="7" s="1"/>
  <c r="A934" i="1"/>
  <c r="A934" i="4" s="1"/>
  <c r="B935" i="1" l="1"/>
  <c r="A935" i="1" s="1"/>
  <c r="A935" i="4" s="1"/>
  <c r="AB934" i="1"/>
  <c r="C931" i="7"/>
  <c r="A932" i="7" s="1"/>
  <c r="B931" i="7"/>
  <c r="D931" i="7" s="1"/>
  <c r="B936" i="1" l="1"/>
  <c r="AB935" i="1"/>
  <c r="C932" i="7"/>
  <c r="A933" i="7" s="1"/>
  <c r="B932" i="7"/>
  <c r="D932" i="7" s="1"/>
  <c r="A936" i="1"/>
  <c r="A936" i="4" s="1"/>
  <c r="B937" i="1" l="1"/>
  <c r="AB936" i="1"/>
  <c r="C933" i="7"/>
  <c r="A934" i="7" s="1"/>
  <c r="B933" i="7"/>
  <c r="D933" i="7" s="1"/>
  <c r="A937" i="1"/>
  <c r="A937" i="4" s="1"/>
  <c r="B938" i="1" l="1"/>
  <c r="AB937" i="1"/>
  <c r="C934" i="7"/>
  <c r="A935" i="7" s="1"/>
  <c r="B934" i="7"/>
  <c r="D934" i="7" s="1"/>
  <c r="A938" i="1"/>
  <c r="A938" i="4" s="1"/>
  <c r="B939" i="1" l="1"/>
  <c r="A939" i="1" s="1"/>
  <c r="A939" i="4" s="1"/>
  <c r="AB938" i="1"/>
  <c r="C935" i="7"/>
  <c r="A936" i="7" s="1"/>
  <c r="B935" i="7"/>
  <c r="D935" i="7" s="1"/>
  <c r="B940" i="1" l="1"/>
  <c r="AB939" i="1"/>
  <c r="B936" i="7"/>
  <c r="D936" i="7" s="1"/>
  <c r="C936" i="7"/>
  <c r="A937" i="7" s="1"/>
  <c r="A940" i="1"/>
  <c r="A940" i="4" s="1"/>
  <c r="B941" i="1" l="1"/>
  <c r="AB940" i="1"/>
  <c r="C937" i="7"/>
  <c r="A938" i="7" s="1"/>
  <c r="B937" i="7"/>
  <c r="D937" i="7" s="1"/>
  <c r="A941" i="1"/>
  <c r="A941" i="4" s="1"/>
  <c r="B942" i="1" l="1"/>
  <c r="AB941" i="1"/>
  <c r="C938" i="7"/>
  <c r="A939" i="7" s="1"/>
  <c r="B938" i="7"/>
  <c r="D938" i="7" s="1"/>
  <c r="A942" i="1"/>
  <c r="A942" i="4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B947" i="1"/>
  <c r="C944" i="7"/>
  <c r="A945" i="7" s="1"/>
  <c r="B944" i="7"/>
  <c r="D944" i="7" s="1"/>
  <c r="A948" i="1"/>
  <c r="A948" i="4" s="1"/>
  <c r="B949" i="1" l="1"/>
  <c r="AB948" i="1"/>
  <c r="C945" i="7"/>
  <c r="A946" i="7" s="1"/>
  <c r="B945" i="7"/>
  <c r="D945" i="7" s="1"/>
  <c r="A949" i="1"/>
  <c r="A949" i="4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B954" i="1"/>
  <c r="C951" i="7"/>
  <c r="A952" i="7" s="1"/>
  <c r="B951" i="7"/>
  <c r="D951" i="7" s="1"/>
  <c r="A955" i="1"/>
  <c r="A955" i="4" s="1"/>
  <c r="B956" i="1" l="1"/>
  <c r="AB955" i="1"/>
  <c r="C952" i="7"/>
  <c r="A953" i="7" s="1"/>
  <c r="B952" i="7"/>
  <c r="D952" i="7" s="1"/>
  <c r="A956" i="1"/>
  <c r="A956" i="4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B960" i="1"/>
  <c r="C957" i="7"/>
  <c r="A958" i="7" s="1"/>
  <c r="B957" i="7"/>
  <c r="D957" i="7" s="1"/>
  <c r="A961" i="1"/>
  <c r="A961" i="4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B963" i="1"/>
  <c r="C960" i="7"/>
  <c r="A961" i="7" s="1"/>
  <c r="B960" i="7"/>
  <c r="D960" i="7" s="1"/>
  <c r="A964" i="1"/>
  <c r="A964" i="4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B970" i="1"/>
  <c r="C967" i="7"/>
  <c r="A968" i="7" s="1"/>
  <c r="B967" i="7"/>
  <c r="D967" i="7" s="1"/>
  <c r="A971" i="1"/>
  <c r="A971" i="4" s="1"/>
  <c r="B972" i="1" l="1"/>
  <c r="A972" i="1" s="1"/>
  <c r="A972" i="4" s="1"/>
  <c r="AB971" i="1"/>
  <c r="C968" i="7"/>
  <c r="A969" i="7" s="1"/>
  <c r="B968" i="7"/>
  <c r="D968" i="7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B979" i="1"/>
  <c r="C976" i="7"/>
  <c r="A977" i="7" s="1"/>
  <c r="B976" i="7"/>
  <c r="D976" i="7" s="1"/>
  <c r="A980" i="1"/>
  <c r="A980" i="4" s="1"/>
  <c r="B981" i="1" l="1"/>
  <c r="AB980" i="1"/>
  <c r="B977" i="7"/>
  <c r="D977" i="7" s="1"/>
  <c r="C977" i="7"/>
  <c r="A978" i="7" s="1"/>
  <c r="A981" i="1"/>
  <c r="A981" i="4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B984" i="1"/>
  <c r="C981" i="7"/>
  <c r="A982" i="7" s="1"/>
  <c r="B981" i="7"/>
  <c r="D981" i="7" s="1"/>
  <c r="A985" i="1"/>
  <c r="A985" i="4" s="1"/>
  <c r="B986" i="1" l="1"/>
  <c r="AB985" i="1"/>
  <c r="C982" i="7"/>
  <c r="A983" i="7" s="1"/>
  <c r="B982" i="7"/>
  <c r="D982" i="7" s="1"/>
  <c r="A986" i="1"/>
  <c r="A986" i="4" s="1"/>
  <c r="B987" i="1" l="1"/>
  <c r="AB986" i="1"/>
  <c r="B983" i="7"/>
  <c r="D983" i="7" s="1"/>
  <c r="C983" i="7"/>
  <c r="A984" i="7" s="1"/>
  <c r="A987" i="1"/>
  <c r="A987" i="4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B993" i="1"/>
  <c r="B990" i="7"/>
  <c r="D990" i="7" s="1"/>
  <c r="C990" i="7"/>
  <c r="A991" i="7" s="1"/>
  <c r="A994" i="1"/>
  <c r="A994" i="4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B1001" i="1"/>
  <c r="C998" i="7"/>
  <c r="A999" i="7" s="1"/>
  <c r="B998" i="7"/>
  <c r="D998" i="7" s="1"/>
  <c r="A1002" i="1"/>
  <c r="A1002" i="4" s="1"/>
  <c r="B1003" i="1" l="1"/>
  <c r="AB1002" i="1"/>
  <c r="C999" i="7"/>
  <c r="A1000" i="7" s="1"/>
  <c r="B999" i="7"/>
  <c r="D999" i="7" s="1"/>
  <c r="A1003" i="1"/>
  <c r="A1003" i="4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B1005" i="1"/>
  <c r="C1002" i="7"/>
  <c r="A1003" i="7" s="1"/>
  <c r="B1002" i="7"/>
  <c r="D1002" i="7" s="1"/>
  <c r="A1006" i="1"/>
  <c r="A1006" i="4" s="1"/>
  <c r="B1007" i="1" l="1"/>
  <c r="AB1006" i="1"/>
  <c r="C1003" i="7"/>
  <c r="A1004" i="7" s="1"/>
  <c r="B1003" i="7"/>
  <c r="D1003" i="7" s="1"/>
  <c r="A1007" i="1"/>
  <c r="A1007" i="4" s="1"/>
  <c r="B1008" i="1" l="1"/>
  <c r="AB1007" i="1"/>
  <c r="C1004" i="7"/>
  <c r="A1005" i="7" s="1"/>
  <c r="B1004" i="7"/>
  <c r="D1004" i="7" s="1"/>
  <c r="A1008" i="1"/>
  <c r="A1008" i="4" s="1"/>
  <c r="B1009" i="1" l="1"/>
  <c r="AB1008" i="1"/>
  <c r="C1005" i="7"/>
  <c r="A1006" i="7" s="1"/>
  <c r="B1005" i="7"/>
  <c r="D1005" i="7" s="1"/>
  <c r="A1009" i="1"/>
  <c r="A1009" i="4" s="1"/>
  <c r="B1010" i="1" l="1"/>
  <c r="AB1009" i="1"/>
  <c r="C1006" i="7"/>
  <c r="A1007" i="7" s="1"/>
  <c r="B1006" i="7"/>
  <c r="D1006" i="7" s="1"/>
  <c r="A1010" i="1"/>
  <c r="A1010" i="4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B1024" i="1"/>
  <c r="C1021" i="7"/>
  <c r="A1022" i="7" s="1"/>
  <c r="B1021" i="7"/>
  <c r="D1021" i="7" s="1"/>
  <c r="A1025" i="1"/>
  <c r="A1025" i="4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B1033" i="1"/>
  <c r="C1030" i="7"/>
  <c r="A1031" i="7" s="1"/>
  <c r="B1030" i="7"/>
  <c r="D1030" i="7" s="1"/>
  <c r="A1034" i="1"/>
  <c r="A1034" i="4" s="1"/>
  <c r="B1035" i="1" l="1"/>
  <c r="A1035" i="1" s="1"/>
  <c r="A1035" i="4" s="1"/>
  <c r="AB1034" i="1"/>
  <c r="C1031" i="7"/>
  <c r="A1032" i="7" s="1"/>
  <c r="B1031" i="7"/>
  <c r="D1031" i="7" s="1"/>
  <c r="B1036" i="1" l="1"/>
  <c r="AB1035" i="1"/>
  <c r="C1032" i="7"/>
  <c r="A1033" i="7" s="1"/>
  <c r="B1032" i="7"/>
  <c r="D1032" i="7" s="1"/>
  <c r="A1036" i="1"/>
  <c r="A1036" i="4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B1054" i="1"/>
  <c r="B1051" i="7"/>
  <c r="D1051" i="7" s="1"/>
  <c r="C1051" i="7"/>
  <c r="A1052" i="7" s="1"/>
  <c r="A1055" i="1"/>
  <c r="A1055" i="4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B1060" i="1"/>
  <c r="C1057" i="7"/>
  <c r="A1058" i="7" s="1"/>
  <c r="B1057" i="7"/>
  <c r="D1057" i="7" s="1"/>
  <c r="A1061" i="1"/>
  <c r="A1061" i="4" s="1"/>
  <c r="B1062" i="1" l="1"/>
  <c r="AB1061" i="1"/>
  <c r="C1058" i="7"/>
  <c r="A1059" i="7" s="1"/>
  <c r="B1058" i="7"/>
  <c r="D1058" i="7" s="1"/>
  <c r="A1062" i="1"/>
  <c r="A1062" i="4" s="1"/>
  <c r="B1063" i="1" l="1"/>
  <c r="A1063" i="1" s="1"/>
  <c r="A1063" i="4" s="1"/>
  <c r="AB1062" i="1"/>
  <c r="C1059" i="7"/>
  <c r="A1060" i="7" s="1"/>
  <c r="B1059" i="7"/>
  <c r="D1059" i="7" s="1"/>
  <c r="B1064" i="1" l="1"/>
  <c r="AB1063" i="1"/>
  <c r="B1060" i="7"/>
  <c r="D1060" i="7" s="1"/>
  <c r="C1060" i="7"/>
  <c r="A1061" i="7" s="1"/>
  <c r="A1064" i="1"/>
  <c r="A1064" i="4" s="1"/>
  <c r="B1065" i="1" l="1"/>
  <c r="AB1064" i="1"/>
  <c r="C1061" i="7"/>
  <c r="A1062" i="7" s="1"/>
  <c r="B1061" i="7"/>
  <c r="D1061" i="7" s="1"/>
  <c r="A1065" i="1"/>
  <c r="A1065" i="4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1074" i="1" s="1"/>
  <c r="A1074" i="4" s="1"/>
  <c r="AB1073" i="1"/>
  <c r="C1070" i="7"/>
  <c r="A1071" i="7" s="1"/>
  <c r="B1070" i="7"/>
  <c r="D1070" i="7" s="1"/>
  <c r="B1075" i="1" l="1"/>
  <c r="AB1074" i="1"/>
  <c r="C1071" i="7"/>
  <c r="A1072" i="7" s="1"/>
  <c r="B1071" i="7"/>
  <c r="D1071" i="7" s="1"/>
  <c r="A1075" i="1"/>
  <c r="A1075" i="4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B1098" i="1"/>
  <c r="B1095" i="7"/>
  <c r="D1095" i="7" s="1"/>
  <c r="C1095" i="7"/>
  <c r="A1096" i="7" s="1"/>
  <c r="A1099" i="1"/>
  <c r="A1099" i="4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B1103" i="1"/>
  <c r="C1100" i="7"/>
  <c r="A1101" i="7" s="1"/>
  <c r="B1100" i="7"/>
  <c r="D1100" i="7" s="1"/>
  <c r="A1104" i="1"/>
  <c r="A1104" i="4" s="1"/>
  <c r="B1105" i="1" l="1"/>
  <c r="AB1104" i="1"/>
  <c r="C1101" i="7"/>
  <c r="A1102" i="7" s="1"/>
  <c r="B1101" i="7"/>
  <c r="D1101" i="7" s="1"/>
  <c r="A1105" i="1"/>
  <c r="A1105" i="4" s="1"/>
  <c r="B1106" i="1" l="1"/>
  <c r="AB1105" i="1"/>
  <c r="C1102" i="7"/>
  <c r="A1103" i="7" s="1"/>
  <c r="B1102" i="7"/>
  <c r="D1102" i="7" s="1"/>
  <c r="A1106" i="1"/>
  <c r="A1106" i="4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B1112" i="1"/>
  <c r="B1109" i="7"/>
  <c r="D1109" i="7" s="1"/>
  <c r="C1109" i="7"/>
  <c r="A1110" i="7" s="1"/>
  <c r="A1113" i="1"/>
  <c r="A1113" i="4" s="1"/>
  <c r="B1114" i="1" l="1"/>
  <c r="AB1113" i="1"/>
  <c r="C1110" i="7"/>
  <c r="A1111" i="7" s="1"/>
  <c r="B1110" i="7"/>
  <c r="D1110" i="7" s="1"/>
  <c r="A1114" i="1"/>
  <c r="A1114" i="4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B1129" i="1"/>
  <c r="C1126" i="7"/>
  <c r="A1127" i="7" s="1"/>
  <c r="B1126" i="7"/>
  <c r="D1126" i="7" s="1"/>
  <c r="A1130" i="1"/>
  <c r="A1130" i="4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B1136" i="1"/>
  <c r="C1133" i="7"/>
  <c r="A1134" i="7" s="1"/>
  <c r="B1133" i="7"/>
  <c r="D1133" i="7" s="1"/>
  <c r="A1137" i="1"/>
  <c r="A1137" i="4" s="1"/>
  <c r="B1138" i="1" l="1"/>
  <c r="AB1137" i="1"/>
  <c r="B1134" i="7"/>
  <c r="D1134" i="7" s="1"/>
  <c r="C1134" i="7"/>
  <c r="A1135" i="7" s="1"/>
  <c r="A1138" i="1"/>
  <c r="A1138" i="4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B1142" i="1"/>
  <c r="C1139" i="7"/>
  <c r="A1140" i="7" s="1"/>
  <c r="B1139" i="7"/>
  <c r="D1139" i="7" s="1"/>
  <c r="A1143" i="1"/>
  <c r="A1143" i="4" s="1"/>
  <c r="B1144" i="1" l="1"/>
  <c r="AB1143" i="1"/>
  <c r="C1140" i="7"/>
  <c r="A1141" i="7" s="1"/>
  <c r="B1140" i="7"/>
  <c r="D1140" i="7" s="1"/>
  <c r="A1144" i="1"/>
  <c r="A1144" i="4" s="1"/>
  <c r="B1145" i="1" l="1"/>
  <c r="AB1144" i="1"/>
  <c r="B1141" i="7"/>
  <c r="D1141" i="7" s="1"/>
  <c r="C1141" i="7"/>
  <c r="A1142" i="7" s="1"/>
  <c r="A1145" i="1"/>
  <c r="A1145" i="4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B1158" i="1"/>
  <c r="C1155" i="7"/>
  <c r="A1156" i="7" s="1"/>
  <c r="B1155" i="7"/>
  <c r="D1155" i="7" s="1"/>
  <c r="A1159" i="1"/>
  <c r="A1159" i="4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B1161" i="1"/>
  <c r="C1158" i="7"/>
  <c r="A1159" i="7" s="1"/>
  <c r="B1158" i="7"/>
  <c r="D1158" i="7" s="1"/>
  <c r="A1162" i="1"/>
  <c r="A1162" i="4" s="1"/>
  <c r="B1163" i="1" l="1"/>
  <c r="A1163" i="1" s="1"/>
  <c r="A1163" i="4" s="1"/>
  <c r="AB1162" i="1"/>
  <c r="B1159" i="7"/>
  <c r="D1159" i="7" s="1"/>
  <c r="C1159" i="7"/>
  <c r="A1160" i="7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/>
  <c r="B1167" i="1"/>
  <c r="E1167" i="1" s="1"/>
  <c r="AB1166" i="1"/>
  <c r="A1166" i="4"/>
  <c r="B1163" i="7"/>
  <c r="D1163" i="7" s="1"/>
  <c r="C1163" i="7"/>
  <c r="A1164" i="7" s="1"/>
  <c r="P1167" i="1" l="1"/>
  <c r="A1167" i="1"/>
  <c r="A1167" i="4" s="1"/>
  <c r="F1167" i="1"/>
  <c r="S1167" i="1" s="1"/>
  <c r="B1168" i="1"/>
  <c r="P1168" i="1" s="1"/>
  <c r="AB1167" i="1"/>
  <c r="C1164" i="7"/>
  <c r="A1165" i="7" s="1"/>
  <c r="B1164" i="7"/>
  <c r="D1164" i="7" s="1"/>
  <c r="A1168" i="1" l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C1178" i="1" s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T1178" i="1" l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S1180" i="1"/>
  <c r="A1180" i="4"/>
  <c r="B1182" i="1"/>
  <c r="A1182" i="1" s="1"/>
  <c r="AB1181" i="1"/>
  <c r="C1178" i="7"/>
  <c r="A1179" i="7" s="1"/>
  <c r="B1178" i="7"/>
  <c r="D1178" i="7" s="1"/>
  <c r="F1181" i="1"/>
  <c r="S1181" i="1" s="1"/>
  <c r="E1182" i="1" l="1"/>
  <c r="P1182" i="1"/>
  <c r="AC1182" i="1" s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1182" i="4" l="1"/>
  <c r="T1182" i="1"/>
  <c r="AC1183" i="1"/>
  <c r="T1183" i="1"/>
  <c r="A1183" i="1"/>
  <c r="E1183" i="1"/>
  <c r="F1183" i="1" s="1"/>
  <c r="A1183" i="4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AC1187" i="1"/>
  <c r="T1187" i="1"/>
  <c r="AC1186" i="1"/>
  <c r="T1186" i="1"/>
  <c r="A1187" i="4"/>
  <c r="F1187" i="1"/>
  <c r="S1187" i="1" s="1"/>
  <c r="B1188" i="1"/>
  <c r="P1188" i="1" s="1"/>
  <c r="AB1187" i="1"/>
  <c r="C1184" i="7"/>
  <c r="A1185" i="7" s="1"/>
  <c r="B1184" i="7"/>
  <c r="D1184" i="7" s="1"/>
  <c r="A1188" i="1" l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A1232" i="4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C1233" i="1" l="1"/>
  <c r="T1233" i="1"/>
  <c r="A1233" i="4"/>
  <c r="F1233" i="1"/>
  <c r="S1233" i="1" s="1"/>
  <c r="B1235" i="1"/>
  <c r="A1234" i="1"/>
  <c r="A1234" i="4" s="1"/>
  <c r="AB1234" i="1"/>
  <c r="C1231" i="7"/>
  <c r="A1232" i="7" s="1"/>
  <c r="B1231" i="7"/>
  <c r="D1231" i="7" s="1"/>
  <c r="B1236" i="1" l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AB1305" i="1"/>
  <c r="I240" i="9" s="1"/>
  <c r="A1305" i="1"/>
  <c r="A1305" i="4" s="1"/>
  <c r="C1302" i="7"/>
  <c r="A1303" i="7" s="1"/>
  <c r="B1302" i="7"/>
  <c r="D1302" i="7" s="1"/>
  <c r="Q240" i="9" l="1"/>
  <c r="K240" i="9" s="1"/>
  <c r="M240" i="9"/>
  <c r="X240" i="9"/>
  <c r="W240" i="9"/>
  <c r="AB1306" i="1"/>
  <c r="I241" i="9" s="1"/>
  <c r="A1306" i="1"/>
  <c r="A1306" i="4" s="1"/>
  <c r="B1303" i="7"/>
  <c r="D1303" i="7" s="1"/>
  <c r="C1303" i="7"/>
  <c r="A1304" i="7" s="1"/>
  <c r="W241" i="9" l="1"/>
  <c r="M241" i="9"/>
  <c r="X241" i="9"/>
  <c r="Q241" i="9"/>
  <c r="K241" i="9" s="1"/>
  <c r="B1304" i="7"/>
  <c r="D1304" i="7" s="1"/>
  <c r="C1304" i="7"/>
  <c r="A1305" i="7" s="1"/>
  <c r="A1307" i="4" l="1"/>
  <c r="C1305" i="7"/>
  <c r="A1306" i="7" s="1"/>
  <c r="B1305" i="7"/>
  <c r="D1305" i="7" s="1"/>
  <c r="A1308" i="4" l="1"/>
  <c r="C1306" i="7"/>
  <c r="A1307" i="7" s="1"/>
  <c r="B1306" i="7"/>
  <c r="D1306" i="7" s="1"/>
  <c r="A1309" i="4" l="1"/>
  <c r="C1307" i="7"/>
  <c r="A1308" i="7" s="1"/>
  <c r="B1307" i="7"/>
  <c r="D1307" i="7" s="1"/>
  <c r="A1310" i="4" l="1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A1312" i="4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C1313" i="1" l="1"/>
  <c r="T1313" i="1"/>
  <c r="A1313" i="4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C1314" i="1" l="1"/>
  <c r="T1314" i="1"/>
  <c r="A1314" i="4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C1315" i="1" l="1"/>
  <c r="T1315" i="1"/>
  <c r="A1315" i="4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C1316" i="1" l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A1318" i="4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C1319" i="1" l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A1320" i="4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C1321" i="1" l="1"/>
  <c r="T1321" i="1"/>
  <c r="A1321" i="4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C1322" i="1" l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A1324" i="4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C1325" i="1" l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A1341" i="4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C1342" i="1" l="1"/>
  <c r="T1342" i="1"/>
  <c r="A1342" i="4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C1343" i="1" l="1"/>
  <c r="T1343" i="1"/>
  <c r="A1343" i="4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C1344" i="1" l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A1345" i="4"/>
  <c r="F1345" i="1"/>
  <c r="S1345" i="1" s="1"/>
  <c r="B1347" i="1"/>
  <c r="A1346" i="1"/>
  <c r="A1346" i="4" s="1"/>
  <c r="AB1346" i="1"/>
  <c r="C1343" i="7"/>
  <c r="A1344" i="7" s="1"/>
  <c r="B1343" i="7"/>
  <c r="D1343" i="7" s="1"/>
  <c r="B1348" i="1" l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A1534" i="4"/>
  <c r="F1534" i="1"/>
  <c r="S1534" i="1" s="1"/>
  <c r="B1536" i="1"/>
  <c r="A1535" i="1"/>
  <c r="A1535" i="4" s="1"/>
  <c r="AB1535" i="1"/>
  <c r="C1532" i="7"/>
  <c r="A1533" i="7" s="1"/>
  <c r="B1532" i="7"/>
  <c r="D1532" i="7" s="1"/>
  <c r="AB1536" i="1" l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s="1"/>
  <c r="X394" i="9" l="1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W395" i="9" l="1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A1779" i="4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X540" i="9" l="1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D550" i="9" s="1"/>
  <c r="T1794" i="1"/>
  <c r="A1794" i="4"/>
  <c r="S1794" i="1"/>
  <c r="AB1795" i="1"/>
  <c r="B1796" i="1"/>
  <c r="A1795" i="1"/>
  <c r="C1792" i="7"/>
  <c r="A1793" i="7" s="1"/>
  <c r="B1792" i="7"/>
  <c r="D1792" i="7" s="1"/>
  <c r="A550" i="9" l="1"/>
  <c r="F550" i="9"/>
  <c r="AC1795" i="1"/>
  <c r="D551" i="9" s="1"/>
  <c r="A161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141" i="9" l="1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M550" i="9" l="1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2087" i="4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C2088" i="1" l="1"/>
  <c r="T2088" i="1"/>
  <c r="A2088" i="4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C2089" i="1" l="1"/>
  <c r="T2089" i="1"/>
  <c r="A2089" i="4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C2090" i="1" l="1"/>
  <c r="T2090" i="1"/>
  <c r="A2090" i="4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C2091" i="1" l="1"/>
  <c r="T2091" i="1"/>
  <c r="A2091" i="4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C2092" i="1" l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B2107" i="7"/>
  <c r="D2107" i="7" s="1"/>
  <c r="C2107" i="7"/>
  <c r="A2108" i="7" s="1"/>
  <c r="AC2110" i="1" l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A2112" i="4"/>
  <c r="F2112" i="1"/>
  <c r="S2112" i="1" s="1"/>
  <c r="AB2113" i="1"/>
  <c r="B2114" i="1"/>
  <c r="A2113" i="1"/>
  <c r="A2113" i="4" s="1"/>
  <c r="C2110" i="7"/>
  <c r="A2111" i="7" s="1"/>
  <c r="B2110" i="7"/>
  <c r="D2110" i="7" s="1"/>
  <c r="D79" i="15" l="1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A2122" i="1"/>
  <c r="A2122" i="4" s="1"/>
  <c r="B2123" i="1"/>
  <c r="B2119" i="7"/>
  <c r="D2119" i="7" s="1"/>
  <c r="C2119" i="7"/>
  <c r="A2120" i="7" s="1"/>
  <c r="I676" i="9" l="1"/>
  <c r="M676" i="9" s="1"/>
  <c r="I682" i="9"/>
  <c r="Q676" i="9"/>
  <c r="K676" i="9" s="1"/>
  <c r="W676" i="9"/>
  <c r="X676" i="9"/>
  <c r="AB2123" i="1"/>
  <c r="A2123" i="1"/>
  <c r="A2123" i="4" s="1"/>
  <c r="B2124" i="1"/>
  <c r="B2120" i="7"/>
  <c r="D2120" i="7" s="1"/>
  <c r="C2120" i="7"/>
  <c r="A2121" i="7" s="1"/>
  <c r="I677" i="9" l="1"/>
  <c r="I683" i="9"/>
  <c r="W682" i="9"/>
  <c r="M682" i="9"/>
  <c r="Q682" i="9"/>
  <c r="K682" i="9" s="1"/>
  <c r="X682" i="9"/>
  <c r="X677" i="9"/>
  <c r="M677" i="9"/>
  <c r="Q677" i="9"/>
  <c r="K677" i="9" s="1"/>
  <c r="W677" i="9"/>
  <c r="AB2124" i="1"/>
  <c r="B2125" i="1"/>
  <c r="A2124" i="1"/>
  <c r="A2124" i="4" s="1"/>
  <c r="C2121" i="7"/>
  <c r="A2122" i="7" s="1"/>
  <c r="B2121" i="7"/>
  <c r="D2121" i="7" s="1"/>
  <c r="M683" i="9" l="1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84" i="9" s="1"/>
  <c r="B2127" i="1"/>
  <c r="A2126" i="1"/>
  <c r="A2126" i="4" s="1"/>
  <c r="B2123" i="7"/>
  <c r="D2123" i="7" s="1"/>
  <c r="C2123" i="7"/>
  <c r="A2124" i="7" s="1"/>
  <c r="X684" i="9" l="1"/>
  <c r="M684" i="9"/>
  <c r="W684" i="9"/>
  <c r="Q684" i="9"/>
  <c r="K684" i="9" s="1"/>
  <c r="I678" i="9"/>
  <c r="Q678" i="9" s="1"/>
  <c r="K678" i="9" s="1"/>
  <c r="I680" i="9"/>
  <c r="AB2127" i="1"/>
  <c r="I686" i="9" s="1"/>
  <c r="A2127" i="1"/>
  <c r="A2127" i="4" s="1"/>
  <c r="C2124" i="7"/>
  <c r="A2125" i="7" s="1"/>
  <c r="B2124" i="7"/>
  <c r="D2124" i="7" s="1"/>
  <c r="X686" i="9" l="1"/>
  <c r="M686" i="9"/>
  <c r="W686" i="9"/>
  <c r="Q686" i="9"/>
  <c r="K686" i="9" s="1"/>
  <c r="I681" i="9"/>
  <c r="M681" i="9" s="1"/>
  <c r="I685" i="9"/>
  <c r="M678" i="9"/>
  <c r="X678" i="9"/>
  <c r="W678" i="9"/>
  <c r="X681" i="9"/>
  <c r="W681" i="9"/>
  <c r="Q681" i="9"/>
  <c r="K681" i="9" s="1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H478" i="9" s="1"/>
  <c r="I557" i="9"/>
  <c r="L557" i="9"/>
  <c r="I679" i="9"/>
  <c r="C2125" i="7"/>
  <c r="A2126" i="7" s="1"/>
  <c r="B2125" i="7"/>
  <c r="D2125" i="7" s="1"/>
  <c r="O686" i="9" l="1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<sst xmlns="http://schemas.openxmlformats.org/spreadsheetml/2006/main" count="27338" uniqueCount="5443">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</sst>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8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</fonts>
  <fills count="3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9" borderId="1" xfId="0" applyNumberFormat="1" applyFill="1" applyBorder="1"/>
    <xf numFmtId="49" fontId="0" fillId="30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1" borderId="1" xfId="0" applyNumberFormat="1" applyFont="1" applyFill="1" applyBorder="1"/>
    <xf numFmtId="0" fontId="5" fillId="21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topLeftCell="A2091" zoomScaleNormal="75" zoomScalePageLayoutView="75" workbookViewId="0">
      <selection activeCell="B2132" sqref="B2132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3771</v>
      </c>
      <c r="D3" s="51" t="s">
        <v>7</v>
      </c>
      <c r="E3" s="54" t="s">
        <v>519</v>
      </c>
      <c r="F3" s="54" t="s">
        <v>1389</v>
      </c>
      <c r="G3" s="79">
        <v>0</v>
      </c>
      <c r="H3" s="79">
        <v>0</v>
      </c>
      <c r="I3" s="56" t="s">
        <v>1</v>
      </c>
      <c r="J3" s="56" t="s">
        <v>1378</v>
      </c>
      <c r="K3" s="57" t="s">
        <v>3785</v>
      </c>
      <c r="L3" s="55" t="s">
        <v>4773</v>
      </c>
      <c r="M3" s="55" t="s">
        <v>4830</v>
      </c>
      <c r="N3" s="55"/>
      <c r="O3" s="50" t="s">
        <v>2695</v>
      </c>
      <c r="P3" s="54" t="s">
        <v>1394</v>
      </c>
      <c r="Q3" s="13"/>
      <c r="R3"/>
      <c r="S3" t="str">
        <f>IF(E3=F3,"","NOT EQUAL")</f>
        <v>NOT EQUAL</v>
      </c>
      <c r="T3" t="s">
        <v>5365</v>
      </c>
      <c r="U3"/>
      <c r="V3"/>
      <c r="W3" s="2" t="s">
        <v>2660</v>
      </c>
      <c r="X3" s="21" t="s">
        <v>2713</v>
      </c>
      <c r="Y3" s="21" t="s">
        <v>2714</v>
      </c>
      <c r="Z3"/>
      <c r="AA3"/>
      <c r="AD3" s="133" t="s">
        <v>4215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2240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2240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2688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3611</v>
      </c>
      <c r="D6" s="51" t="s">
        <v>2793</v>
      </c>
      <c r="E6" s="56" t="s">
        <v>1132</v>
      </c>
      <c r="F6" s="56" t="s">
        <v>1132</v>
      </c>
      <c r="G6" s="79">
        <v>0</v>
      </c>
      <c r="H6" s="79">
        <v>99</v>
      </c>
      <c r="I6" s="145" t="s">
        <v>3</v>
      </c>
      <c r="J6" s="56" t="s">
        <v>1377</v>
      </c>
      <c r="K6" s="57" t="s">
        <v>3947</v>
      </c>
      <c r="L6" s="55" t="s">
        <v>4773</v>
      </c>
      <c r="M6" s="55" t="s">
        <v>4833</v>
      </c>
      <c r="N6" s="55"/>
      <c r="O6" s="55"/>
      <c r="P6" s="54" t="s">
        <v>1645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2240</v>
      </c>
      <c r="X6" s="57" t="s">
        <v>2594</v>
      </c>
      <c r="Y6" s="57" t="s">
        <v>2240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3415</v>
      </c>
      <c r="D7" s="51" t="s">
        <v>2793</v>
      </c>
      <c r="E7" s="56" t="s">
        <v>1113</v>
      </c>
      <c r="F7" s="56" t="s">
        <v>1113</v>
      </c>
      <c r="G7" s="79">
        <v>0</v>
      </c>
      <c r="H7" s="79">
        <v>99</v>
      </c>
      <c r="I7" s="145" t="s">
        <v>3</v>
      </c>
      <c r="J7" s="56" t="s">
        <v>1377</v>
      </c>
      <c r="K7" s="57" t="s">
        <v>3947</v>
      </c>
      <c r="L7" s="55" t="s">
        <v>4773</v>
      </c>
      <c r="M7" s="55" t="s">
        <v>4834</v>
      </c>
      <c r="N7" s="55"/>
      <c r="O7" s="55"/>
      <c r="P7" s="54" t="s">
        <v>1592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2240</v>
      </c>
      <c r="X7" s="57" t="s">
        <v>2594</v>
      </c>
      <c r="Y7" s="57" t="s">
        <v>2240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4813</v>
      </c>
      <c r="D8" s="51" t="s">
        <v>2793</v>
      </c>
      <c r="E8" s="56" t="s">
        <v>1281</v>
      </c>
      <c r="F8" s="56" t="s">
        <v>1281</v>
      </c>
      <c r="G8" s="79">
        <v>0</v>
      </c>
      <c r="H8" s="79">
        <v>99</v>
      </c>
      <c r="I8" s="145" t="s">
        <v>3</v>
      </c>
      <c r="J8" s="56" t="s">
        <v>1377</v>
      </c>
      <c r="K8" s="57" t="s">
        <v>3947</v>
      </c>
      <c r="L8" s="55" t="s">
        <v>4773</v>
      </c>
      <c r="M8" s="55" t="s">
        <v>4834</v>
      </c>
      <c r="N8" s="55"/>
      <c r="O8" s="55"/>
      <c r="P8" s="54" t="s">
        <v>1956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2240</v>
      </c>
      <c r="X8" s="57" t="s">
        <v>2240</v>
      </c>
      <c r="Y8" s="57" t="s">
        <v>2240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4814</v>
      </c>
      <c r="D9" s="51" t="s">
        <v>4010</v>
      </c>
      <c r="E9" s="56" t="s">
        <v>1228</v>
      </c>
      <c r="F9" s="56" t="s">
        <v>1228</v>
      </c>
      <c r="G9" s="79">
        <v>0</v>
      </c>
      <c r="H9" s="79">
        <v>0</v>
      </c>
      <c r="I9" s="145" t="s">
        <v>3</v>
      </c>
      <c r="J9" s="56" t="s">
        <v>1378</v>
      </c>
      <c r="K9" s="57" t="s">
        <v>3785</v>
      </c>
      <c r="L9" s="55" t="s">
        <v>4773</v>
      </c>
      <c r="M9" s="55" t="s">
        <v>4830</v>
      </c>
      <c r="N9" s="55"/>
      <c r="O9" s="55"/>
      <c r="P9" s="54" t="s">
        <v>1834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2240</v>
      </c>
      <c r="X9" s="57" t="s">
        <v>2594</v>
      </c>
      <c r="Y9" s="57" t="s">
        <v>2240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4308</v>
      </c>
      <c r="D10" s="51" t="s">
        <v>2281</v>
      </c>
      <c r="E10" s="56" t="s">
        <v>1120</v>
      </c>
      <c r="F10" s="56" t="s">
        <v>1120</v>
      </c>
      <c r="G10" s="79">
        <v>0</v>
      </c>
      <c r="H10" s="79">
        <v>99</v>
      </c>
      <c r="I10" s="145" t="s">
        <v>3</v>
      </c>
      <c r="J10" s="56" t="s">
        <v>1377</v>
      </c>
      <c r="K10" s="57" t="s">
        <v>3947</v>
      </c>
      <c r="L10" s="55" t="s">
        <v>4773</v>
      </c>
      <c r="M10" s="55" t="s">
        <v>4835</v>
      </c>
      <c r="N10" s="55"/>
      <c r="O10" s="55"/>
      <c r="P10" s="54" t="s">
        <v>1616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2240</v>
      </c>
      <c r="X10" s="57" t="s">
        <v>2594</v>
      </c>
      <c r="Y10" s="57" t="s">
        <v>2240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4309</v>
      </c>
      <c r="D11" s="51" t="s">
        <v>2281</v>
      </c>
      <c r="E11" s="56" t="s">
        <v>1121</v>
      </c>
      <c r="F11" s="56" t="s">
        <v>1121</v>
      </c>
      <c r="G11" s="79">
        <v>0</v>
      </c>
      <c r="H11" s="79">
        <v>99</v>
      </c>
      <c r="I11" s="145" t="s">
        <v>3</v>
      </c>
      <c r="J11" s="56" t="s">
        <v>1377</v>
      </c>
      <c r="K11" s="57" t="s">
        <v>3947</v>
      </c>
      <c r="L11" s="55" t="s">
        <v>4773</v>
      </c>
      <c r="M11" s="55" t="s">
        <v>4835</v>
      </c>
      <c r="N11" s="55"/>
      <c r="O11" s="55"/>
      <c r="P11" s="54" t="s">
        <v>1617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2240</v>
      </c>
      <c r="X11" s="57" t="s">
        <v>2594</v>
      </c>
      <c r="Y11" s="57" t="s">
        <v>2240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4310</v>
      </c>
      <c r="D12" s="51" t="s">
        <v>2281</v>
      </c>
      <c r="E12" s="56" t="s">
        <v>1122</v>
      </c>
      <c r="F12" s="56" t="s">
        <v>1122</v>
      </c>
      <c r="G12" s="79">
        <v>0</v>
      </c>
      <c r="H12" s="79">
        <v>99</v>
      </c>
      <c r="I12" s="145" t="s">
        <v>3</v>
      </c>
      <c r="J12" s="56" t="s">
        <v>1377</v>
      </c>
      <c r="K12" s="57" t="s">
        <v>3947</v>
      </c>
      <c r="L12" s="55" t="s">
        <v>4773</v>
      </c>
      <c r="M12" s="55" t="s">
        <v>4835</v>
      </c>
      <c r="N12" s="55"/>
      <c r="O12" s="55"/>
      <c r="P12" s="54" t="s">
        <v>1618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2240</v>
      </c>
      <c r="X12" s="57" t="s">
        <v>2594</v>
      </c>
      <c r="Y12" s="57" t="s">
        <v>2240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4311</v>
      </c>
      <c r="D13" s="51" t="s">
        <v>2281</v>
      </c>
      <c r="E13" s="56" t="s">
        <v>1074</v>
      </c>
      <c r="F13" s="56" t="s">
        <v>1074</v>
      </c>
      <c r="G13" s="79">
        <v>0</v>
      </c>
      <c r="H13" s="79">
        <v>99</v>
      </c>
      <c r="I13" s="145" t="s">
        <v>3</v>
      </c>
      <c r="J13" s="56" t="s">
        <v>1377</v>
      </c>
      <c r="K13" s="57" t="s">
        <v>3947</v>
      </c>
      <c r="L13" s="55" t="s">
        <v>4773</v>
      </c>
      <c r="M13" s="55" t="s">
        <v>4835</v>
      </c>
      <c r="N13" s="55"/>
      <c r="O13" s="55"/>
      <c r="P13" s="54" t="s">
        <v>1500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2240</v>
      </c>
      <c r="X13" s="57" t="s">
        <v>2594</v>
      </c>
      <c r="Y13" s="57" t="s">
        <v>2240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4312</v>
      </c>
      <c r="D14" s="51" t="s">
        <v>2281</v>
      </c>
      <c r="E14" s="56" t="s">
        <v>1075</v>
      </c>
      <c r="F14" s="56" t="s">
        <v>1075</v>
      </c>
      <c r="G14" s="79">
        <v>0</v>
      </c>
      <c r="H14" s="79">
        <v>99</v>
      </c>
      <c r="I14" s="145" t="s">
        <v>3</v>
      </c>
      <c r="J14" s="56" t="s">
        <v>1377</v>
      </c>
      <c r="K14" s="57" t="s">
        <v>3947</v>
      </c>
      <c r="L14" s="55" t="s">
        <v>4773</v>
      </c>
      <c r="M14" s="55" t="s">
        <v>4835</v>
      </c>
      <c r="N14" s="55"/>
      <c r="O14" s="55"/>
      <c r="P14" s="54" t="s">
        <v>1501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2240</v>
      </c>
      <c r="X14" s="57" t="s">
        <v>2594</v>
      </c>
      <c r="Y14" s="57" t="s">
        <v>2240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4313</v>
      </c>
      <c r="D15" s="51" t="s">
        <v>2281</v>
      </c>
      <c r="E15" s="56" t="s">
        <v>1076</v>
      </c>
      <c r="F15" s="56" t="s">
        <v>1076</v>
      </c>
      <c r="G15" s="79">
        <v>0</v>
      </c>
      <c r="H15" s="79">
        <v>99</v>
      </c>
      <c r="I15" s="145" t="s">
        <v>3</v>
      </c>
      <c r="J15" s="56" t="s">
        <v>1377</v>
      </c>
      <c r="K15" s="57" t="s">
        <v>3947</v>
      </c>
      <c r="L15" s="55" t="s">
        <v>4773</v>
      </c>
      <c r="M15" s="55" t="s">
        <v>4835</v>
      </c>
      <c r="N15" s="55"/>
      <c r="O15" s="55"/>
      <c r="P15" s="54" t="s">
        <v>1503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2240</v>
      </c>
      <c r="X15" s="57" t="s">
        <v>2594</v>
      </c>
      <c r="Y15" s="57" t="s">
        <v>2240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4296</v>
      </c>
      <c r="D16" s="51" t="s">
        <v>4298</v>
      </c>
      <c r="E16" s="56" t="s">
        <v>380</v>
      </c>
      <c r="F16" s="56" t="s">
        <v>380</v>
      </c>
      <c r="G16" s="79">
        <v>0</v>
      </c>
      <c r="H16" s="79">
        <v>99</v>
      </c>
      <c r="I16" s="145" t="s">
        <v>3</v>
      </c>
      <c r="J16" s="56" t="s">
        <v>1377</v>
      </c>
      <c r="K16" s="57" t="s">
        <v>3785</v>
      </c>
      <c r="L16" s="55" t="s">
        <v>4773</v>
      </c>
      <c r="M16" s="55" t="s">
        <v>4836</v>
      </c>
      <c r="N16" s="55"/>
      <c r="O16" s="55"/>
      <c r="P16" s="54" t="s">
        <v>1969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2240</v>
      </c>
      <c r="X16" s="57" t="s">
        <v>2240</v>
      </c>
      <c r="Y16" s="57" t="s">
        <v>2240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4297</v>
      </c>
      <c r="D17" s="51" t="s">
        <v>4298</v>
      </c>
      <c r="E17" s="56" t="s">
        <v>381</v>
      </c>
      <c r="F17" s="56" t="s">
        <v>381</v>
      </c>
      <c r="G17" s="79">
        <v>0</v>
      </c>
      <c r="H17" s="79">
        <v>99</v>
      </c>
      <c r="I17" s="145" t="s">
        <v>3</v>
      </c>
      <c r="J17" s="56" t="s">
        <v>1377</v>
      </c>
      <c r="K17" s="57" t="s">
        <v>3785</v>
      </c>
      <c r="L17" s="55" t="s">
        <v>4773</v>
      </c>
      <c r="M17" s="55" t="s">
        <v>4836</v>
      </c>
      <c r="N17" s="55"/>
      <c r="O17" s="55"/>
      <c r="P17" s="54" t="s">
        <v>1970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2240</v>
      </c>
      <c r="X17" s="57" t="s">
        <v>2240</v>
      </c>
      <c r="Y17" s="57" t="s">
        <v>2240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4287</v>
      </c>
      <c r="D18" s="51" t="s">
        <v>4288</v>
      </c>
      <c r="E18" s="56" t="s">
        <v>1288</v>
      </c>
      <c r="F18" s="56" t="s">
        <v>1288</v>
      </c>
      <c r="G18" s="79">
        <v>0</v>
      </c>
      <c r="H18" s="79">
        <v>0</v>
      </c>
      <c r="I18" s="145" t="s">
        <v>3</v>
      </c>
      <c r="J18" s="56" t="s">
        <v>1377</v>
      </c>
      <c r="K18" s="57" t="s">
        <v>3785</v>
      </c>
      <c r="L18" s="55" t="s">
        <v>4773</v>
      </c>
      <c r="M18" s="55" t="s">
        <v>4830</v>
      </c>
      <c r="N18" s="55"/>
      <c r="O18" s="55"/>
      <c r="P18" s="54" t="s">
        <v>1971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2240</v>
      </c>
      <c r="X18" s="57" t="s">
        <v>2240</v>
      </c>
      <c r="Y18" s="57" t="s">
        <v>2240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4287</v>
      </c>
      <c r="D19" s="51" t="s">
        <v>4289</v>
      </c>
      <c r="E19" s="56" t="s">
        <v>1289</v>
      </c>
      <c r="F19" s="56" t="s">
        <v>1289</v>
      </c>
      <c r="G19" s="79">
        <v>0</v>
      </c>
      <c r="H19" s="79">
        <v>0</v>
      </c>
      <c r="I19" s="145" t="s">
        <v>3</v>
      </c>
      <c r="J19" s="56" t="s">
        <v>1377</v>
      </c>
      <c r="K19" s="57" t="s">
        <v>3785</v>
      </c>
      <c r="L19" s="55" t="s">
        <v>4773</v>
      </c>
      <c r="M19" s="55" t="s">
        <v>4830</v>
      </c>
      <c r="N19" s="55"/>
      <c r="O19" s="55"/>
      <c r="P19" s="54" t="s">
        <v>1972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2240</v>
      </c>
      <c r="X19" s="57" t="s">
        <v>2240</v>
      </c>
      <c r="Y19" s="57" t="s">
        <v>2240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4299</v>
      </c>
      <c r="D20" s="51" t="s">
        <v>4298</v>
      </c>
      <c r="E20" s="56" t="s">
        <v>1290</v>
      </c>
      <c r="F20" s="56" t="s">
        <v>1290</v>
      </c>
      <c r="G20" s="79">
        <v>0</v>
      </c>
      <c r="H20" s="79">
        <v>99</v>
      </c>
      <c r="I20" s="145" t="s">
        <v>3</v>
      </c>
      <c r="J20" s="56" t="s">
        <v>1377</v>
      </c>
      <c r="K20" s="57" t="s">
        <v>3785</v>
      </c>
      <c r="L20" s="55" t="s">
        <v>4773</v>
      </c>
      <c r="M20" s="55" t="s">
        <v>4836</v>
      </c>
      <c r="N20" s="55"/>
      <c r="O20" s="55"/>
      <c r="P20" s="54" t="s">
        <v>1973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2240</v>
      </c>
      <c r="X20" s="57" t="s">
        <v>2240</v>
      </c>
      <c r="Y20" s="57" t="s">
        <v>2240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4300</v>
      </c>
      <c r="D21" s="51" t="s">
        <v>4298</v>
      </c>
      <c r="E21" s="56" t="s">
        <v>382</v>
      </c>
      <c r="F21" s="56" t="s">
        <v>382</v>
      </c>
      <c r="G21" s="79">
        <v>0</v>
      </c>
      <c r="H21" s="79">
        <v>99</v>
      </c>
      <c r="I21" s="145" t="s">
        <v>3</v>
      </c>
      <c r="J21" s="56" t="s">
        <v>1377</v>
      </c>
      <c r="K21" s="57" t="s">
        <v>3785</v>
      </c>
      <c r="L21" s="55" t="s">
        <v>4773</v>
      </c>
      <c r="M21" s="55" t="s">
        <v>4836</v>
      </c>
      <c r="N21" s="55"/>
      <c r="O21" s="55"/>
      <c r="P21" s="54" t="s">
        <v>1974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2240</v>
      </c>
      <c r="X21" s="57" t="s">
        <v>2240</v>
      </c>
      <c r="Y21" s="57" t="s">
        <v>2240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4301</v>
      </c>
      <c r="D22" s="51" t="s">
        <v>4298</v>
      </c>
      <c r="E22" s="56" t="s">
        <v>1291</v>
      </c>
      <c r="F22" s="56" t="s">
        <v>1291</v>
      </c>
      <c r="G22" s="79">
        <v>0</v>
      </c>
      <c r="H22" s="79">
        <v>99</v>
      </c>
      <c r="I22" s="145" t="s">
        <v>3</v>
      </c>
      <c r="J22" s="56" t="s">
        <v>1377</v>
      </c>
      <c r="K22" s="57" t="s">
        <v>3785</v>
      </c>
      <c r="L22" s="55" t="s">
        <v>4773</v>
      </c>
      <c r="M22" s="55" t="s">
        <v>4836</v>
      </c>
      <c r="N22" s="55"/>
      <c r="O22" s="55"/>
      <c r="P22" s="54" t="s">
        <v>1975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2240</v>
      </c>
      <c r="X22" s="57" t="s">
        <v>2240</v>
      </c>
      <c r="Y22" s="57" t="s">
        <v>2240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4302</v>
      </c>
      <c r="D23" s="51" t="s">
        <v>4298</v>
      </c>
      <c r="E23" s="56" t="s">
        <v>383</v>
      </c>
      <c r="F23" s="56" t="s">
        <v>383</v>
      </c>
      <c r="G23" s="79">
        <v>0</v>
      </c>
      <c r="H23" s="79">
        <v>99</v>
      </c>
      <c r="I23" s="145" t="s">
        <v>3</v>
      </c>
      <c r="J23" s="56" t="s">
        <v>1377</v>
      </c>
      <c r="K23" s="57" t="s">
        <v>3785</v>
      </c>
      <c r="L23" s="55" t="s">
        <v>4773</v>
      </c>
      <c r="M23" s="55" t="s">
        <v>4836</v>
      </c>
      <c r="N23" s="55"/>
      <c r="O23" s="55"/>
      <c r="P23" s="54" t="s">
        <v>1976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2240</v>
      </c>
      <c r="X23" s="57" t="s">
        <v>2240</v>
      </c>
      <c r="Y23" s="57" t="s">
        <v>2240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4303</v>
      </c>
      <c r="D24" s="51" t="s">
        <v>4298</v>
      </c>
      <c r="E24" s="56" t="s">
        <v>384</v>
      </c>
      <c r="F24" s="56" t="s">
        <v>384</v>
      </c>
      <c r="G24" s="79">
        <v>0</v>
      </c>
      <c r="H24" s="79">
        <v>99</v>
      </c>
      <c r="I24" s="145" t="s">
        <v>3</v>
      </c>
      <c r="J24" s="56" t="s">
        <v>1377</v>
      </c>
      <c r="K24" s="57" t="s">
        <v>3785</v>
      </c>
      <c r="L24" s="55" t="s">
        <v>4773</v>
      </c>
      <c r="M24" s="55" t="s">
        <v>4836</v>
      </c>
      <c r="N24" s="55"/>
      <c r="O24" s="55"/>
      <c r="P24" s="54" t="s">
        <v>1977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2240</v>
      </c>
      <c r="X24" s="57" t="s">
        <v>2240</v>
      </c>
      <c r="Y24" s="57" t="s">
        <v>2240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3416</v>
      </c>
      <c r="D25" s="51" t="s">
        <v>2362</v>
      </c>
      <c r="E25" s="56" t="s">
        <v>1096</v>
      </c>
      <c r="F25" s="56" t="s">
        <v>1096</v>
      </c>
      <c r="G25" s="79">
        <v>0</v>
      </c>
      <c r="H25" s="79">
        <v>99</v>
      </c>
      <c r="I25" s="145" t="s">
        <v>3</v>
      </c>
      <c r="J25" s="56" t="s">
        <v>1377</v>
      </c>
      <c r="K25" s="57" t="s">
        <v>3785</v>
      </c>
      <c r="L25" s="55" t="s">
        <v>4773</v>
      </c>
      <c r="M25" s="55" t="s">
        <v>4837</v>
      </c>
      <c r="N25" s="55"/>
      <c r="O25" s="55"/>
      <c r="P25" s="54" t="s">
        <v>1542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2240</v>
      </c>
      <c r="X25" s="57" t="s">
        <v>2240</v>
      </c>
      <c r="Y25" s="57" t="s">
        <v>2240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3417</v>
      </c>
      <c r="D26" s="51" t="s">
        <v>2362</v>
      </c>
      <c r="E26" s="56" t="s">
        <v>1103</v>
      </c>
      <c r="F26" s="56" t="s">
        <v>1103</v>
      </c>
      <c r="G26" s="79">
        <v>0</v>
      </c>
      <c r="H26" s="79">
        <v>99</v>
      </c>
      <c r="I26" s="145" t="s">
        <v>3</v>
      </c>
      <c r="J26" s="56" t="s">
        <v>1377</v>
      </c>
      <c r="K26" s="57" t="s">
        <v>3785</v>
      </c>
      <c r="L26" s="55" t="s">
        <v>4773</v>
      </c>
      <c r="M26" s="55" t="s">
        <v>4837</v>
      </c>
      <c r="N26" s="55"/>
      <c r="O26" s="55"/>
      <c r="P26" s="54" t="s">
        <v>1563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2240</v>
      </c>
      <c r="X26" s="57" t="s">
        <v>2240</v>
      </c>
      <c r="Y26" s="57" t="s">
        <v>2240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4089</v>
      </c>
      <c r="D27" s="51" t="s">
        <v>4090</v>
      </c>
      <c r="E27" s="56" t="s">
        <v>1089</v>
      </c>
      <c r="F27" s="56" t="s">
        <v>1089</v>
      </c>
      <c r="G27" s="79">
        <v>0</v>
      </c>
      <c r="H27" s="79">
        <v>0</v>
      </c>
      <c r="I27" s="145" t="s">
        <v>3</v>
      </c>
      <c r="J27" s="56" t="s">
        <v>1377</v>
      </c>
      <c r="K27" s="57" t="s">
        <v>3785</v>
      </c>
      <c r="L27" s="55" t="s">
        <v>4773</v>
      </c>
      <c r="M27" s="55" t="s">
        <v>4830</v>
      </c>
      <c r="N27" s="55"/>
      <c r="O27" s="55"/>
      <c r="P27" s="54" t="s">
        <v>1526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2240</v>
      </c>
      <c r="X27" s="57" t="s">
        <v>2240</v>
      </c>
      <c r="Y27" s="57" t="s">
        <v>2240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4089</v>
      </c>
      <c r="D28" s="51" t="s">
        <v>4091</v>
      </c>
      <c r="E28" s="56" t="s">
        <v>237</v>
      </c>
      <c r="F28" s="56" t="s">
        <v>237</v>
      </c>
      <c r="G28" s="79">
        <v>0</v>
      </c>
      <c r="H28" s="79">
        <v>0</v>
      </c>
      <c r="I28" s="145" t="s">
        <v>3</v>
      </c>
      <c r="J28" s="56" t="s">
        <v>1377</v>
      </c>
      <c r="K28" s="57" t="s">
        <v>3785</v>
      </c>
      <c r="L28" s="55" t="s">
        <v>4773</v>
      </c>
      <c r="M28" s="55" t="s">
        <v>4830</v>
      </c>
      <c r="N28" s="55"/>
      <c r="O28" s="55"/>
      <c r="P28" s="54" t="s">
        <v>1756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2240</v>
      </c>
      <c r="X28" s="57" t="s">
        <v>2240</v>
      </c>
      <c r="Y28" s="57" t="s">
        <v>2240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4089</v>
      </c>
      <c r="D29" s="51" t="s">
        <v>4286</v>
      </c>
      <c r="E29" s="56" t="s">
        <v>1100</v>
      </c>
      <c r="F29" s="56" t="s">
        <v>1100</v>
      </c>
      <c r="G29" s="79">
        <v>0</v>
      </c>
      <c r="H29" s="79">
        <v>0</v>
      </c>
      <c r="I29" s="145" t="s">
        <v>3</v>
      </c>
      <c r="J29" s="56" t="s">
        <v>1377</v>
      </c>
      <c r="K29" s="57" t="s">
        <v>3785</v>
      </c>
      <c r="L29" s="55" t="s">
        <v>4773</v>
      </c>
      <c r="M29" s="55" t="s">
        <v>4830</v>
      </c>
      <c r="N29" s="55"/>
      <c r="O29" s="55"/>
      <c r="P29" s="54" t="s">
        <v>1557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2240</v>
      </c>
      <c r="X29" s="57" t="s">
        <v>2240</v>
      </c>
      <c r="Y29" s="57" t="s">
        <v>2240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4089</v>
      </c>
      <c r="D30" s="51" t="s">
        <v>4092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1377</v>
      </c>
      <c r="K30" s="57" t="s">
        <v>3785</v>
      </c>
      <c r="L30" s="55" t="s">
        <v>4773</v>
      </c>
      <c r="M30" s="55" t="s">
        <v>4830</v>
      </c>
      <c r="N30" s="55"/>
      <c r="O30" s="55"/>
      <c r="P30" s="54" t="s">
        <v>1614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2240</v>
      </c>
      <c r="X30" s="57" t="s">
        <v>2240</v>
      </c>
      <c r="Y30" s="57" t="s">
        <v>2240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4287</v>
      </c>
      <c r="D31" s="51" t="s">
        <v>4290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1377</v>
      </c>
      <c r="K31" s="57" t="s">
        <v>3785</v>
      </c>
      <c r="L31" s="55" t="s">
        <v>4773</v>
      </c>
      <c r="M31" s="55" t="s">
        <v>4830</v>
      </c>
      <c r="N31" s="55"/>
      <c r="O31" s="55"/>
      <c r="P31" s="54" t="s">
        <v>1481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2666</v>
      </c>
      <c r="X31" s="57" t="s">
        <v>2600</v>
      </c>
      <c r="Y31" s="57" t="s">
        <v>2240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4287</v>
      </c>
      <c r="D32" s="51" t="s">
        <v>4504</v>
      </c>
      <c r="E32" s="56" t="s">
        <v>1150</v>
      </c>
      <c r="F32" s="56" t="s">
        <v>1150</v>
      </c>
      <c r="G32" s="79">
        <v>0</v>
      </c>
      <c r="H32" s="79">
        <v>0</v>
      </c>
      <c r="I32" s="145" t="s">
        <v>3</v>
      </c>
      <c r="J32" s="56" t="s">
        <v>1377</v>
      </c>
      <c r="K32" s="57" t="s">
        <v>3785</v>
      </c>
      <c r="L32" s="55" t="s">
        <v>4773</v>
      </c>
      <c r="M32" s="55" t="s">
        <v>4830</v>
      </c>
      <c r="N32" s="55"/>
      <c r="O32" s="55"/>
      <c r="P32" s="54" t="s">
        <v>1685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2240</v>
      </c>
      <c r="X32" s="57" t="s">
        <v>2240</v>
      </c>
      <c r="Y32" s="57" t="s">
        <v>2240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4287</v>
      </c>
      <c r="D33" s="51" t="s">
        <v>4292</v>
      </c>
      <c r="E33" s="56" t="s">
        <v>231</v>
      </c>
      <c r="F33" s="56" t="s">
        <v>231</v>
      </c>
      <c r="G33" s="79">
        <v>0</v>
      </c>
      <c r="H33" s="79">
        <v>0</v>
      </c>
      <c r="I33" s="145" t="s">
        <v>3</v>
      </c>
      <c r="J33" s="56" t="s">
        <v>1377</v>
      </c>
      <c r="K33" s="57" t="s">
        <v>3785</v>
      </c>
      <c r="L33" s="55" t="s">
        <v>4773</v>
      </c>
      <c r="M33" s="55" t="s">
        <v>4830</v>
      </c>
      <c r="N33" s="55"/>
      <c r="O33" s="55"/>
      <c r="P33" s="54" t="s">
        <v>1738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2240</v>
      </c>
      <c r="X33" s="57" t="s">
        <v>2240</v>
      </c>
      <c r="Y33" s="57" t="s">
        <v>2240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4287</v>
      </c>
      <c r="D34" s="51" t="s">
        <v>4293</v>
      </c>
      <c r="E34" s="56" t="s">
        <v>1218</v>
      </c>
      <c r="F34" s="56" t="s">
        <v>1218</v>
      </c>
      <c r="G34" s="79">
        <v>0</v>
      </c>
      <c r="H34" s="79">
        <v>0</v>
      </c>
      <c r="I34" s="145" t="s">
        <v>3</v>
      </c>
      <c r="J34" s="56" t="s">
        <v>1377</v>
      </c>
      <c r="K34" s="57" t="s">
        <v>3785</v>
      </c>
      <c r="L34" s="55" t="s">
        <v>4773</v>
      </c>
      <c r="M34" s="55" t="s">
        <v>4830</v>
      </c>
      <c r="N34" s="55"/>
      <c r="O34" s="55"/>
      <c r="P34" s="54" t="s">
        <v>1814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2682</v>
      </c>
      <c r="X34" s="57" t="s">
        <v>2600</v>
      </c>
      <c r="Y34" s="57" t="s">
        <v>2240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4287</v>
      </c>
      <c r="D35" s="51" t="s">
        <v>4294</v>
      </c>
      <c r="E35" s="56" t="s">
        <v>1245</v>
      </c>
      <c r="F35" s="56" t="s">
        <v>1245</v>
      </c>
      <c r="G35" s="79">
        <v>0</v>
      </c>
      <c r="H35" s="79">
        <v>0</v>
      </c>
      <c r="I35" s="145" t="s">
        <v>3</v>
      </c>
      <c r="J35" s="56" t="s">
        <v>1377</v>
      </c>
      <c r="K35" s="57" t="s">
        <v>3785</v>
      </c>
      <c r="L35" s="55" t="s">
        <v>4773</v>
      </c>
      <c r="M35" s="55" t="s">
        <v>4830</v>
      </c>
      <c r="N35" s="55"/>
      <c r="O35" s="55"/>
      <c r="P35" s="54" t="s">
        <v>1882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2240</v>
      </c>
      <c r="X35" s="57" t="s">
        <v>2240</v>
      </c>
      <c r="Y35" s="57" t="s">
        <v>2240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4291</v>
      </c>
      <c r="D36" s="51" t="s">
        <v>7</v>
      </c>
      <c r="E36" s="56" t="s">
        <v>1256</v>
      </c>
      <c r="F36" s="56" t="s">
        <v>1256</v>
      </c>
      <c r="G36" s="79">
        <v>0</v>
      </c>
      <c r="H36" s="79">
        <v>0</v>
      </c>
      <c r="I36" s="145" t="s">
        <v>3</v>
      </c>
      <c r="J36" s="56" t="s">
        <v>1377</v>
      </c>
      <c r="K36" s="57" t="s">
        <v>3785</v>
      </c>
      <c r="L36" s="55" t="s">
        <v>4773</v>
      </c>
      <c r="M36" s="55" t="s">
        <v>4830</v>
      </c>
      <c r="N36" s="55"/>
      <c r="O36" s="55"/>
      <c r="P36" s="54" t="s">
        <v>1899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2240</v>
      </c>
      <c r="X36" s="57" t="s">
        <v>2240</v>
      </c>
      <c r="Y36" s="57" t="s">
        <v>2240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4287</v>
      </c>
      <c r="D37" s="51" t="s">
        <v>4295</v>
      </c>
      <c r="E37" s="56" t="s">
        <v>1321</v>
      </c>
      <c r="F37" s="56" t="s">
        <v>1321</v>
      </c>
      <c r="G37" s="58">
        <v>0</v>
      </c>
      <c r="H37" s="58">
        <v>0</v>
      </c>
      <c r="I37" s="145" t="s">
        <v>3</v>
      </c>
      <c r="J37" s="56" t="s">
        <v>1377</v>
      </c>
      <c r="K37" s="57" t="s">
        <v>3947</v>
      </c>
      <c r="L37" s="55" t="s">
        <v>4773</v>
      </c>
      <c r="M37" s="55" t="s">
        <v>4830</v>
      </c>
      <c r="N37" s="55"/>
      <c r="O37" s="55"/>
      <c r="P37" s="54" t="s">
        <v>2053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2240</v>
      </c>
      <c r="X37" s="57" t="s">
        <v>2240</v>
      </c>
      <c r="Y37" s="57" t="s">
        <v>2240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3418</v>
      </c>
      <c r="D38" s="51" t="s">
        <v>7</v>
      </c>
      <c r="E38" s="56" t="s">
        <v>257</v>
      </c>
      <c r="F38" s="56" t="s">
        <v>257</v>
      </c>
      <c r="G38" s="79">
        <v>0</v>
      </c>
      <c r="H38" s="79">
        <v>0</v>
      </c>
      <c r="I38" s="145" t="s">
        <v>3</v>
      </c>
      <c r="J38" s="56" t="s">
        <v>1377</v>
      </c>
      <c r="K38" s="57" t="s">
        <v>3785</v>
      </c>
      <c r="L38" s="55" t="s">
        <v>4773</v>
      </c>
      <c r="M38" s="55" t="s">
        <v>4830</v>
      </c>
      <c r="N38" s="55"/>
      <c r="O38" s="55"/>
      <c r="P38" s="54" t="s">
        <v>1785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2662</v>
      </c>
      <c r="X38" s="80" t="s">
        <v>2600</v>
      </c>
      <c r="Y38" s="81" t="s">
        <v>2240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4841</v>
      </c>
      <c r="D39" s="51" t="s">
        <v>7</v>
      </c>
      <c r="E39" s="56" t="s">
        <v>351</v>
      </c>
      <c r="F39" s="56" t="s">
        <v>351</v>
      </c>
      <c r="G39" s="79">
        <v>0</v>
      </c>
      <c r="H39" s="79">
        <v>0</v>
      </c>
      <c r="I39" s="145" t="s">
        <v>3</v>
      </c>
      <c r="J39" s="56" t="s">
        <v>1378</v>
      </c>
      <c r="K39" s="57" t="s">
        <v>3785</v>
      </c>
      <c r="L39" s="55" t="s">
        <v>4773</v>
      </c>
      <c r="M39" s="55" t="s">
        <v>4830</v>
      </c>
      <c r="N39" s="55"/>
      <c r="O39" s="55"/>
      <c r="P39" s="54" t="s">
        <v>1916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2240</v>
      </c>
      <c r="X39" s="57" t="s">
        <v>2240</v>
      </c>
      <c r="Y39" s="57" t="s">
        <v>2240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3419</v>
      </c>
      <c r="D40" s="59" t="s">
        <v>2794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1378</v>
      </c>
      <c r="K40" s="57" t="s">
        <v>3947</v>
      </c>
      <c r="L40" s="55" t="s">
        <v>4773</v>
      </c>
      <c r="M40" s="55" t="s">
        <v>4830</v>
      </c>
      <c r="N40" s="55"/>
      <c r="O40" s="55"/>
      <c r="P40" s="54" t="s">
        <v>1517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2678</v>
      </c>
      <c r="X40" s="57" t="s">
        <v>2600</v>
      </c>
      <c r="Y40" s="57" t="s">
        <v>2240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3420</v>
      </c>
      <c r="D41" s="51" t="s">
        <v>7</v>
      </c>
      <c r="E41" s="56" t="s">
        <v>1287</v>
      </c>
      <c r="F41" s="56" t="s">
        <v>1287</v>
      </c>
      <c r="G41" s="79">
        <v>0</v>
      </c>
      <c r="H41" s="79">
        <v>0</v>
      </c>
      <c r="I41" s="145" t="s">
        <v>3</v>
      </c>
      <c r="J41" s="56" t="s">
        <v>1377</v>
      </c>
      <c r="K41" s="57" t="s">
        <v>4581</v>
      </c>
      <c r="L41" s="55" t="s">
        <v>4773</v>
      </c>
      <c r="M41" s="55" t="s">
        <v>4830</v>
      </c>
      <c r="N41" s="55"/>
      <c r="O41" s="55"/>
      <c r="P41" s="54" t="s">
        <v>1968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2678</v>
      </c>
      <c r="X41" s="57" t="s">
        <v>2240</v>
      </c>
      <c r="Y41" s="57" t="s">
        <v>2240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3421</v>
      </c>
      <c r="D42" s="51" t="s">
        <v>7</v>
      </c>
      <c r="E42" s="56" t="s">
        <v>1072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1377</v>
      </c>
      <c r="K42" s="57" t="s">
        <v>3947</v>
      </c>
      <c r="L42" s="55" t="s">
        <v>4773</v>
      </c>
      <c r="M42" s="55" t="s">
        <v>4830</v>
      </c>
      <c r="N42" s="55"/>
      <c r="O42" s="55"/>
      <c r="P42" s="54" t="s">
        <v>1498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2678</v>
      </c>
      <c r="X42" s="57" t="s">
        <v>2240</v>
      </c>
      <c r="Y42" s="57" t="s">
        <v>2240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4842</v>
      </c>
      <c r="D43" s="102" t="s">
        <v>12</v>
      </c>
      <c r="E43" s="103" t="s">
        <v>1192</v>
      </c>
      <c r="F43" s="103" t="s">
        <v>1192</v>
      </c>
      <c r="G43" s="157">
        <v>0</v>
      </c>
      <c r="H43" s="157">
        <v>99</v>
      </c>
      <c r="I43" s="145" t="s">
        <v>3</v>
      </c>
      <c r="J43" s="56" t="s">
        <v>1378</v>
      </c>
      <c r="K43" s="104" t="s">
        <v>3785</v>
      </c>
      <c r="L43" s="105" t="s">
        <v>4773</v>
      </c>
      <c r="M43" s="55" t="s">
        <v>4831</v>
      </c>
      <c r="P43" s="18" t="s">
        <v>1762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2240</v>
      </c>
      <c r="X43" s="104" t="s">
        <v>2240</v>
      </c>
      <c r="Y43" s="104" t="s">
        <v>2240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3423</v>
      </c>
      <c r="D44" s="51" t="s">
        <v>7</v>
      </c>
      <c r="E44" s="56" t="s">
        <v>290</v>
      </c>
      <c r="F44" s="56" t="s">
        <v>290</v>
      </c>
      <c r="G44" s="79">
        <v>0</v>
      </c>
      <c r="H44" s="79">
        <v>0</v>
      </c>
      <c r="I44" s="145" t="s">
        <v>3</v>
      </c>
      <c r="J44" s="56" t="s">
        <v>1377</v>
      </c>
      <c r="K44" s="57" t="s">
        <v>4581</v>
      </c>
      <c r="L44" s="55" t="s">
        <v>4773</v>
      </c>
      <c r="M44" s="55" t="s">
        <v>4830</v>
      </c>
      <c r="N44" s="55"/>
      <c r="O44" s="55"/>
      <c r="P44" s="54" t="s">
        <v>1841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2240</v>
      </c>
      <c r="X44" s="57" t="s">
        <v>2240</v>
      </c>
      <c r="Y44" s="57" t="s">
        <v>2240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3424</v>
      </c>
      <c r="D45" s="51" t="s">
        <v>7</v>
      </c>
      <c r="E45" s="56" t="s">
        <v>291</v>
      </c>
      <c r="F45" s="56" t="s">
        <v>291</v>
      </c>
      <c r="G45" s="79">
        <v>0</v>
      </c>
      <c r="H45" s="79">
        <v>0</v>
      </c>
      <c r="I45" s="145" t="s">
        <v>3</v>
      </c>
      <c r="J45" s="56" t="s">
        <v>1377</v>
      </c>
      <c r="K45" s="57" t="s">
        <v>4581</v>
      </c>
      <c r="L45" s="55" t="s">
        <v>4773</v>
      </c>
      <c r="M45" s="55" t="s">
        <v>4830</v>
      </c>
      <c r="N45" s="55"/>
      <c r="O45" s="55"/>
      <c r="P45" s="54" t="s">
        <v>1842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2240</v>
      </c>
      <c r="X45" s="57" t="s">
        <v>2240</v>
      </c>
      <c r="Y45" s="57" t="s">
        <v>2240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3425</v>
      </c>
      <c r="D46" s="51" t="s">
        <v>7</v>
      </c>
      <c r="E46" s="56" t="s">
        <v>1053</v>
      </c>
      <c r="F46" s="56" t="s">
        <v>1053</v>
      </c>
      <c r="G46" s="79">
        <v>0</v>
      </c>
      <c r="H46" s="79">
        <v>0</v>
      </c>
      <c r="I46" s="145" t="s">
        <v>3</v>
      </c>
      <c r="J46" s="56" t="s">
        <v>1379</v>
      </c>
      <c r="K46" s="57" t="s">
        <v>4581</v>
      </c>
      <c r="L46" s="55" t="s">
        <v>4773</v>
      </c>
      <c r="M46" s="55" t="s">
        <v>4830</v>
      </c>
      <c r="N46" s="55"/>
      <c r="O46" s="55"/>
      <c r="P46" s="54" t="s">
        <v>1470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2665</v>
      </c>
      <c r="X46" s="57" t="s">
        <v>2600</v>
      </c>
      <c r="Y46" s="57" t="s">
        <v>2240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3426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1377</v>
      </c>
      <c r="K47" s="57" t="s">
        <v>3947</v>
      </c>
      <c r="L47" s="55" t="s">
        <v>4773</v>
      </c>
      <c r="M47" s="55" t="s">
        <v>4830</v>
      </c>
      <c r="N47" s="55"/>
      <c r="O47" s="55"/>
      <c r="P47" s="54" t="s">
        <v>1549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2678</v>
      </c>
      <c r="X47" s="57" t="s">
        <v>2240</v>
      </c>
      <c r="Y47" s="57" t="s">
        <v>2240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4828</v>
      </c>
      <c r="D48" s="51" t="s">
        <v>2281</v>
      </c>
      <c r="E48" s="56" t="s">
        <v>1119</v>
      </c>
      <c r="F48" s="56" t="s">
        <v>1119</v>
      </c>
      <c r="G48" s="79">
        <v>0</v>
      </c>
      <c r="H48" s="79">
        <v>99</v>
      </c>
      <c r="I48" s="145" t="s">
        <v>3</v>
      </c>
      <c r="J48" s="56" t="s">
        <v>1377</v>
      </c>
      <c r="K48" s="57" t="s">
        <v>3948</v>
      </c>
      <c r="L48" s="55" t="s">
        <v>4773</v>
      </c>
      <c r="M48" s="55" t="s">
        <v>4835</v>
      </c>
      <c r="N48" s="55"/>
      <c r="O48" s="55"/>
      <c r="P48" s="54" t="s">
        <v>1612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2240</v>
      </c>
      <c r="X48" s="57" t="s">
        <v>2240</v>
      </c>
      <c r="Y48" s="57" t="s">
        <v>2240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3427</v>
      </c>
      <c r="D49" s="51" t="s">
        <v>267</v>
      </c>
      <c r="E49" s="56" t="s">
        <v>1247</v>
      </c>
      <c r="F49" s="56" t="s">
        <v>1247</v>
      </c>
      <c r="G49" s="79">
        <v>0</v>
      </c>
      <c r="H49" s="79">
        <v>99</v>
      </c>
      <c r="I49" s="145" t="s">
        <v>3</v>
      </c>
      <c r="J49" s="56" t="s">
        <v>1377</v>
      </c>
      <c r="K49" s="57" t="s">
        <v>3947</v>
      </c>
      <c r="L49" s="55" t="s">
        <v>4773</v>
      </c>
      <c r="M49" s="55" t="s">
        <v>4835</v>
      </c>
      <c r="N49" s="55"/>
      <c r="O49" s="55"/>
      <c r="P49" s="54" t="s">
        <v>1888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2678</v>
      </c>
      <c r="X49" s="80" t="s">
        <v>2600</v>
      </c>
      <c r="Y49" s="81" t="s">
        <v>2240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3428</v>
      </c>
      <c r="D50" s="51" t="s">
        <v>7</v>
      </c>
      <c r="E50" s="56" t="s">
        <v>333</v>
      </c>
      <c r="F50" s="56" t="s">
        <v>333</v>
      </c>
      <c r="G50" s="79">
        <v>0</v>
      </c>
      <c r="H50" s="79">
        <v>99</v>
      </c>
      <c r="I50" s="145" t="s">
        <v>3</v>
      </c>
      <c r="J50" s="56" t="s">
        <v>1377</v>
      </c>
      <c r="K50" s="57" t="s">
        <v>3947</v>
      </c>
      <c r="L50" s="55" t="s">
        <v>4773</v>
      </c>
      <c r="M50" s="55" t="s">
        <v>4835</v>
      </c>
      <c r="N50" s="55"/>
      <c r="O50" s="55"/>
      <c r="P50" s="54" t="s">
        <v>3198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2678</v>
      </c>
      <c r="X50" s="57" t="s">
        <v>2594</v>
      </c>
      <c r="Y50" s="57" t="s">
        <v>2240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3429</v>
      </c>
      <c r="D51" s="51" t="s">
        <v>7</v>
      </c>
      <c r="E51" s="56" t="s">
        <v>334</v>
      </c>
      <c r="F51" s="56" t="s">
        <v>334</v>
      </c>
      <c r="G51" s="79">
        <v>0</v>
      </c>
      <c r="H51" s="79">
        <v>99</v>
      </c>
      <c r="I51" s="145" t="s">
        <v>3</v>
      </c>
      <c r="J51" s="56" t="s">
        <v>1377</v>
      </c>
      <c r="K51" s="57" t="s">
        <v>3947</v>
      </c>
      <c r="L51" s="55" t="s">
        <v>4773</v>
      </c>
      <c r="M51" s="55" t="s">
        <v>4835</v>
      </c>
      <c r="N51" s="55"/>
      <c r="O51" s="55"/>
      <c r="P51" s="54" t="s">
        <v>3199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2678</v>
      </c>
      <c r="X51" s="57" t="s">
        <v>2594</v>
      </c>
      <c r="Y51" s="57" t="s">
        <v>2240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3430</v>
      </c>
      <c r="D52" s="51" t="s">
        <v>7</v>
      </c>
      <c r="E52" s="56" t="s">
        <v>1253</v>
      </c>
      <c r="F52" s="56" t="s">
        <v>1253</v>
      </c>
      <c r="G52" s="79">
        <v>0</v>
      </c>
      <c r="H52" s="79">
        <v>99</v>
      </c>
      <c r="I52" s="145" t="s">
        <v>3</v>
      </c>
      <c r="J52" s="56" t="s">
        <v>1377</v>
      </c>
      <c r="K52" s="57" t="s">
        <v>3947</v>
      </c>
      <c r="L52" s="55" t="s">
        <v>4773</v>
      </c>
      <c r="M52" s="55" t="s">
        <v>4835</v>
      </c>
      <c r="N52" s="55"/>
      <c r="O52" s="55"/>
      <c r="P52" s="54" t="s">
        <v>1894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2678</v>
      </c>
      <c r="X52" s="57" t="s">
        <v>2594</v>
      </c>
      <c r="Y52" s="57" t="s">
        <v>2240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3431</v>
      </c>
      <c r="D53" s="51" t="s">
        <v>7</v>
      </c>
      <c r="E53" s="56" t="s">
        <v>335</v>
      </c>
      <c r="F53" s="56" t="s">
        <v>335</v>
      </c>
      <c r="G53" s="79">
        <v>0</v>
      </c>
      <c r="H53" s="79">
        <v>99</v>
      </c>
      <c r="I53" s="145" t="s">
        <v>3</v>
      </c>
      <c r="J53" s="56" t="s">
        <v>1377</v>
      </c>
      <c r="K53" s="57" t="s">
        <v>3947</v>
      </c>
      <c r="L53" s="55" t="s">
        <v>4773</v>
      </c>
      <c r="M53" s="55" t="s">
        <v>4835</v>
      </c>
      <c r="N53" s="55"/>
      <c r="O53" s="55"/>
      <c r="P53" s="54" t="s">
        <v>1895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2678</v>
      </c>
      <c r="X53" s="57" t="s">
        <v>2594</v>
      </c>
      <c r="Y53" s="57" t="s">
        <v>2240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3582</v>
      </c>
      <c r="D54" s="102" t="s">
        <v>7</v>
      </c>
      <c r="E54" s="103" t="s">
        <v>1054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1377</v>
      </c>
      <c r="K54" s="104" t="s">
        <v>3947</v>
      </c>
      <c r="L54" s="105" t="s">
        <v>4774</v>
      </c>
      <c r="M54" s="55" t="s">
        <v>4830</v>
      </c>
      <c r="P54" s="18" t="s">
        <v>1472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2240</v>
      </c>
      <c r="X54" s="104" t="s">
        <v>2240</v>
      </c>
      <c r="Y54" s="104" t="s">
        <v>2240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3613</v>
      </c>
      <c r="D55" s="102" t="s">
        <v>7</v>
      </c>
      <c r="E55" s="103" t="s">
        <v>1193</v>
      </c>
      <c r="F55" s="103" t="s">
        <v>248</v>
      </c>
      <c r="G55" s="157">
        <v>0</v>
      </c>
      <c r="H55" s="157">
        <v>0</v>
      </c>
      <c r="I55" s="145" t="s">
        <v>3</v>
      </c>
      <c r="J55" s="103" t="s">
        <v>1377</v>
      </c>
      <c r="K55" s="104" t="s">
        <v>3947</v>
      </c>
      <c r="L55" s="105" t="s">
        <v>4774</v>
      </c>
      <c r="M55" s="55" t="s">
        <v>4830</v>
      </c>
      <c r="P55" s="18" t="s">
        <v>1769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2662</v>
      </c>
      <c r="X55" s="104" t="s">
        <v>2240</v>
      </c>
      <c r="Y55" s="104" t="s">
        <v>2240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3434</v>
      </c>
      <c r="D56" s="51" t="s">
        <v>267</v>
      </c>
      <c r="E56" s="56" t="s">
        <v>1209</v>
      </c>
      <c r="F56" s="56" t="s">
        <v>1209</v>
      </c>
      <c r="G56" s="79">
        <v>0</v>
      </c>
      <c r="H56" s="79">
        <v>99</v>
      </c>
      <c r="I56" s="145" t="s">
        <v>3</v>
      </c>
      <c r="J56" s="56" t="s">
        <v>1377</v>
      </c>
      <c r="K56" s="57" t="s">
        <v>3947</v>
      </c>
      <c r="L56" s="55" t="s">
        <v>4773</v>
      </c>
      <c r="M56" s="55" t="s">
        <v>4835</v>
      </c>
      <c r="N56" s="55"/>
      <c r="O56" s="55"/>
      <c r="P56" s="54" t="s">
        <v>1800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2678</v>
      </c>
      <c r="X56" s="57" t="s">
        <v>2240</v>
      </c>
      <c r="Y56" s="57" t="s">
        <v>2240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3435</v>
      </c>
      <c r="D57" s="51" t="s">
        <v>7</v>
      </c>
      <c r="E57" s="56" t="s">
        <v>270</v>
      </c>
      <c r="F57" s="56" t="s">
        <v>270</v>
      </c>
      <c r="G57" s="79">
        <v>0</v>
      </c>
      <c r="H57" s="79">
        <v>99</v>
      </c>
      <c r="I57" s="145" t="s">
        <v>3</v>
      </c>
      <c r="J57" s="56" t="s">
        <v>1377</v>
      </c>
      <c r="K57" s="57" t="s">
        <v>3947</v>
      </c>
      <c r="L57" s="55" t="s">
        <v>4773</v>
      </c>
      <c r="M57" s="55" t="s">
        <v>4835</v>
      </c>
      <c r="N57" s="55"/>
      <c r="O57" s="55"/>
      <c r="P57" s="54" t="s">
        <v>3200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2678</v>
      </c>
      <c r="X57" s="57" t="s">
        <v>2594</v>
      </c>
      <c r="Y57" s="57" t="s">
        <v>2240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3436</v>
      </c>
      <c r="D58" s="51" t="s">
        <v>7</v>
      </c>
      <c r="E58" s="56" t="s">
        <v>271</v>
      </c>
      <c r="F58" s="56" t="s">
        <v>271</v>
      </c>
      <c r="G58" s="79">
        <v>0</v>
      </c>
      <c r="H58" s="79">
        <v>99</v>
      </c>
      <c r="I58" s="145" t="s">
        <v>3</v>
      </c>
      <c r="J58" s="56" t="s">
        <v>1377</v>
      </c>
      <c r="K58" s="57" t="s">
        <v>3947</v>
      </c>
      <c r="L58" s="55" t="s">
        <v>4773</v>
      </c>
      <c r="M58" s="55" t="s">
        <v>4835</v>
      </c>
      <c r="N58" s="55"/>
      <c r="O58" s="55"/>
      <c r="P58" s="54" t="s">
        <v>3201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2678</v>
      </c>
      <c r="X58" s="57" t="s">
        <v>2594</v>
      </c>
      <c r="Y58" s="57" t="s">
        <v>2240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3437</v>
      </c>
      <c r="D59" s="51" t="s">
        <v>7</v>
      </c>
      <c r="E59" s="56" t="s">
        <v>1214</v>
      </c>
      <c r="F59" s="56" t="s">
        <v>1214</v>
      </c>
      <c r="G59" s="79">
        <v>0</v>
      </c>
      <c r="H59" s="79">
        <v>99</v>
      </c>
      <c r="I59" s="145" t="s">
        <v>3</v>
      </c>
      <c r="J59" s="56" t="s">
        <v>1377</v>
      </c>
      <c r="K59" s="57" t="s">
        <v>3947</v>
      </c>
      <c r="L59" s="55" t="s">
        <v>4773</v>
      </c>
      <c r="M59" s="55" t="s">
        <v>4835</v>
      </c>
      <c r="N59" s="55"/>
      <c r="O59" s="55"/>
      <c r="P59" s="54" t="s">
        <v>1805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2678</v>
      </c>
      <c r="X59" s="57" t="s">
        <v>2594</v>
      </c>
      <c r="Y59" s="57" t="s">
        <v>2240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3438</v>
      </c>
      <c r="D60" s="51" t="s">
        <v>7</v>
      </c>
      <c r="E60" s="56" t="s">
        <v>272</v>
      </c>
      <c r="F60" s="56" t="s">
        <v>272</v>
      </c>
      <c r="G60" s="79">
        <v>0</v>
      </c>
      <c r="H60" s="79">
        <v>99</v>
      </c>
      <c r="I60" s="145" t="s">
        <v>3</v>
      </c>
      <c r="J60" s="56" t="s">
        <v>1377</v>
      </c>
      <c r="K60" s="57" t="s">
        <v>3947</v>
      </c>
      <c r="L60" s="55" t="s">
        <v>4773</v>
      </c>
      <c r="M60" s="55" t="s">
        <v>4835</v>
      </c>
      <c r="N60" s="55"/>
      <c r="O60" s="55"/>
      <c r="P60" s="54" t="s">
        <v>1806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2678</v>
      </c>
      <c r="X60" s="57" t="s">
        <v>2594</v>
      </c>
      <c r="Y60" s="57" t="s">
        <v>2240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4304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31</v>
      </c>
      <c r="I61" s="145" t="s">
        <v>3</v>
      </c>
      <c r="J61" s="56" t="s">
        <v>1377</v>
      </c>
      <c r="K61" s="57" t="s">
        <v>3785</v>
      </c>
      <c r="L61" s="55" t="s">
        <v>4773</v>
      </c>
      <c r="M61" s="55" t="s">
        <v>4835</v>
      </c>
      <c r="N61" s="55"/>
      <c r="P61" s="18" t="s">
        <v>1474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2240</v>
      </c>
      <c r="X61" s="104" t="s">
        <v>2240</v>
      </c>
      <c r="Y61" s="104" t="s">
        <v>2240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4843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1378</v>
      </c>
      <c r="K62" s="104" t="s">
        <v>3785</v>
      </c>
      <c r="L62" s="105" t="s">
        <v>4773</v>
      </c>
      <c r="M62" s="55" t="s">
        <v>4830</v>
      </c>
      <c r="P62" s="18" t="s">
        <v>1518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2682</v>
      </c>
      <c r="X62" s="104" t="s">
        <v>2600</v>
      </c>
      <c r="Y62" s="104" t="s">
        <v>2240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3440</v>
      </c>
      <c r="D63" s="51" t="s">
        <v>7</v>
      </c>
      <c r="E63" s="56" t="s">
        <v>1279</v>
      </c>
      <c r="F63" s="56" t="s">
        <v>1279</v>
      </c>
      <c r="G63" s="79">
        <v>0</v>
      </c>
      <c r="H63" s="79">
        <v>0</v>
      </c>
      <c r="I63" s="145" t="s">
        <v>3</v>
      </c>
      <c r="J63" s="56" t="s">
        <v>1377</v>
      </c>
      <c r="K63" s="57" t="s">
        <v>3947</v>
      </c>
      <c r="L63" s="55" t="s">
        <v>4773</v>
      </c>
      <c r="M63" s="55" t="s">
        <v>4830</v>
      </c>
      <c r="N63" s="55"/>
      <c r="O63" s="55"/>
      <c r="P63" s="54" t="s">
        <v>1954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2662</v>
      </c>
      <c r="X63" s="57" t="s">
        <v>2240</v>
      </c>
      <c r="Y63" s="57" t="s">
        <v>2240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3441</v>
      </c>
      <c r="D64" s="51" t="s">
        <v>7</v>
      </c>
      <c r="E64" s="56" t="s">
        <v>1280</v>
      </c>
      <c r="F64" s="56" t="s">
        <v>1280</v>
      </c>
      <c r="G64" s="79">
        <v>0</v>
      </c>
      <c r="H64" s="79">
        <v>0</v>
      </c>
      <c r="I64" s="145" t="s">
        <v>3</v>
      </c>
      <c r="J64" s="56" t="s">
        <v>1377</v>
      </c>
      <c r="K64" s="57" t="s">
        <v>3947</v>
      </c>
      <c r="L64" s="55" t="s">
        <v>4773</v>
      </c>
      <c r="M64" s="55" t="s">
        <v>4830</v>
      </c>
      <c r="N64" s="55"/>
      <c r="O64" s="55"/>
      <c r="P64" s="54" t="s">
        <v>1955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2662</v>
      </c>
      <c r="X64" s="57" t="s">
        <v>2240</v>
      </c>
      <c r="Y64" s="57" t="s">
        <v>2240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3442</v>
      </c>
      <c r="D65" s="51" t="s">
        <v>7</v>
      </c>
      <c r="E65" s="56" t="s">
        <v>1293</v>
      </c>
      <c r="F65" s="56" t="s">
        <v>1293</v>
      </c>
      <c r="G65" s="79">
        <v>0</v>
      </c>
      <c r="H65" s="79">
        <v>0</v>
      </c>
      <c r="I65" s="145" t="s">
        <v>3</v>
      </c>
      <c r="J65" s="56" t="s">
        <v>1377</v>
      </c>
      <c r="K65" s="57" t="s">
        <v>3947</v>
      </c>
      <c r="L65" s="55" t="s">
        <v>4773</v>
      </c>
      <c r="M65" s="55" t="s">
        <v>4830</v>
      </c>
      <c r="N65" s="55"/>
      <c r="O65" s="55"/>
      <c r="P65" s="54" t="s">
        <v>1982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2662</v>
      </c>
      <c r="X65" s="57" t="s">
        <v>2240</v>
      </c>
      <c r="Y65" s="57" t="s">
        <v>2240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3443</v>
      </c>
      <c r="D66" s="51" t="s">
        <v>7</v>
      </c>
      <c r="E66" s="56" t="s">
        <v>446</v>
      </c>
      <c r="F66" s="56" t="s">
        <v>446</v>
      </c>
      <c r="G66" s="79">
        <v>0</v>
      </c>
      <c r="H66" s="79">
        <v>0</v>
      </c>
      <c r="I66" s="145" t="s">
        <v>3</v>
      </c>
      <c r="J66" s="56" t="s">
        <v>1377</v>
      </c>
      <c r="K66" s="57" t="s">
        <v>3947</v>
      </c>
      <c r="L66" s="55" t="s">
        <v>4774</v>
      </c>
      <c r="M66" s="55" t="s">
        <v>4830</v>
      </c>
      <c r="N66" s="55"/>
      <c r="O66" s="55"/>
      <c r="P66" s="54" t="s">
        <v>2073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2662</v>
      </c>
      <c r="X66" s="57" t="s">
        <v>2240</v>
      </c>
      <c r="Y66" s="57" t="s">
        <v>2595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3444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1377</v>
      </c>
      <c r="K67" s="57" t="s">
        <v>3947</v>
      </c>
      <c r="L67" s="55" t="s">
        <v>4773</v>
      </c>
      <c r="M67" s="55" t="s">
        <v>4830</v>
      </c>
      <c r="N67" s="55"/>
      <c r="O67" s="55"/>
      <c r="P67" s="54" t="s">
        <v>1402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2662</v>
      </c>
      <c r="X67" s="57" t="s">
        <v>2240</v>
      </c>
      <c r="Y67" s="57" t="s">
        <v>2715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3445</v>
      </c>
      <c r="D68" s="51" t="s">
        <v>7</v>
      </c>
      <c r="E68" s="56" t="s">
        <v>1292</v>
      </c>
      <c r="F68" s="56" t="s">
        <v>1292</v>
      </c>
      <c r="G68" s="79">
        <v>0</v>
      </c>
      <c r="H68" s="79">
        <v>0</v>
      </c>
      <c r="I68" s="145" t="s">
        <v>3</v>
      </c>
      <c r="J68" s="56" t="s">
        <v>1377</v>
      </c>
      <c r="K68" s="57" t="s">
        <v>3947</v>
      </c>
      <c r="L68" s="55" t="s">
        <v>4773</v>
      </c>
      <c r="M68" s="55" t="s">
        <v>4830</v>
      </c>
      <c r="N68" s="55"/>
      <c r="O68" s="55"/>
      <c r="P68" s="54" t="s">
        <v>1978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2662</v>
      </c>
      <c r="X68" s="57" t="s">
        <v>2240</v>
      </c>
      <c r="Y68" s="57" t="s">
        <v>2593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3446</v>
      </c>
      <c r="D69" s="51" t="s">
        <v>7</v>
      </c>
      <c r="E69" s="56" t="s">
        <v>1015</v>
      </c>
      <c r="F69" s="56" t="s">
        <v>1015</v>
      </c>
      <c r="G69" s="79">
        <v>0</v>
      </c>
      <c r="H69" s="79">
        <v>0</v>
      </c>
      <c r="I69" s="145" t="s">
        <v>3</v>
      </c>
      <c r="J69" s="56" t="s">
        <v>1377</v>
      </c>
      <c r="K69" s="57" t="s">
        <v>3947</v>
      </c>
      <c r="L69" s="55" t="s">
        <v>4773</v>
      </c>
      <c r="M69" s="55" t="s">
        <v>4830</v>
      </c>
      <c r="N69" s="55"/>
      <c r="O69" s="55"/>
      <c r="P69" s="54" t="s">
        <v>1401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2662</v>
      </c>
      <c r="X69" s="57" t="s">
        <v>2240</v>
      </c>
      <c r="Y69" s="57" t="s">
        <v>2240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3447</v>
      </c>
      <c r="D70" s="51" t="s">
        <v>7</v>
      </c>
      <c r="E70" s="56" t="s">
        <v>1090</v>
      </c>
      <c r="F70" s="56" t="s">
        <v>1090</v>
      </c>
      <c r="G70" s="79">
        <v>0</v>
      </c>
      <c r="H70" s="79">
        <v>0</v>
      </c>
      <c r="I70" s="145" t="s">
        <v>3</v>
      </c>
      <c r="J70" s="56" t="s">
        <v>1377</v>
      </c>
      <c r="K70" s="57" t="s">
        <v>3947</v>
      </c>
      <c r="L70" s="55" t="s">
        <v>4774</v>
      </c>
      <c r="M70" s="55" t="s">
        <v>4830</v>
      </c>
      <c r="N70" s="55"/>
      <c r="O70" s="55"/>
      <c r="P70" s="54" t="s">
        <v>3202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2662</v>
      </c>
      <c r="X70" s="57" t="s">
        <v>2240</v>
      </c>
      <c r="Y70" s="57" t="s">
        <v>2240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3625</v>
      </c>
      <c r="D71" s="102" t="s">
        <v>7</v>
      </c>
      <c r="E71" s="103" t="s">
        <v>1225</v>
      </c>
      <c r="F71" s="103" t="s">
        <v>1225</v>
      </c>
      <c r="G71" s="157">
        <v>0</v>
      </c>
      <c r="H71" s="157">
        <v>0</v>
      </c>
      <c r="I71" s="145" t="s">
        <v>3</v>
      </c>
      <c r="J71" s="103" t="s">
        <v>1377</v>
      </c>
      <c r="K71" s="104" t="s">
        <v>3947</v>
      </c>
      <c r="L71" s="105" t="s">
        <v>4773</v>
      </c>
      <c r="M71" s="55" t="s">
        <v>4830</v>
      </c>
      <c r="P71" s="18" t="s">
        <v>1828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2240</v>
      </c>
      <c r="X71" s="104" t="s">
        <v>2594</v>
      </c>
      <c r="Y71" s="104" t="s">
        <v>2240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3449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1377</v>
      </c>
      <c r="K72" s="57" t="s">
        <v>3947</v>
      </c>
      <c r="L72" s="55" t="s">
        <v>4773</v>
      </c>
      <c r="M72" s="55" t="s">
        <v>4830</v>
      </c>
      <c r="N72" s="55"/>
      <c r="O72" s="55"/>
      <c r="P72" s="54" t="s">
        <v>1397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2662</v>
      </c>
      <c r="X72" s="57" t="s">
        <v>2240</v>
      </c>
      <c r="Y72" s="57" t="s">
        <v>2240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3450</v>
      </c>
      <c r="D73" s="59" t="s">
        <v>2794</v>
      </c>
      <c r="E73" s="56" t="s">
        <v>4778</v>
      </c>
      <c r="F73" s="56" t="s">
        <v>4779</v>
      </c>
      <c r="G73" s="79">
        <v>0</v>
      </c>
      <c r="H73" s="79">
        <v>0</v>
      </c>
      <c r="I73" s="145" t="s">
        <v>3</v>
      </c>
      <c r="J73" s="56" t="s">
        <v>1377</v>
      </c>
      <c r="K73" s="57" t="s">
        <v>3947</v>
      </c>
      <c r="L73" s="55" t="s">
        <v>4774</v>
      </c>
      <c r="M73" s="55" t="s">
        <v>4830</v>
      </c>
      <c r="N73" s="55"/>
      <c r="O73" s="55"/>
      <c r="P73" s="54" t="s">
        <v>1669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2662</v>
      </c>
      <c r="X73" s="57" t="s">
        <v>2240</v>
      </c>
      <c r="Y73" s="57" t="s">
        <v>2240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3451</v>
      </c>
      <c r="D74" s="59" t="s">
        <v>2794</v>
      </c>
      <c r="E74" s="56" t="s">
        <v>176</v>
      </c>
      <c r="F74" s="56" t="s">
        <v>176</v>
      </c>
      <c r="G74" s="79">
        <v>0</v>
      </c>
      <c r="H74" s="79">
        <v>0</v>
      </c>
      <c r="I74" s="145" t="s">
        <v>3</v>
      </c>
      <c r="J74" s="56" t="s">
        <v>1377</v>
      </c>
      <c r="K74" s="57" t="s">
        <v>3947</v>
      </c>
      <c r="L74" s="55" t="s">
        <v>4774</v>
      </c>
      <c r="M74" s="55" t="s">
        <v>4830</v>
      </c>
      <c r="N74" s="55"/>
      <c r="O74" s="51" t="s">
        <v>177</v>
      </c>
      <c r="P74" s="54" t="s">
        <v>1657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2662</v>
      </c>
      <c r="X74" s="57" t="s">
        <v>2240</v>
      </c>
      <c r="Y74" s="57" t="s">
        <v>2240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4815</v>
      </c>
      <c r="D75" s="102" t="s">
        <v>7</v>
      </c>
      <c r="E75" s="103" t="s">
        <v>1251</v>
      </c>
      <c r="F75" s="103" t="s">
        <v>332</v>
      </c>
      <c r="G75" s="157">
        <v>0</v>
      </c>
      <c r="H75" s="157">
        <v>0</v>
      </c>
      <c r="I75" s="145" t="s">
        <v>3</v>
      </c>
      <c r="J75" s="56" t="s">
        <v>1378</v>
      </c>
      <c r="K75" s="57" t="s">
        <v>3785</v>
      </c>
      <c r="L75" s="55" t="s">
        <v>4773</v>
      </c>
      <c r="M75" s="55" t="s">
        <v>4830</v>
      </c>
      <c r="P75" s="18" t="s">
        <v>1892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2240</v>
      </c>
      <c r="X75" s="104" t="s">
        <v>2240</v>
      </c>
      <c r="Y75" s="104" t="s">
        <v>2240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3453</v>
      </c>
      <c r="D76" s="59" t="s">
        <v>2794</v>
      </c>
      <c r="E76" s="56" t="s">
        <v>183</v>
      </c>
      <c r="F76" s="56" t="s">
        <v>183</v>
      </c>
      <c r="G76" s="79">
        <v>0</v>
      </c>
      <c r="H76" s="79">
        <v>0</v>
      </c>
      <c r="I76" s="145" t="s">
        <v>3</v>
      </c>
      <c r="J76" s="56" t="s">
        <v>1377</v>
      </c>
      <c r="K76" s="57" t="s">
        <v>3947</v>
      </c>
      <c r="L76" s="55" t="s">
        <v>4774</v>
      </c>
      <c r="M76" s="55" t="s">
        <v>4830</v>
      </c>
      <c r="N76" s="55"/>
      <c r="O76" s="51" t="s">
        <v>184</v>
      </c>
      <c r="P76" s="54" t="s">
        <v>1668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2662</v>
      </c>
      <c r="X76" s="57" t="s">
        <v>2240</v>
      </c>
      <c r="Y76" s="57" t="s">
        <v>2240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3454</v>
      </c>
      <c r="D77" s="59" t="s">
        <v>2794</v>
      </c>
      <c r="E77" s="56" t="s">
        <v>1146</v>
      </c>
      <c r="F77" s="56" t="s">
        <v>1146</v>
      </c>
      <c r="G77" s="79">
        <v>0</v>
      </c>
      <c r="H77" s="79">
        <v>0</v>
      </c>
      <c r="I77" s="145" t="s">
        <v>3</v>
      </c>
      <c r="J77" s="56" t="s">
        <v>1377</v>
      </c>
      <c r="K77" s="57" t="s">
        <v>3947</v>
      </c>
      <c r="L77" s="55" t="s">
        <v>4774</v>
      </c>
      <c r="M77" s="55" t="s">
        <v>4830</v>
      </c>
      <c r="N77" s="55"/>
      <c r="O77" s="55"/>
      <c r="P77" s="54" t="s">
        <v>1676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2662</v>
      </c>
      <c r="X77" s="57" t="s">
        <v>2240</v>
      </c>
      <c r="Y77" s="57" t="s">
        <v>2240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3455</v>
      </c>
      <c r="D78" s="51" t="s">
        <v>7</v>
      </c>
      <c r="E78" s="56" t="s">
        <v>1014</v>
      </c>
      <c r="F78" s="56" t="s">
        <v>1014</v>
      </c>
      <c r="G78" s="79">
        <v>0</v>
      </c>
      <c r="H78" s="79">
        <v>0</v>
      </c>
      <c r="I78" s="145" t="s">
        <v>3</v>
      </c>
      <c r="J78" s="56" t="s">
        <v>1377</v>
      </c>
      <c r="K78" s="57" t="s">
        <v>3947</v>
      </c>
      <c r="L78" s="55" t="s">
        <v>4773</v>
      </c>
      <c r="M78" s="55" t="s">
        <v>4830</v>
      </c>
      <c r="N78" s="55"/>
      <c r="O78" s="55"/>
      <c r="P78" s="54" t="s">
        <v>1399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2662</v>
      </c>
      <c r="X78" s="57" t="s">
        <v>2240</v>
      </c>
      <c r="Y78" s="57" t="s">
        <v>2240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3456</v>
      </c>
      <c r="D79" s="59" t="s">
        <v>2794</v>
      </c>
      <c r="E79" s="56" t="s">
        <v>1057</v>
      </c>
      <c r="F79" s="56" t="s">
        <v>1057</v>
      </c>
      <c r="G79" s="79">
        <v>0</v>
      </c>
      <c r="H79" s="79">
        <v>0</v>
      </c>
      <c r="I79" s="145" t="s">
        <v>3</v>
      </c>
      <c r="J79" s="56" t="s">
        <v>1377</v>
      </c>
      <c r="K79" s="57" t="s">
        <v>3947</v>
      </c>
      <c r="L79" s="55" t="s">
        <v>4774</v>
      </c>
      <c r="M79" s="55" t="s">
        <v>4830</v>
      </c>
      <c r="N79" s="55"/>
      <c r="O79" s="51" t="s">
        <v>18</v>
      </c>
      <c r="P79" s="54" t="s">
        <v>1476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2661</v>
      </c>
      <c r="X79" s="57" t="s">
        <v>2240</v>
      </c>
      <c r="Y79" s="57" t="s">
        <v>2240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3457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1377</v>
      </c>
      <c r="K80" s="57" t="s">
        <v>3947</v>
      </c>
      <c r="L80" s="55" t="s">
        <v>4774</v>
      </c>
      <c r="M80" s="55" t="s">
        <v>4830</v>
      </c>
      <c r="N80" s="55"/>
      <c r="O80" s="55"/>
      <c r="P80" s="54" t="s">
        <v>1477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2661</v>
      </c>
      <c r="X80" s="57" t="s">
        <v>2240</v>
      </c>
      <c r="Y80" s="57" t="s">
        <v>2240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3458</v>
      </c>
      <c r="D81" s="59" t="s">
        <v>2794</v>
      </c>
      <c r="E81" s="56" t="s">
        <v>1241</v>
      </c>
      <c r="F81" s="56" t="s">
        <v>1241</v>
      </c>
      <c r="G81" s="158">
        <v>0</v>
      </c>
      <c r="H81" s="158">
        <v>0</v>
      </c>
      <c r="I81" s="145" t="s">
        <v>3</v>
      </c>
      <c r="J81" s="56" t="s">
        <v>1377</v>
      </c>
      <c r="K81" s="57" t="s">
        <v>3947</v>
      </c>
      <c r="L81" s="55" t="s">
        <v>4774</v>
      </c>
      <c r="M81" s="55" t="s">
        <v>4830</v>
      </c>
      <c r="N81" s="55"/>
      <c r="O81" s="51" t="s">
        <v>319</v>
      </c>
      <c r="P81" s="54" t="s">
        <v>1872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2661</v>
      </c>
      <c r="X81" s="57" t="s">
        <v>2240</v>
      </c>
      <c r="Y81" s="57" t="s">
        <v>2240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4844</v>
      </c>
      <c r="D82" s="102" t="s">
        <v>2281</v>
      </c>
      <c r="E82" s="103" t="s">
        <v>3799</v>
      </c>
      <c r="F82" s="103" t="s">
        <v>3799</v>
      </c>
      <c r="G82" s="157">
        <v>0</v>
      </c>
      <c r="H82" s="157">
        <v>99</v>
      </c>
      <c r="I82" s="145" t="s">
        <v>3</v>
      </c>
      <c r="J82" s="56" t="s">
        <v>1378</v>
      </c>
      <c r="K82" s="104" t="s">
        <v>3947</v>
      </c>
      <c r="L82" s="105" t="s">
        <v>4773</v>
      </c>
      <c r="M82" s="55" t="s">
        <v>4835</v>
      </c>
      <c r="P82" s="18" t="s">
        <v>3800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2240</v>
      </c>
      <c r="X82" s="104" t="s">
        <v>2240</v>
      </c>
      <c r="Y82" s="104" t="s">
        <v>2240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3460</v>
      </c>
      <c r="D83" s="51" t="s">
        <v>7</v>
      </c>
      <c r="E83" s="56" t="s">
        <v>321</v>
      </c>
      <c r="F83" s="56" t="s">
        <v>321</v>
      </c>
      <c r="G83" s="79">
        <v>0</v>
      </c>
      <c r="H83" s="79">
        <v>0</v>
      </c>
      <c r="I83" s="145" t="s">
        <v>3</v>
      </c>
      <c r="J83" s="56" t="s">
        <v>1377</v>
      </c>
      <c r="K83" s="57" t="s">
        <v>3947</v>
      </c>
      <c r="L83" s="55" t="s">
        <v>4774</v>
      </c>
      <c r="M83" s="55" t="s">
        <v>4830</v>
      </c>
      <c r="N83" s="55"/>
      <c r="O83" s="55"/>
      <c r="P83" s="54" t="s">
        <v>1874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2662</v>
      </c>
      <c r="X83" s="57" t="s">
        <v>2240</v>
      </c>
      <c r="Y83" s="57" t="s">
        <v>2240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3461</v>
      </c>
      <c r="D84" s="59" t="s">
        <v>2794</v>
      </c>
      <c r="E84" s="56" t="s">
        <v>1260</v>
      </c>
      <c r="F84" s="56" t="s">
        <v>1260</v>
      </c>
      <c r="G84" s="79">
        <v>0</v>
      </c>
      <c r="H84" s="79">
        <v>0</v>
      </c>
      <c r="I84" s="145" t="s">
        <v>3</v>
      </c>
      <c r="J84" s="56" t="s">
        <v>1377</v>
      </c>
      <c r="K84" s="57" t="s">
        <v>3947</v>
      </c>
      <c r="L84" s="55" t="s">
        <v>4774</v>
      </c>
      <c r="M84" s="55" t="s">
        <v>4830</v>
      </c>
      <c r="N84" s="55"/>
      <c r="O84" s="51" t="s">
        <v>319</v>
      </c>
      <c r="P84" s="54" t="s">
        <v>1906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2661</v>
      </c>
      <c r="X84" s="57" t="s">
        <v>2240</v>
      </c>
      <c r="Y84" s="57" t="s">
        <v>2240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3462</v>
      </c>
      <c r="D85" s="51" t="s">
        <v>7</v>
      </c>
      <c r="E85" s="56" t="s">
        <v>346</v>
      </c>
      <c r="F85" s="56" t="s">
        <v>346</v>
      </c>
      <c r="G85" s="79">
        <v>0</v>
      </c>
      <c r="H85" s="79">
        <v>0</v>
      </c>
      <c r="I85" s="145" t="s">
        <v>3</v>
      </c>
      <c r="J85" s="56" t="s">
        <v>1377</v>
      </c>
      <c r="K85" s="57" t="s">
        <v>3947</v>
      </c>
      <c r="L85" s="55" t="s">
        <v>4774</v>
      </c>
      <c r="M85" s="55" t="s">
        <v>4830</v>
      </c>
      <c r="N85" s="55"/>
      <c r="O85" s="55"/>
      <c r="P85" s="54" t="s">
        <v>1907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2661</v>
      </c>
      <c r="X85" s="57" t="s">
        <v>2240</v>
      </c>
      <c r="Y85" s="57" t="s">
        <v>2240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3463</v>
      </c>
      <c r="D86" s="59" t="s">
        <v>2794</v>
      </c>
      <c r="E86" s="56" t="s">
        <v>1024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1377</v>
      </c>
      <c r="K86" s="57" t="s">
        <v>3947</v>
      </c>
      <c r="L86" s="55" t="s">
        <v>4774</v>
      </c>
      <c r="M86" s="55" t="s">
        <v>4830</v>
      </c>
      <c r="N86" s="55"/>
      <c r="O86" s="51" t="s">
        <v>18</v>
      </c>
      <c r="P86" s="54" t="s">
        <v>1413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2661</v>
      </c>
      <c r="X86" s="57" t="s">
        <v>2240</v>
      </c>
      <c r="Y86" s="57" t="s">
        <v>2240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3464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1377</v>
      </c>
      <c r="K87" s="57" t="s">
        <v>3947</v>
      </c>
      <c r="L87" s="55" t="s">
        <v>4774</v>
      </c>
      <c r="M87" s="55" t="s">
        <v>4830</v>
      </c>
      <c r="N87" s="55"/>
      <c r="O87" s="55"/>
      <c r="P87" s="54" t="s">
        <v>1414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2661</v>
      </c>
      <c r="X87" s="57" t="s">
        <v>2240</v>
      </c>
      <c r="Y87" s="57" t="s">
        <v>2759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3465</v>
      </c>
      <c r="D88" s="59" t="s">
        <v>2794</v>
      </c>
      <c r="E88" s="56" t="s">
        <v>1025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1377</v>
      </c>
      <c r="K88" s="57" t="s">
        <v>3947</v>
      </c>
      <c r="L88" s="55" t="s">
        <v>4774</v>
      </c>
      <c r="M88" s="55" t="s">
        <v>4830</v>
      </c>
      <c r="N88" s="55"/>
      <c r="O88" s="51" t="s">
        <v>18</v>
      </c>
      <c r="P88" s="54" t="s">
        <v>1415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2661</v>
      </c>
      <c r="X88" s="57" t="s">
        <v>2240</v>
      </c>
      <c r="Y88" s="57" t="s">
        <v>2240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3466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1377</v>
      </c>
      <c r="K89" s="57" t="s">
        <v>3947</v>
      </c>
      <c r="L89" s="55" t="s">
        <v>4774</v>
      </c>
      <c r="M89" s="55" t="s">
        <v>4830</v>
      </c>
      <c r="N89" s="55"/>
      <c r="O89" s="55"/>
      <c r="P89" s="54" t="s">
        <v>1417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2661</v>
      </c>
      <c r="X89" s="57" t="s">
        <v>2240</v>
      </c>
      <c r="Y89" s="57" t="s">
        <v>2757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3467</v>
      </c>
      <c r="D90" s="59" t="s">
        <v>2794</v>
      </c>
      <c r="E90" s="56" t="s">
        <v>1026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1377</v>
      </c>
      <c r="K90" s="57" t="s">
        <v>3947</v>
      </c>
      <c r="L90" s="55" t="s">
        <v>4774</v>
      </c>
      <c r="M90" s="55" t="s">
        <v>4830</v>
      </c>
      <c r="N90" s="55"/>
      <c r="O90" s="51" t="s">
        <v>18</v>
      </c>
      <c r="P90" s="54" t="s">
        <v>1416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2661</v>
      </c>
      <c r="X90" s="57" t="s">
        <v>2240</v>
      </c>
      <c r="Y90" s="57" t="s">
        <v>2240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3468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1377</v>
      </c>
      <c r="K91" s="57" t="s">
        <v>3947</v>
      </c>
      <c r="L91" s="60" t="s">
        <v>4774</v>
      </c>
      <c r="M91" s="55" t="s">
        <v>4830</v>
      </c>
      <c r="N91" s="60"/>
      <c r="O91" s="60"/>
      <c r="P91" s="54" t="s">
        <v>1418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2661</v>
      </c>
      <c r="X91" s="57" t="s">
        <v>2240</v>
      </c>
      <c r="Y91" s="57" t="s">
        <v>2758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3469</v>
      </c>
      <c r="D92" s="51" t="s">
        <v>7</v>
      </c>
      <c r="E92" s="56" t="s">
        <v>4780</v>
      </c>
      <c r="F92" s="56" t="s">
        <v>4780</v>
      </c>
      <c r="G92" s="79">
        <v>0</v>
      </c>
      <c r="H92" s="79">
        <v>0</v>
      </c>
      <c r="I92" s="145" t="s">
        <v>3</v>
      </c>
      <c r="J92" s="56" t="s">
        <v>1377</v>
      </c>
      <c r="K92" s="57" t="s">
        <v>3947</v>
      </c>
      <c r="L92" s="55" t="s">
        <v>4774</v>
      </c>
      <c r="M92" s="55" t="s">
        <v>4830</v>
      </c>
      <c r="N92" s="55"/>
      <c r="O92" s="55"/>
      <c r="P92" s="54" t="s">
        <v>1454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2662</v>
      </c>
      <c r="X92" s="57" t="s">
        <v>2600</v>
      </c>
      <c r="Y92" s="57" t="s">
        <v>3838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3470</v>
      </c>
      <c r="D93" s="51" t="s">
        <v>7</v>
      </c>
      <c r="E93" s="56" t="s">
        <v>4781</v>
      </c>
      <c r="F93" s="56" t="s">
        <v>4781</v>
      </c>
      <c r="G93" s="79">
        <v>0</v>
      </c>
      <c r="H93" s="79">
        <v>0</v>
      </c>
      <c r="I93" s="145" t="s">
        <v>3</v>
      </c>
      <c r="J93" s="56" t="s">
        <v>1377</v>
      </c>
      <c r="K93" s="57" t="s">
        <v>3947</v>
      </c>
      <c r="L93" s="55" t="s">
        <v>4774</v>
      </c>
      <c r="M93" s="55" t="s">
        <v>4830</v>
      </c>
      <c r="N93" s="55"/>
      <c r="O93" s="55"/>
      <c r="P93" s="54" t="s">
        <v>1555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2662</v>
      </c>
      <c r="X93" s="57" t="s">
        <v>2600</v>
      </c>
      <c r="Y93" s="57" t="s">
        <v>3839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3471</v>
      </c>
      <c r="D94" s="51" t="s">
        <v>7</v>
      </c>
      <c r="E94" s="56" t="s">
        <v>1109</v>
      </c>
      <c r="F94" s="56" t="s">
        <v>1109</v>
      </c>
      <c r="G94" s="79">
        <v>0</v>
      </c>
      <c r="H94" s="79">
        <v>0</v>
      </c>
      <c r="I94" s="145" t="s">
        <v>3</v>
      </c>
      <c r="J94" s="56" t="s">
        <v>1377</v>
      </c>
      <c r="K94" s="57" t="s">
        <v>3947</v>
      </c>
      <c r="L94" s="60" t="s">
        <v>4773</v>
      </c>
      <c r="M94" s="55" t="s">
        <v>4830</v>
      </c>
      <c r="N94" s="60"/>
      <c r="O94" s="60"/>
      <c r="P94" s="54" t="s">
        <v>1580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2662</v>
      </c>
      <c r="X94" s="57" t="s">
        <v>2240</v>
      </c>
      <c r="Y94" s="57" t="s">
        <v>2240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3472</v>
      </c>
      <c r="D95" s="51" t="s">
        <v>7</v>
      </c>
      <c r="E95" s="56" t="s">
        <v>1133</v>
      </c>
      <c r="F95" s="56" t="s">
        <v>1133</v>
      </c>
      <c r="G95" s="79">
        <v>0</v>
      </c>
      <c r="H95" s="79">
        <v>0</v>
      </c>
      <c r="I95" s="145" t="s">
        <v>3</v>
      </c>
      <c r="J95" s="56" t="s">
        <v>1377</v>
      </c>
      <c r="K95" s="57" t="s">
        <v>3947</v>
      </c>
      <c r="L95" s="55" t="s">
        <v>4773</v>
      </c>
      <c r="M95" s="55" t="s">
        <v>4830</v>
      </c>
      <c r="N95" s="55"/>
      <c r="O95" s="55"/>
      <c r="P95" s="54" t="s">
        <v>1648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2662</v>
      </c>
      <c r="X95" s="57" t="s">
        <v>2240</v>
      </c>
      <c r="Y95" s="57" t="s">
        <v>2240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3473</v>
      </c>
      <c r="D96" s="51" t="s">
        <v>2281</v>
      </c>
      <c r="E96" s="56" t="s">
        <v>1067</v>
      </c>
      <c r="F96" s="56" t="s">
        <v>1067</v>
      </c>
      <c r="G96" s="79">
        <v>0</v>
      </c>
      <c r="H96" s="79">
        <v>99</v>
      </c>
      <c r="I96" s="145" t="s">
        <v>3</v>
      </c>
      <c r="J96" s="56" t="s">
        <v>1377</v>
      </c>
      <c r="K96" s="57" t="s">
        <v>3947</v>
      </c>
      <c r="L96" s="55" t="s">
        <v>4773</v>
      </c>
      <c r="M96" s="55" t="s">
        <v>4835</v>
      </c>
      <c r="N96" s="55"/>
      <c r="O96" s="55"/>
      <c r="P96" s="54" t="s">
        <v>1492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2662</v>
      </c>
      <c r="X96" s="57" t="s">
        <v>2240</v>
      </c>
      <c r="Y96" s="57" t="s">
        <v>2240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3474</v>
      </c>
      <c r="D97" s="51" t="s">
        <v>2281</v>
      </c>
      <c r="E97" s="56" t="s">
        <v>3949</v>
      </c>
      <c r="F97" s="56" t="s">
        <v>3949</v>
      </c>
      <c r="G97" s="79">
        <v>0</v>
      </c>
      <c r="H97" s="79">
        <v>99</v>
      </c>
      <c r="I97" s="145" t="s">
        <v>3</v>
      </c>
      <c r="J97" s="56" t="s">
        <v>1377</v>
      </c>
      <c r="K97" s="57" t="s">
        <v>3947</v>
      </c>
      <c r="L97" s="55" t="s">
        <v>4773</v>
      </c>
      <c r="M97" s="55" t="s">
        <v>4835</v>
      </c>
      <c r="N97" s="55"/>
      <c r="O97" s="55"/>
      <c r="P97" s="54" t="s">
        <v>1609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2662</v>
      </c>
      <c r="X97" s="57" t="s">
        <v>2240</v>
      </c>
      <c r="Y97" s="57" t="s">
        <v>2240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3475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1377</v>
      </c>
      <c r="K98" s="57" t="s">
        <v>3947</v>
      </c>
      <c r="L98" s="55" t="s">
        <v>4773</v>
      </c>
      <c r="M98" s="55" t="s">
        <v>4830</v>
      </c>
      <c r="N98" s="55"/>
      <c r="O98" s="55"/>
      <c r="P98" s="54" t="s">
        <v>1615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2662</v>
      </c>
      <c r="X98" s="57" t="s">
        <v>2240</v>
      </c>
      <c r="Y98" s="57" t="s">
        <v>2240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3476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1377</v>
      </c>
      <c r="K99" s="57" t="s">
        <v>3947</v>
      </c>
      <c r="L99" s="55" t="s">
        <v>4773</v>
      </c>
      <c r="M99" s="55" t="s">
        <v>4830</v>
      </c>
      <c r="N99" s="55"/>
      <c r="O99" s="55"/>
      <c r="P99" s="54" t="s">
        <v>1556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2662</v>
      </c>
      <c r="X99" s="57" t="s">
        <v>2240</v>
      </c>
      <c r="Y99" s="57" t="s">
        <v>2240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3477</v>
      </c>
      <c r="D100" s="51" t="s">
        <v>994</v>
      </c>
      <c r="E100" s="56" t="s">
        <v>1317</v>
      </c>
      <c r="F100" s="56" t="s">
        <v>1317</v>
      </c>
      <c r="G100" s="58">
        <v>0</v>
      </c>
      <c r="H100" s="58">
        <v>0</v>
      </c>
      <c r="I100" s="145" t="s">
        <v>3</v>
      </c>
      <c r="J100" s="56" t="s">
        <v>1377</v>
      </c>
      <c r="K100" s="57" t="s">
        <v>3947</v>
      </c>
      <c r="L100" s="55" t="s">
        <v>4773</v>
      </c>
      <c r="M100" s="55" t="s">
        <v>4830</v>
      </c>
      <c r="N100" s="55"/>
      <c r="O100" s="55"/>
      <c r="P100" s="54" t="s">
        <v>994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2662</v>
      </c>
      <c r="X100" s="57" t="s">
        <v>2240</v>
      </c>
      <c r="Y100" s="57" t="s">
        <v>2240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3478</v>
      </c>
      <c r="D101" s="51" t="s">
        <v>429</v>
      </c>
      <c r="E101" s="56" t="s">
        <v>1319</v>
      </c>
      <c r="F101" s="56" t="s">
        <v>1319</v>
      </c>
      <c r="G101" s="58">
        <v>0</v>
      </c>
      <c r="H101" s="58">
        <v>0</v>
      </c>
      <c r="I101" s="145" t="s">
        <v>3</v>
      </c>
      <c r="J101" s="56" t="s">
        <v>1377</v>
      </c>
      <c r="K101" s="57" t="s">
        <v>3947</v>
      </c>
      <c r="L101" s="55" t="s">
        <v>4773</v>
      </c>
      <c r="M101" s="55" t="s">
        <v>4830</v>
      </c>
      <c r="N101" s="55"/>
      <c r="O101" s="55"/>
      <c r="P101" s="54" t="s">
        <v>429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2662</v>
      </c>
      <c r="X101" s="57" t="s">
        <v>2240</v>
      </c>
      <c r="Y101" s="57" t="s">
        <v>2240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3479</v>
      </c>
      <c r="D102" s="59" t="s">
        <v>2795</v>
      </c>
      <c r="E102" s="56" t="s">
        <v>1318</v>
      </c>
      <c r="F102" s="56" t="s">
        <v>1318</v>
      </c>
      <c r="G102" s="58">
        <v>0</v>
      </c>
      <c r="H102" s="58">
        <v>0</v>
      </c>
      <c r="I102" s="145" t="s">
        <v>3</v>
      </c>
      <c r="J102" s="56" t="s">
        <v>1377</v>
      </c>
      <c r="K102" s="57" t="s">
        <v>3947</v>
      </c>
      <c r="L102" s="55" t="s">
        <v>4773</v>
      </c>
      <c r="M102" s="55" t="s">
        <v>4830</v>
      </c>
      <c r="N102" s="55"/>
      <c r="O102" s="51" t="s">
        <v>428</v>
      </c>
      <c r="P102" s="54" t="s">
        <v>427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2662</v>
      </c>
      <c r="X102" s="57" t="s">
        <v>2240</v>
      </c>
      <c r="Y102" s="57" t="s">
        <v>2240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3480</v>
      </c>
      <c r="D103" s="51" t="s">
        <v>431</v>
      </c>
      <c r="E103" s="56" t="s">
        <v>432</v>
      </c>
      <c r="F103" s="56" t="s">
        <v>432</v>
      </c>
      <c r="G103" s="61">
        <v>0</v>
      </c>
      <c r="H103" s="61">
        <v>0</v>
      </c>
      <c r="I103" s="145" t="s">
        <v>3</v>
      </c>
      <c r="J103" s="56" t="s">
        <v>1377</v>
      </c>
      <c r="K103" s="57" t="s">
        <v>3947</v>
      </c>
      <c r="L103" s="55" t="s">
        <v>4773</v>
      </c>
      <c r="M103" s="55" t="s">
        <v>4830</v>
      </c>
      <c r="N103" s="55"/>
      <c r="O103" s="55"/>
      <c r="P103" s="54" t="s">
        <v>431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2662</v>
      </c>
      <c r="X103" s="57" t="s">
        <v>2240</v>
      </c>
      <c r="Y103" s="57" t="s">
        <v>2609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3481</v>
      </c>
      <c r="D104" s="59" t="s">
        <v>2796</v>
      </c>
      <c r="E104" s="56" t="s">
        <v>763</v>
      </c>
      <c r="F104" s="56" t="s">
        <v>763</v>
      </c>
      <c r="G104" s="58">
        <v>0</v>
      </c>
      <c r="H104" s="58">
        <v>0</v>
      </c>
      <c r="I104" s="145" t="s">
        <v>3</v>
      </c>
      <c r="J104" s="56" t="s">
        <v>1377</v>
      </c>
      <c r="K104" s="57" t="s">
        <v>3947</v>
      </c>
      <c r="L104" s="55" t="s">
        <v>4773</v>
      </c>
      <c r="M104" s="55" t="s">
        <v>4830</v>
      </c>
      <c r="N104" s="55"/>
      <c r="O104" s="55"/>
      <c r="P104" s="54" t="s">
        <v>433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2662</v>
      </c>
      <c r="X104" s="57" t="s">
        <v>2240</v>
      </c>
      <c r="Y104" s="57" t="s">
        <v>2240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3482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1377</v>
      </c>
      <c r="K105" s="57" t="s">
        <v>3947</v>
      </c>
      <c r="L105" s="55" t="s">
        <v>4774</v>
      </c>
      <c r="M105" s="55" t="s">
        <v>4830</v>
      </c>
      <c r="N105" s="55"/>
      <c r="O105" s="55"/>
      <c r="P105" s="54" t="s">
        <v>1607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2662</v>
      </c>
      <c r="X105" s="57" t="s">
        <v>2240</v>
      </c>
      <c r="Y105" s="57" t="s">
        <v>2240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4644</v>
      </c>
      <c r="D106" s="51" t="s">
        <v>4522</v>
      </c>
      <c r="E106" s="56" t="s">
        <v>364</v>
      </c>
      <c r="F106" s="56" t="s">
        <v>364</v>
      </c>
      <c r="G106" s="158">
        <v>0</v>
      </c>
      <c r="H106" s="158">
        <v>99</v>
      </c>
      <c r="I106" s="145" t="s">
        <v>3</v>
      </c>
      <c r="J106" s="56" t="s">
        <v>1378</v>
      </c>
      <c r="K106" s="57" t="s">
        <v>3785</v>
      </c>
      <c r="L106" s="55" t="s">
        <v>4773</v>
      </c>
      <c r="M106" s="55" t="s">
        <v>4835</v>
      </c>
      <c r="N106" s="55"/>
      <c r="O106" s="55"/>
      <c r="P106" s="54" t="s">
        <v>1935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2240</v>
      </c>
      <c r="X106" s="57" t="s">
        <v>2600</v>
      </c>
      <c r="Y106" s="57" t="s">
        <v>2240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3484</v>
      </c>
      <c r="D107" s="51" t="s">
        <v>7</v>
      </c>
      <c r="E107" s="56" t="s">
        <v>1157</v>
      </c>
      <c r="F107" s="56" t="s">
        <v>1157</v>
      </c>
      <c r="G107" s="79">
        <v>0</v>
      </c>
      <c r="H107" s="79">
        <v>0</v>
      </c>
      <c r="I107" s="145" t="s">
        <v>3</v>
      </c>
      <c r="J107" s="56" t="s">
        <v>1377</v>
      </c>
      <c r="K107" s="57" t="s">
        <v>3947</v>
      </c>
      <c r="L107" s="55" t="s">
        <v>4774</v>
      </c>
      <c r="M107" s="55" t="s">
        <v>4830</v>
      </c>
      <c r="N107" s="55"/>
      <c r="O107" s="55"/>
      <c r="P107" s="54" t="s">
        <v>1697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2662</v>
      </c>
      <c r="X107" s="57" t="s">
        <v>2240</v>
      </c>
      <c r="Y107" s="57" t="s">
        <v>2240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3485</v>
      </c>
      <c r="D108" s="51" t="s">
        <v>7</v>
      </c>
      <c r="E108" s="56" t="s">
        <v>1154</v>
      </c>
      <c r="F108" s="56" t="s">
        <v>1154</v>
      </c>
      <c r="G108" s="79">
        <v>0</v>
      </c>
      <c r="H108" s="79">
        <v>0</v>
      </c>
      <c r="I108" s="145" t="s">
        <v>3</v>
      </c>
      <c r="J108" s="56" t="s">
        <v>1377</v>
      </c>
      <c r="K108" s="57" t="s">
        <v>3947</v>
      </c>
      <c r="L108" s="55" t="s">
        <v>4774</v>
      </c>
      <c r="M108" s="55" t="s">
        <v>4830</v>
      </c>
      <c r="N108" s="55"/>
      <c r="O108" s="55"/>
      <c r="P108" s="54" t="s">
        <v>1687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2662</v>
      </c>
      <c r="X108" s="57" t="s">
        <v>2240</v>
      </c>
      <c r="Y108" s="57" t="s">
        <v>2240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3486</v>
      </c>
      <c r="D109" s="51" t="s">
        <v>7</v>
      </c>
      <c r="E109" s="56" t="s">
        <v>1156</v>
      </c>
      <c r="F109" s="56" t="s">
        <v>1156</v>
      </c>
      <c r="G109" s="79">
        <v>0</v>
      </c>
      <c r="H109" s="79">
        <v>0</v>
      </c>
      <c r="I109" s="145" t="s">
        <v>3</v>
      </c>
      <c r="J109" s="56" t="s">
        <v>1377</v>
      </c>
      <c r="K109" s="57" t="s">
        <v>3947</v>
      </c>
      <c r="L109" s="55" t="s">
        <v>4774</v>
      </c>
      <c r="M109" s="55" t="s">
        <v>4830</v>
      </c>
      <c r="N109" s="55"/>
      <c r="O109" s="55"/>
      <c r="P109" s="54" t="s">
        <v>1692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2662</v>
      </c>
      <c r="X109" s="57" t="s">
        <v>2240</v>
      </c>
      <c r="Y109" s="57" t="s">
        <v>2240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3487</v>
      </c>
      <c r="D110" s="51" t="s">
        <v>7</v>
      </c>
      <c r="E110" s="56" t="s">
        <v>1333</v>
      </c>
      <c r="F110" s="56" t="s">
        <v>1333</v>
      </c>
      <c r="G110" s="79">
        <v>0</v>
      </c>
      <c r="H110" s="79">
        <v>0</v>
      </c>
      <c r="I110" s="145" t="s">
        <v>3</v>
      </c>
      <c r="J110" s="56" t="s">
        <v>1377</v>
      </c>
      <c r="K110" s="57" t="s">
        <v>3947</v>
      </c>
      <c r="L110" s="55" t="s">
        <v>4774</v>
      </c>
      <c r="M110" s="55" t="s">
        <v>4830</v>
      </c>
      <c r="N110" s="55"/>
      <c r="O110" s="55"/>
      <c r="P110" s="54" t="s">
        <v>2080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2662</v>
      </c>
      <c r="X110" s="57" t="s">
        <v>2240</v>
      </c>
      <c r="Y110" s="57" t="s">
        <v>2597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3488</v>
      </c>
      <c r="D111" s="51" t="s">
        <v>7</v>
      </c>
      <c r="E111" s="56" t="s">
        <v>234</v>
      </c>
      <c r="F111" s="56" t="s">
        <v>234</v>
      </c>
      <c r="G111" s="79">
        <v>0</v>
      </c>
      <c r="H111" s="79">
        <v>0</v>
      </c>
      <c r="I111" s="145" t="s">
        <v>3</v>
      </c>
      <c r="J111" s="56" t="s">
        <v>1377</v>
      </c>
      <c r="K111" s="57" t="s">
        <v>3947</v>
      </c>
      <c r="L111" s="55" t="s">
        <v>4773</v>
      </c>
      <c r="M111" s="55" t="s">
        <v>4830</v>
      </c>
      <c r="N111" s="55"/>
      <c r="O111" s="55"/>
      <c r="P111" s="54" t="s">
        <v>1744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2682</v>
      </c>
      <c r="X111" s="57" t="s">
        <v>2240</v>
      </c>
      <c r="Y111" s="57" t="s">
        <v>2240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3489</v>
      </c>
      <c r="D112" s="51" t="s">
        <v>7</v>
      </c>
      <c r="E112" s="56" t="s">
        <v>1182</v>
      </c>
      <c r="F112" s="56" t="s">
        <v>1182</v>
      </c>
      <c r="G112" s="79">
        <v>0</v>
      </c>
      <c r="H112" s="79">
        <v>0</v>
      </c>
      <c r="I112" s="145" t="s">
        <v>3</v>
      </c>
      <c r="J112" s="56" t="s">
        <v>1377</v>
      </c>
      <c r="K112" s="57" t="s">
        <v>3947</v>
      </c>
      <c r="L112" s="55" t="s">
        <v>4773</v>
      </c>
      <c r="M112" s="55" t="s">
        <v>4830</v>
      </c>
      <c r="N112" s="55"/>
      <c r="O112" s="55"/>
      <c r="P112" s="54" t="s">
        <v>1745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2662</v>
      </c>
      <c r="X112" s="57" t="s">
        <v>2240</v>
      </c>
      <c r="Y112" s="57" t="s">
        <v>2240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3490</v>
      </c>
      <c r="D113" s="51" t="s">
        <v>7</v>
      </c>
      <c r="E113" s="56" t="s">
        <v>378</v>
      </c>
      <c r="F113" s="56" t="s">
        <v>378</v>
      </c>
      <c r="G113" s="79">
        <v>0</v>
      </c>
      <c r="H113" s="79">
        <v>0</v>
      </c>
      <c r="I113" s="145" t="s">
        <v>3</v>
      </c>
      <c r="J113" s="56" t="s">
        <v>1377</v>
      </c>
      <c r="K113" s="57" t="s">
        <v>3947</v>
      </c>
      <c r="L113" s="55" t="s">
        <v>4774</v>
      </c>
      <c r="M113" s="55" t="s">
        <v>4830</v>
      </c>
      <c r="N113" s="55"/>
      <c r="O113" s="55"/>
      <c r="P113" s="54" t="s">
        <v>1963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2662</v>
      </c>
      <c r="X113" s="57" t="s">
        <v>2240</v>
      </c>
      <c r="Y113" s="57" t="s">
        <v>2240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3491</v>
      </c>
      <c r="D114" s="51" t="s">
        <v>7</v>
      </c>
      <c r="E114" s="56" t="s">
        <v>415</v>
      </c>
      <c r="F114" s="56" t="s">
        <v>415</v>
      </c>
      <c r="G114" s="158">
        <v>0</v>
      </c>
      <c r="H114" s="158">
        <v>0</v>
      </c>
      <c r="I114" s="56" t="s">
        <v>1</v>
      </c>
      <c r="J114" s="56" t="s">
        <v>1377</v>
      </c>
      <c r="K114" s="57" t="s">
        <v>3947</v>
      </c>
      <c r="L114" s="55" t="s">
        <v>4773</v>
      </c>
      <c r="M114" s="55" t="s">
        <v>4830</v>
      </c>
      <c r="N114" s="55"/>
      <c r="O114" s="55"/>
      <c r="P114" s="54" t="s">
        <v>3203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2664</v>
      </c>
      <c r="X114" s="57" t="s">
        <v>2600</v>
      </c>
      <c r="Y114" s="57" t="s">
        <v>2240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3492</v>
      </c>
      <c r="D115" s="51" t="s">
        <v>2360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1377</v>
      </c>
      <c r="K115" s="57" t="s">
        <v>3947</v>
      </c>
      <c r="L115" s="55" t="s">
        <v>4773</v>
      </c>
      <c r="M115" s="55" t="s">
        <v>4837</v>
      </c>
      <c r="N115" s="55"/>
      <c r="O115" s="55"/>
      <c r="P115" s="54" t="s">
        <v>1455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2240</v>
      </c>
      <c r="X115" s="57" t="s">
        <v>2240</v>
      </c>
      <c r="Y115" s="57" t="s">
        <v>2240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3493</v>
      </c>
      <c r="D116" s="51" t="s">
        <v>2360</v>
      </c>
      <c r="E116" s="56" t="s">
        <v>314</v>
      </c>
      <c r="F116" s="56" t="s">
        <v>314</v>
      </c>
      <c r="G116" s="79">
        <v>0</v>
      </c>
      <c r="H116" s="79">
        <v>99</v>
      </c>
      <c r="I116" s="145" t="s">
        <v>3</v>
      </c>
      <c r="J116" s="56" t="s">
        <v>1377</v>
      </c>
      <c r="K116" s="57" t="s">
        <v>3947</v>
      </c>
      <c r="L116" s="55" t="s">
        <v>4773</v>
      </c>
      <c r="M116" s="55" t="s">
        <v>4837</v>
      </c>
      <c r="N116" s="55"/>
      <c r="O116" s="55"/>
      <c r="P116" s="54" t="s">
        <v>1868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2240</v>
      </c>
      <c r="X116" s="57" t="s">
        <v>2240</v>
      </c>
      <c r="Y116" s="57" t="s">
        <v>2240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3494</v>
      </c>
      <c r="D117" s="51" t="s">
        <v>2360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1377</v>
      </c>
      <c r="K117" s="57" t="s">
        <v>3947</v>
      </c>
      <c r="L117" s="55" t="s">
        <v>4773</v>
      </c>
      <c r="M117" s="55" t="s">
        <v>4837</v>
      </c>
      <c r="N117" s="55"/>
      <c r="O117" s="55"/>
      <c r="P117" s="54" t="s">
        <v>1547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2240</v>
      </c>
      <c r="X117" s="57" t="s">
        <v>2240</v>
      </c>
      <c r="Y117" s="57" t="s">
        <v>2240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4287</v>
      </c>
      <c r="D118" s="102" t="s">
        <v>4505</v>
      </c>
      <c r="E118" s="103" t="s">
        <v>219</v>
      </c>
      <c r="F118" s="103" t="s">
        <v>219</v>
      </c>
      <c r="G118" s="157">
        <v>0</v>
      </c>
      <c r="H118" s="157">
        <v>0</v>
      </c>
      <c r="I118" s="145" t="s">
        <v>3</v>
      </c>
      <c r="J118" s="56" t="s">
        <v>1377</v>
      </c>
      <c r="K118" s="57" t="s">
        <v>3785</v>
      </c>
      <c r="L118" s="55" t="s">
        <v>4773</v>
      </c>
      <c r="M118" s="55" t="s">
        <v>4830</v>
      </c>
      <c r="N118" s="55"/>
      <c r="P118" s="18" t="s">
        <v>1724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2240</v>
      </c>
      <c r="X118" s="104" t="s">
        <v>2240</v>
      </c>
      <c r="Y118" s="104" t="s">
        <v>2240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3771</v>
      </c>
      <c r="D119" s="51" t="s">
        <v>7</v>
      </c>
      <c r="E119" s="110" t="s">
        <v>3795</v>
      </c>
      <c r="F119" s="110" t="s">
        <v>3795</v>
      </c>
      <c r="G119" s="63">
        <v>0</v>
      </c>
      <c r="H119" s="63">
        <v>0</v>
      </c>
      <c r="I119" s="56" t="s">
        <v>1</v>
      </c>
      <c r="J119" s="56" t="s">
        <v>1377</v>
      </c>
      <c r="K119" s="57" t="s">
        <v>3785</v>
      </c>
      <c r="L119" s="55" t="s">
        <v>4773</v>
      </c>
      <c r="M119" s="55" t="s">
        <v>4838</v>
      </c>
      <c r="N119" s="55"/>
      <c r="O119" s="55" t="s">
        <v>3950</v>
      </c>
      <c r="P119" s="54" t="s">
        <v>3801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3687</v>
      </c>
      <c r="D120" s="102" t="s">
        <v>4417</v>
      </c>
      <c r="E120" s="103" t="s">
        <v>1322</v>
      </c>
      <c r="F120" s="103" t="s">
        <v>1322</v>
      </c>
      <c r="G120" s="111">
        <v>0</v>
      </c>
      <c r="H120" s="111">
        <v>0</v>
      </c>
      <c r="I120" s="145" t="s">
        <v>3</v>
      </c>
      <c r="J120" s="103" t="s">
        <v>1377</v>
      </c>
      <c r="K120" s="104" t="s">
        <v>3947</v>
      </c>
      <c r="L120" s="105" t="s">
        <v>4773</v>
      </c>
      <c r="M120" s="55" t="s">
        <v>4830</v>
      </c>
      <c r="P120" s="18" t="s">
        <v>2055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2661</v>
      </c>
      <c r="X120" s="104"/>
      <c r="Y120" s="104" t="s">
        <v>2240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3687</v>
      </c>
      <c r="D121" s="102" t="s">
        <v>4421</v>
      </c>
      <c r="E121" s="103" t="s">
        <v>435</v>
      </c>
      <c r="F121" s="103" t="s">
        <v>435</v>
      </c>
      <c r="G121" s="111">
        <v>0</v>
      </c>
      <c r="H121" s="111">
        <v>0</v>
      </c>
      <c r="I121" s="145" t="s">
        <v>3</v>
      </c>
      <c r="J121" s="103" t="s">
        <v>1377</v>
      </c>
      <c r="K121" s="104" t="s">
        <v>3947</v>
      </c>
      <c r="L121" s="105" t="s">
        <v>4773</v>
      </c>
      <c r="M121" s="55" t="s">
        <v>4830</v>
      </c>
      <c r="P121" s="18" t="s">
        <v>2056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2661</v>
      </c>
      <c r="X121" s="104" t="s">
        <v>2240</v>
      </c>
      <c r="Y121" s="104" t="s">
        <v>2240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3687</v>
      </c>
      <c r="D122" s="102" t="s">
        <v>4419</v>
      </c>
      <c r="E122" s="103" t="s">
        <v>436</v>
      </c>
      <c r="F122" s="103" t="s">
        <v>436</v>
      </c>
      <c r="G122" s="111">
        <v>0</v>
      </c>
      <c r="H122" s="111">
        <v>0</v>
      </c>
      <c r="I122" s="145" t="s">
        <v>3</v>
      </c>
      <c r="J122" s="103" t="s">
        <v>1377</v>
      </c>
      <c r="K122" s="104" t="s">
        <v>3947</v>
      </c>
      <c r="L122" s="105" t="s">
        <v>4773</v>
      </c>
      <c r="M122" s="55" t="s">
        <v>4830</v>
      </c>
      <c r="P122" s="18" t="s">
        <v>2057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2661</v>
      </c>
      <c r="X122" s="104" t="s">
        <v>2240</v>
      </c>
      <c r="Y122" s="104" t="s">
        <v>2240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3687</v>
      </c>
      <c r="D123" s="102" t="s">
        <v>4420</v>
      </c>
      <c r="E123" s="103" t="s">
        <v>441</v>
      </c>
      <c r="F123" s="103" t="s">
        <v>441</v>
      </c>
      <c r="G123" s="157">
        <v>0</v>
      </c>
      <c r="H123" s="157">
        <v>0</v>
      </c>
      <c r="I123" s="145" t="s">
        <v>3</v>
      </c>
      <c r="J123" s="103" t="s">
        <v>1377</v>
      </c>
      <c r="K123" s="104" t="s">
        <v>3947</v>
      </c>
      <c r="L123" s="105" t="s">
        <v>4773</v>
      </c>
      <c r="M123" s="55" t="s">
        <v>4830</v>
      </c>
      <c r="P123" s="18" t="s">
        <v>2061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2661</v>
      </c>
      <c r="X123" s="104" t="s">
        <v>2240</v>
      </c>
      <c r="Y123" s="104" t="s">
        <v>2240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3687</v>
      </c>
      <c r="D124" s="112" t="s">
        <v>4418</v>
      </c>
      <c r="E124" s="103" t="s">
        <v>1327</v>
      </c>
      <c r="F124" s="103" t="s">
        <v>1327</v>
      </c>
      <c r="G124" s="157">
        <v>0</v>
      </c>
      <c r="H124" s="157">
        <v>0</v>
      </c>
      <c r="I124" s="145" t="s">
        <v>3</v>
      </c>
      <c r="J124" s="103" t="s">
        <v>1377</v>
      </c>
      <c r="K124" s="104" t="s">
        <v>3947</v>
      </c>
      <c r="L124" s="105" t="s">
        <v>4773</v>
      </c>
      <c r="M124" s="55" t="s">
        <v>4830</v>
      </c>
      <c r="O124" s="102"/>
      <c r="P124" s="18" t="s">
        <v>2063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2661</v>
      </c>
      <c r="X124" s="104" t="s">
        <v>2240</v>
      </c>
      <c r="Y124" s="104" t="s">
        <v>2240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3593</v>
      </c>
      <c r="D125" s="102" t="s">
        <v>7</v>
      </c>
      <c r="E125" s="103" t="s">
        <v>1078</v>
      </c>
      <c r="F125" s="103" t="s">
        <v>1078</v>
      </c>
      <c r="G125" s="157">
        <v>0</v>
      </c>
      <c r="H125" s="157">
        <v>0</v>
      </c>
      <c r="I125" s="145" t="s">
        <v>3</v>
      </c>
      <c r="J125" s="103" t="s">
        <v>1377</v>
      </c>
      <c r="K125" s="104" t="s">
        <v>3947</v>
      </c>
      <c r="L125" s="105" t="s">
        <v>4773</v>
      </c>
      <c r="M125" s="55" t="s">
        <v>4830</v>
      </c>
      <c r="P125" s="18" t="s">
        <v>1508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2661</v>
      </c>
      <c r="X125" s="104" t="s">
        <v>2240</v>
      </c>
      <c r="Y125" s="104" t="s">
        <v>2240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3627</v>
      </c>
      <c r="D126" s="102" t="s">
        <v>7</v>
      </c>
      <c r="E126" s="103" t="s">
        <v>1231</v>
      </c>
      <c r="F126" s="103" t="s">
        <v>1231</v>
      </c>
      <c r="G126" s="157">
        <v>0</v>
      </c>
      <c r="H126" s="157">
        <v>0</v>
      </c>
      <c r="I126" s="145" t="s">
        <v>3</v>
      </c>
      <c r="J126" s="103" t="s">
        <v>1377</v>
      </c>
      <c r="K126" s="104" t="s">
        <v>3947</v>
      </c>
      <c r="L126" s="105" t="s">
        <v>4773</v>
      </c>
      <c r="M126" s="55" t="s">
        <v>4830</v>
      </c>
      <c r="P126" s="18" t="s">
        <v>1840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2661</v>
      </c>
      <c r="X126" s="104" t="s">
        <v>2240</v>
      </c>
      <c r="Y126" s="104" t="s">
        <v>2240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3624</v>
      </c>
      <c r="D127" s="112" t="s">
        <v>7</v>
      </c>
      <c r="E127" s="107" t="s">
        <v>1223</v>
      </c>
      <c r="F127" s="107" t="s">
        <v>1223</v>
      </c>
      <c r="G127" s="157">
        <v>0</v>
      </c>
      <c r="H127" s="157">
        <v>0</v>
      </c>
      <c r="I127" s="145" t="s">
        <v>3</v>
      </c>
      <c r="J127" s="103" t="s">
        <v>1377</v>
      </c>
      <c r="K127" s="104" t="s">
        <v>3947</v>
      </c>
      <c r="L127" s="105" t="s">
        <v>4774</v>
      </c>
      <c r="M127" s="55" t="s">
        <v>4830</v>
      </c>
      <c r="P127" s="18" t="s">
        <v>1826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2662</v>
      </c>
      <c r="X127" s="104" t="s">
        <v>2240</v>
      </c>
      <c r="Y127" s="104" t="s">
        <v>2240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3537</v>
      </c>
      <c r="D128" s="102" t="s">
        <v>7</v>
      </c>
      <c r="E128" s="103" t="s">
        <v>1187</v>
      </c>
      <c r="F128" s="103" t="s">
        <v>1187</v>
      </c>
      <c r="G128" s="101">
        <v>0</v>
      </c>
      <c r="H128" s="101">
        <v>0</v>
      </c>
      <c r="I128" s="145" t="s">
        <v>3</v>
      </c>
      <c r="J128" s="103" t="s">
        <v>1377</v>
      </c>
      <c r="K128" s="104" t="s">
        <v>3947</v>
      </c>
      <c r="L128" s="105" t="s">
        <v>4773</v>
      </c>
      <c r="M128" s="55" t="s">
        <v>4830</v>
      </c>
      <c r="P128" s="18" t="s">
        <v>3216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2663</v>
      </c>
      <c r="X128" s="104" t="s">
        <v>2240</v>
      </c>
      <c r="Y128" s="104" t="s">
        <v>2240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3538</v>
      </c>
      <c r="D129" s="102" t="s">
        <v>7</v>
      </c>
      <c r="E129" s="103" t="s">
        <v>1023</v>
      </c>
      <c r="F129" s="103" t="s">
        <v>1023</v>
      </c>
      <c r="G129" s="101">
        <v>0</v>
      </c>
      <c r="H129" s="101">
        <v>0</v>
      </c>
      <c r="I129" s="145" t="s">
        <v>3</v>
      </c>
      <c r="J129" s="103" t="s">
        <v>1377</v>
      </c>
      <c r="K129" s="104" t="s">
        <v>3947</v>
      </c>
      <c r="L129" s="105" t="s">
        <v>4773</v>
      </c>
      <c r="M129" s="55" t="s">
        <v>4830</v>
      </c>
      <c r="P129" s="18" t="s">
        <v>3217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2663</v>
      </c>
      <c r="X129" s="104" t="s">
        <v>2240</v>
      </c>
      <c r="Y129" s="104" t="s">
        <v>2240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3539</v>
      </c>
      <c r="D130" s="102" t="s">
        <v>7</v>
      </c>
      <c r="E130" s="103" t="s">
        <v>238</v>
      </c>
      <c r="F130" s="103" t="s">
        <v>238</v>
      </c>
      <c r="G130" s="101">
        <v>0</v>
      </c>
      <c r="H130" s="101">
        <v>0</v>
      </c>
      <c r="I130" s="145" t="s">
        <v>3</v>
      </c>
      <c r="J130" s="103" t="s">
        <v>1377</v>
      </c>
      <c r="K130" s="104" t="s">
        <v>3947</v>
      </c>
      <c r="L130" s="105" t="s">
        <v>4773</v>
      </c>
      <c r="M130" s="55" t="s">
        <v>4830</v>
      </c>
      <c r="P130" s="18" t="s">
        <v>3218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2663</v>
      </c>
      <c r="X130" s="104" t="s">
        <v>2240</v>
      </c>
      <c r="Y130" s="104" t="s">
        <v>2240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3540</v>
      </c>
      <c r="D131" s="102" t="s">
        <v>7</v>
      </c>
      <c r="E131" s="103" t="s">
        <v>1282</v>
      </c>
      <c r="F131" s="103" t="s">
        <v>1282</v>
      </c>
      <c r="G131" s="101">
        <v>0</v>
      </c>
      <c r="H131" s="101">
        <v>0</v>
      </c>
      <c r="I131" s="145" t="s">
        <v>3</v>
      </c>
      <c r="J131" s="103" t="s">
        <v>1377</v>
      </c>
      <c r="K131" s="104" t="s">
        <v>3947</v>
      </c>
      <c r="L131" s="105" t="s">
        <v>4773</v>
      </c>
      <c r="M131" s="55" t="s">
        <v>4830</v>
      </c>
      <c r="P131" s="18" t="s">
        <v>3219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2663</v>
      </c>
      <c r="X131" s="104" t="s">
        <v>2240</v>
      </c>
      <c r="Y131" s="104" t="s">
        <v>2240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3663</v>
      </c>
      <c r="D132" s="102" t="s">
        <v>2281</v>
      </c>
      <c r="E132" s="103" t="s">
        <v>1286</v>
      </c>
      <c r="F132" s="103" t="s">
        <v>1286</v>
      </c>
      <c r="G132" s="157">
        <v>0</v>
      </c>
      <c r="H132" s="157">
        <v>99</v>
      </c>
      <c r="I132" s="145" t="s">
        <v>3</v>
      </c>
      <c r="J132" s="103" t="s">
        <v>1377</v>
      </c>
      <c r="K132" s="104" t="s">
        <v>4581</v>
      </c>
      <c r="L132" s="105" t="s">
        <v>4773</v>
      </c>
      <c r="M132" s="55" t="s">
        <v>4835</v>
      </c>
      <c r="P132" s="18" t="s">
        <v>1967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2678</v>
      </c>
      <c r="X132" s="104" t="s">
        <v>2240</v>
      </c>
      <c r="Y132" s="104" t="s">
        <v>2240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2240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/>
      <c r="O133" s="50"/>
      <c r="P133" s="54" t="s">
        <v>2240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2240</v>
      </c>
      <c r="X133" s="78" t="s">
        <v>2240</v>
      </c>
      <c r="Y133" s="78" t="s">
        <v>2240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2240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/>
      <c r="O134" s="50"/>
      <c r="P134" s="54" t="s">
        <v>2240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2240</v>
      </c>
      <c r="X134" s="78" t="s">
        <v>2240</v>
      </c>
      <c r="Y134" s="78" t="s">
        <v>2240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2689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/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2240</v>
      </c>
      <c r="X135" s="78" t="s">
        <v>2240</v>
      </c>
      <c r="Y135" s="78" t="s">
        <v>2240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2690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/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2240</v>
      </c>
      <c r="X136" s="78" t="s">
        <v>2240</v>
      </c>
      <c r="Y136" s="78" t="s">
        <v>2240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3496</v>
      </c>
      <c r="D137" s="51">
        <v>0</v>
      </c>
      <c r="E137" s="56" t="s">
        <v>494</v>
      </c>
      <c r="F137" s="56" t="s">
        <v>494</v>
      </c>
      <c r="G137" s="79">
        <v>0</v>
      </c>
      <c r="H137" s="79">
        <v>0</v>
      </c>
      <c r="I137" s="143" t="s">
        <v>6</v>
      </c>
      <c r="J137" s="56" t="s">
        <v>1377</v>
      </c>
      <c r="K137" s="57" t="s">
        <v>3947</v>
      </c>
      <c r="L137" s="55" t="s">
        <v>4773</v>
      </c>
      <c r="M137" s="55" t="s">
        <v>4830</v>
      </c>
      <c r="N137" s="55"/>
      <c r="O137" s="55"/>
      <c r="P137" s="54" t="s">
        <v>1403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2240</v>
      </c>
      <c r="X137" s="57" t="s">
        <v>2240</v>
      </c>
      <c r="Y137" s="57" t="s">
        <v>2240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3496</v>
      </c>
      <c r="D138" s="51">
        <v>1</v>
      </c>
      <c r="E138" s="56" t="s">
        <v>1016</v>
      </c>
      <c r="F138" s="56" t="s">
        <v>1016</v>
      </c>
      <c r="G138" s="79">
        <v>0</v>
      </c>
      <c r="H138" s="79">
        <v>0</v>
      </c>
      <c r="I138" s="143" t="s">
        <v>6</v>
      </c>
      <c r="J138" s="56" t="s">
        <v>1377</v>
      </c>
      <c r="K138" s="57" t="s">
        <v>3947</v>
      </c>
      <c r="L138" s="55" t="s">
        <v>4773</v>
      </c>
      <c r="M138" s="55" t="s">
        <v>4830</v>
      </c>
      <c r="N138" s="55"/>
      <c r="O138" s="55"/>
      <c r="P138" s="54" t="s">
        <v>1404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2240</v>
      </c>
      <c r="X138" s="57" t="s">
        <v>2240</v>
      </c>
      <c r="Y138" s="57" t="s">
        <v>2240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3496</v>
      </c>
      <c r="D139" s="51">
        <v>2</v>
      </c>
      <c r="E139" s="56" t="s">
        <v>1022</v>
      </c>
      <c r="F139" s="56" t="s">
        <v>1022</v>
      </c>
      <c r="G139" s="79">
        <v>0</v>
      </c>
      <c r="H139" s="79">
        <v>0</v>
      </c>
      <c r="I139" s="143" t="s">
        <v>6</v>
      </c>
      <c r="J139" s="56" t="s">
        <v>1377</v>
      </c>
      <c r="K139" s="57" t="s">
        <v>3947</v>
      </c>
      <c r="L139" s="55" t="s">
        <v>4773</v>
      </c>
      <c r="M139" s="55" t="s">
        <v>4830</v>
      </c>
      <c r="N139" s="55"/>
      <c r="O139" s="55"/>
      <c r="P139" s="54" t="s">
        <v>1410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2240</v>
      </c>
      <c r="X139" s="57" t="s">
        <v>2240</v>
      </c>
      <c r="Y139" s="57" t="s">
        <v>2240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3496</v>
      </c>
      <c r="D140" s="51">
        <v>3</v>
      </c>
      <c r="E140" s="56" t="s">
        <v>1028</v>
      </c>
      <c r="F140" s="56" t="s">
        <v>1028</v>
      </c>
      <c r="G140" s="79">
        <v>0</v>
      </c>
      <c r="H140" s="79">
        <v>0</v>
      </c>
      <c r="I140" s="143" t="s">
        <v>6</v>
      </c>
      <c r="J140" s="56" t="s">
        <v>1377</v>
      </c>
      <c r="K140" s="57" t="s">
        <v>3947</v>
      </c>
      <c r="L140" s="55" t="s">
        <v>4773</v>
      </c>
      <c r="M140" s="55" t="s">
        <v>4830</v>
      </c>
      <c r="N140" s="55"/>
      <c r="O140" s="55"/>
      <c r="P140" s="54" t="s">
        <v>1424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2240</v>
      </c>
      <c r="X140" s="57" t="s">
        <v>2240</v>
      </c>
      <c r="Y140" s="57" t="s">
        <v>2240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3496</v>
      </c>
      <c r="D141" s="51">
        <v>4</v>
      </c>
      <c r="E141" s="56" t="s">
        <v>496</v>
      </c>
      <c r="F141" s="56" t="s">
        <v>496</v>
      </c>
      <c r="G141" s="79">
        <v>0</v>
      </c>
      <c r="H141" s="79">
        <v>0</v>
      </c>
      <c r="I141" s="143" t="s">
        <v>6</v>
      </c>
      <c r="J141" s="56" t="s">
        <v>1377</v>
      </c>
      <c r="K141" s="57" t="s">
        <v>3947</v>
      </c>
      <c r="L141" s="55" t="s">
        <v>4773</v>
      </c>
      <c r="M141" s="55" t="s">
        <v>4830</v>
      </c>
      <c r="N141" s="55"/>
      <c r="O141" s="55"/>
      <c r="P141" s="54" t="s">
        <v>1442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2664</v>
      </c>
      <c r="X141" s="57" t="s">
        <v>2606</v>
      </c>
      <c r="Y141" s="81" t="s">
        <v>2240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3496</v>
      </c>
      <c r="D142" s="51">
        <v>5</v>
      </c>
      <c r="E142" s="56" t="s">
        <v>1037</v>
      </c>
      <c r="F142" s="56" t="s">
        <v>1037</v>
      </c>
      <c r="G142" s="79">
        <v>0</v>
      </c>
      <c r="H142" s="79">
        <v>0</v>
      </c>
      <c r="I142" s="143" t="s">
        <v>6</v>
      </c>
      <c r="J142" s="56" t="s">
        <v>1377</v>
      </c>
      <c r="K142" s="57" t="s">
        <v>3947</v>
      </c>
      <c r="L142" s="55" t="s">
        <v>4773</v>
      </c>
      <c r="M142" s="55" t="s">
        <v>4830</v>
      </c>
      <c r="N142" s="55"/>
      <c r="O142" s="55"/>
      <c r="P142" s="54" t="s">
        <v>1443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2240</v>
      </c>
      <c r="X142" s="57" t="s">
        <v>2240</v>
      </c>
      <c r="Y142" s="57" t="s">
        <v>2240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3496</v>
      </c>
      <c r="D143" s="51">
        <v>6</v>
      </c>
      <c r="E143" s="56" t="s">
        <v>1038</v>
      </c>
      <c r="F143" s="56" t="s">
        <v>1038</v>
      </c>
      <c r="G143" s="79">
        <v>0</v>
      </c>
      <c r="H143" s="79">
        <v>0</v>
      </c>
      <c r="I143" s="143" t="s">
        <v>6</v>
      </c>
      <c r="J143" s="56" t="s">
        <v>1377</v>
      </c>
      <c r="K143" s="57" t="s">
        <v>3947</v>
      </c>
      <c r="L143" s="55" t="s">
        <v>4773</v>
      </c>
      <c r="M143" s="55" t="s">
        <v>4830</v>
      </c>
      <c r="N143" s="55"/>
      <c r="O143" s="55"/>
      <c r="P143" s="54" t="s">
        <v>1444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2240</v>
      </c>
      <c r="X143" s="57" t="s">
        <v>2240</v>
      </c>
      <c r="Y143" s="57" t="s">
        <v>2240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3496</v>
      </c>
      <c r="D144" s="51">
        <v>7</v>
      </c>
      <c r="E144" s="56" t="s">
        <v>498</v>
      </c>
      <c r="F144" s="56" t="s">
        <v>498</v>
      </c>
      <c r="G144" s="79">
        <v>0</v>
      </c>
      <c r="H144" s="79">
        <v>0</v>
      </c>
      <c r="I144" s="143" t="s">
        <v>6</v>
      </c>
      <c r="J144" s="56" t="s">
        <v>1377</v>
      </c>
      <c r="K144" s="57" t="s">
        <v>3947</v>
      </c>
      <c r="L144" s="55" t="s">
        <v>4773</v>
      </c>
      <c r="M144" s="55" t="s">
        <v>4830</v>
      </c>
      <c r="N144" s="55"/>
      <c r="O144" s="55"/>
      <c r="P144" s="54" t="s">
        <v>1509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2664</v>
      </c>
      <c r="X144" s="57" t="s">
        <v>2606</v>
      </c>
      <c r="Y144" s="81" t="s">
        <v>2240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3496</v>
      </c>
      <c r="D145" s="51">
        <v>8</v>
      </c>
      <c r="E145" s="56" t="s">
        <v>1079</v>
      </c>
      <c r="F145" s="56" t="s">
        <v>1079</v>
      </c>
      <c r="G145" s="79">
        <v>0</v>
      </c>
      <c r="H145" s="79">
        <v>0</v>
      </c>
      <c r="I145" s="143" t="s">
        <v>6</v>
      </c>
      <c r="J145" s="56" t="s">
        <v>1377</v>
      </c>
      <c r="K145" s="57" t="s">
        <v>3947</v>
      </c>
      <c r="L145" s="55" t="s">
        <v>4773</v>
      </c>
      <c r="M145" s="55" t="s">
        <v>4830</v>
      </c>
      <c r="N145" s="55"/>
      <c r="O145" s="55"/>
      <c r="P145" s="54" t="s">
        <v>1510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2240</v>
      </c>
      <c r="X145" s="57" t="s">
        <v>2240</v>
      </c>
      <c r="Y145" s="57" t="s">
        <v>2240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3496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1377</v>
      </c>
      <c r="K146" s="57" t="s">
        <v>3947</v>
      </c>
      <c r="L146" s="55" t="s">
        <v>4773</v>
      </c>
      <c r="M146" s="55" t="s">
        <v>4830</v>
      </c>
      <c r="N146" s="55"/>
      <c r="O146" s="55"/>
      <c r="P146" s="54" t="s">
        <v>1537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2240</v>
      </c>
      <c r="X146" s="57" t="s">
        <v>2240</v>
      </c>
      <c r="Y146" s="57" t="s">
        <v>2240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3496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1377</v>
      </c>
      <c r="K147" s="57" t="s">
        <v>3947</v>
      </c>
      <c r="L147" s="55" t="s">
        <v>4773</v>
      </c>
      <c r="M147" s="55" t="s">
        <v>4830</v>
      </c>
      <c r="N147" s="55"/>
      <c r="O147" s="55"/>
      <c r="P147" s="54" t="s">
        <v>1539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2240</v>
      </c>
      <c r="X147" s="57" t="s">
        <v>2240</v>
      </c>
      <c r="Y147" s="57" t="s">
        <v>2240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3496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1377</v>
      </c>
      <c r="K148" s="57" t="s">
        <v>3947</v>
      </c>
      <c r="L148" s="55" t="s">
        <v>4773</v>
      </c>
      <c r="M148" s="55" t="s">
        <v>4830</v>
      </c>
      <c r="N148" s="55"/>
      <c r="O148" s="55"/>
      <c r="P148" s="54" t="s">
        <v>1568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2240</v>
      </c>
      <c r="X148" s="57" t="s">
        <v>2240</v>
      </c>
      <c r="Y148" s="57" t="s">
        <v>2240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3496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1377</v>
      </c>
      <c r="K149" s="57" t="s">
        <v>3947</v>
      </c>
      <c r="L149" s="55" t="s">
        <v>4773</v>
      </c>
      <c r="M149" s="55" t="s">
        <v>4830</v>
      </c>
      <c r="N149" s="55"/>
      <c r="O149" s="55"/>
      <c r="P149" s="54" t="s">
        <v>1569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2240</v>
      </c>
      <c r="X149" s="57" t="s">
        <v>2240</v>
      </c>
      <c r="Y149" s="57" t="s">
        <v>2240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3496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1377</v>
      </c>
      <c r="K150" s="57" t="s">
        <v>3947</v>
      </c>
      <c r="L150" s="55" t="s">
        <v>4773</v>
      </c>
      <c r="M150" s="55" t="s">
        <v>4830</v>
      </c>
      <c r="N150" s="55"/>
      <c r="O150" s="55"/>
      <c r="P150" s="54" t="s">
        <v>1576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2240</v>
      </c>
      <c r="X150" s="57" t="s">
        <v>2240</v>
      </c>
      <c r="Y150" s="57" t="s">
        <v>2240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3496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1377</v>
      </c>
      <c r="K151" s="57" t="s">
        <v>3947</v>
      </c>
      <c r="L151" s="55" t="s">
        <v>4773</v>
      </c>
      <c r="M151" s="55" t="s">
        <v>4830</v>
      </c>
      <c r="N151" s="55"/>
      <c r="O151" s="55"/>
      <c r="P151" s="54" t="s">
        <v>1577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2240</v>
      </c>
      <c r="X151" s="57" t="s">
        <v>2240</v>
      </c>
      <c r="Y151" s="57" t="s">
        <v>2240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3496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1377</v>
      </c>
      <c r="K152" s="57" t="s">
        <v>3947</v>
      </c>
      <c r="L152" s="55" t="s">
        <v>4773</v>
      </c>
      <c r="M152" s="55" t="s">
        <v>4830</v>
      </c>
      <c r="N152" s="55"/>
      <c r="O152" s="55"/>
      <c r="P152" s="54" t="s">
        <v>1579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2664</v>
      </c>
      <c r="X152" s="57" t="s">
        <v>2606</v>
      </c>
      <c r="Y152" s="81" t="s">
        <v>2240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3496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1377</v>
      </c>
      <c r="K153" s="57" t="s">
        <v>3947</v>
      </c>
      <c r="L153" s="55" t="s">
        <v>4773</v>
      </c>
      <c r="M153" s="55" t="s">
        <v>4830</v>
      </c>
      <c r="N153" s="55"/>
      <c r="O153" s="55"/>
      <c r="P153" s="54" t="s">
        <v>1583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2240</v>
      </c>
      <c r="X153" s="57" t="s">
        <v>2240</v>
      </c>
      <c r="Y153" s="57" t="s">
        <v>2240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3496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1377</v>
      </c>
      <c r="K154" s="57" t="s">
        <v>3947</v>
      </c>
      <c r="L154" s="55" t="s">
        <v>4773</v>
      </c>
      <c r="M154" s="55" t="s">
        <v>4830</v>
      </c>
      <c r="N154" s="55"/>
      <c r="O154" s="55"/>
      <c r="P154" s="54" t="s">
        <v>1589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2664</v>
      </c>
      <c r="X154" s="80" t="s">
        <v>2606</v>
      </c>
      <c r="Y154" s="81" t="s">
        <v>2240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3496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1377</v>
      </c>
      <c r="K155" s="57" t="s">
        <v>3947</v>
      </c>
      <c r="L155" s="55" t="s">
        <v>4773</v>
      </c>
      <c r="M155" s="55" t="s">
        <v>4830</v>
      </c>
      <c r="N155" s="55"/>
      <c r="O155" s="55"/>
      <c r="P155" s="54" t="s">
        <v>1594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2240</v>
      </c>
      <c r="X155" s="57" t="s">
        <v>2240</v>
      </c>
      <c r="Y155" s="57" t="s">
        <v>2240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3496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1377</v>
      </c>
      <c r="K156" s="57" t="s">
        <v>3947</v>
      </c>
      <c r="L156" s="55" t="s">
        <v>4773</v>
      </c>
      <c r="M156" s="55" t="s">
        <v>4830</v>
      </c>
      <c r="N156" s="55"/>
      <c r="O156" s="55"/>
      <c r="P156" s="54" t="s">
        <v>1595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2240</v>
      </c>
      <c r="X156" s="57" t="s">
        <v>2240</v>
      </c>
      <c r="Y156" s="57" t="s">
        <v>2240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3496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1377</v>
      </c>
      <c r="K157" s="57" t="s">
        <v>3947</v>
      </c>
      <c r="L157" s="55" t="s">
        <v>4773</v>
      </c>
      <c r="M157" s="55" t="s">
        <v>4830</v>
      </c>
      <c r="N157" s="55"/>
      <c r="O157" s="55"/>
      <c r="P157" s="54" t="s">
        <v>1606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2240</v>
      </c>
      <c r="X157" s="57" t="s">
        <v>2240</v>
      </c>
      <c r="Y157" s="57" t="s">
        <v>2240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3496</v>
      </c>
      <c r="D158" s="51">
        <v>21</v>
      </c>
      <c r="E158" s="56" t="s">
        <v>168</v>
      </c>
      <c r="F158" s="56" t="s">
        <v>168</v>
      </c>
      <c r="G158" s="79">
        <v>0</v>
      </c>
      <c r="H158" s="79">
        <v>0</v>
      </c>
      <c r="I158" s="143" t="s">
        <v>6</v>
      </c>
      <c r="J158" s="56" t="s">
        <v>1377</v>
      </c>
      <c r="K158" s="57" t="s">
        <v>3947</v>
      </c>
      <c r="L158" s="55" t="s">
        <v>4773</v>
      </c>
      <c r="M158" s="55" t="s">
        <v>4830</v>
      </c>
      <c r="N158" s="55"/>
      <c r="O158" s="55"/>
      <c r="P158" s="54" t="s">
        <v>1631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2240</v>
      </c>
      <c r="X158" s="57" t="s">
        <v>2240</v>
      </c>
      <c r="Y158" s="57" t="s">
        <v>2240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3496</v>
      </c>
      <c r="D159" s="51">
        <v>22</v>
      </c>
      <c r="E159" s="56" t="s">
        <v>188</v>
      </c>
      <c r="F159" s="56" t="s">
        <v>188</v>
      </c>
      <c r="G159" s="79">
        <v>0</v>
      </c>
      <c r="H159" s="79">
        <v>0</v>
      </c>
      <c r="I159" s="143" t="s">
        <v>6</v>
      </c>
      <c r="J159" s="56" t="s">
        <v>1377</v>
      </c>
      <c r="K159" s="57" t="s">
        <v>3947</v>
      </c>
      <c r="L159" s="55" t="s">
        <v>4773</v>
      </c>
      <c r="M159" s="55" t="s">
        <v>4830</v>
      </c>
      <c r="N159" s="55"/>
      <c r="O159" s="55"/>
      <c r="P159" s="54" t="s">
        <v>1641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2240</v>
      </c>
      <c r="X159" s="57" t="s">
        <v>2240</v>
      </c>
      <c r="Y159" s="57" t="s">
        <v>2240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3496</v>
      </c>
      <c r="D160" s="51">
        <v>23</v>
      </c>
      <c r="E160" s="56" t="s">
        <v>192</v>
      </c>
      <c r="F160" s="56" t="s">
        <v>192</v>
      </c>
      <c r="G160" s="79">
        <v>0</v>
      </c>
      <c r="H160" s="79">
        <v>0</v>
      </c>
      <c r="I160" s="143" t="s">
        <v>6</v>
      </c>
      <c r="J160" s="56" t="s">
        <v>1377</v>
      </c>
      <c r="K160" s="57" t="s">
        <v>3947</v>
      </c>
      <c r="L160" s="55" t="s">
        <v>4773</v>
      </c>
      <c r="M160" s="55" t="s">
        <v>4830</v>
      </c>
      <c r="N160" s="55"/>
      <c r="O160" s="55"/>
      <c r="P160" s="54" t="s">
        <v>1678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2240</v>
      </c>
      <c r="X160" s="57" t="s">
        <v>2240</v>
      </c>
      <c r="Y160" s="57" t="s">
        <v>2240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3496</v>
      </c>
      <c r="D161" s="51">
        <v>24</v>
      </c>
      <c r="E161" s="56" t="s">
        <v>196</v>
      </c>
      <c r="F161" s="56" t="s">
        <v>196</v>
      </c>
      <c r="G161" s="79">
        <v>0</v>
      </c>
      <c r="H161" s="79">
        <v>0</v>
      </c>
      <c r="I161" s="143" t="s">
        <v>6</v>
      </c>
      <c r="J161" s="56" t="s">
        <v>1377</v>
      </c>
      <c r="K161" s="57" t="s">
        <v>3947</v>
      </c>
      <c r="L161" s="55" t="s">
        <v>4773</v>
      </c>
      <c r="M161" s="55" t="s">
        <v>4830</v>
      </c>
      <c r="N161" s="55"/>
      <c r="O161" s="55"/>
      <c r="P161" s="54" t="s">
        <v>1688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2240</v>
      </c>
      <c r="X161" s="57" t="s">
        <v>2240</v>
      </c>
      <c r="Y161" s="57" t="s">
        <v>2240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3496</v>
      </c>
      <c r="D162" s="51">
        <v>25</v>
      </c>
      <c r="E162" s="56" t="s">
        <v>197</v>
      </c>
      <c r="F162" s="56" t="s">
        <v>197</v>
      </c>
      <c r="G162" s="79">
        <v>0</v>
      </c>
      <c r="H162" s="79">
        <v>0</v>
      </c>
      <c r="I162" s="143" t="s">
        <v>6</v>
      </c>
      <c r="J162" s="56" t="s">
        <v>1377</v>
      </c>
      <c r="K162" s="57" t="s">
        <v>3947</v>
      </c>
      <c r="L162" s="55" t="s">
        <v>4773</v>
      </c>
      <c r="M162" s="55" t="s">
        <v>4830</v>
      </c>
      <c r="N162" s="55"/>
      <c r="O162" s="55"/>
      <c r="P162" s="54" t="s">
        <v>1694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2240</v>
      </c>
      <c r="X162" s="57" t="s">
        <v>2240</v>
      </c>
      <c r="Y162" s="57" t="s">
        <v>2240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3496</v>
      </c>
      <c r="D163" s="51">
        <v>26</v>
      </c>
      <c r="E163" s="56" t="s">
        <v>198</v>
      </c>
      <c r="F163" s="56" t="s">
        <v>198</v>
      </c>
      <c r="G163" s="79">
        <v>0</v>
      </c>
      <c r="H163" s="79">
        <v>0</v>
      </c>
      <c r="I163" s="143" t="s">
        <v>6</v>
      </c>
      <c r="J163" s="56" t="s">
        <v>1377</v>
      </c>
      <c r="K163" s="57" t="s">
        <v>3947</v>
      </c>
      <c r="L163" s="55" t="s">
        <v>4773</v>
      </c>
      <c r="M163" s="55" t="s">
        <v>4830</v>
      </c>
      <c r="N163" s="55"/>
      <c r="O163" s="55"/>
      <c r="P163" s="54" t="s">
        <v>1695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2240</v>
      </c>
      <c r="X163" s="57" t="s">
        <v>2240</v>
      </c>
      <c r="Y163" s="57" t="s">
        <v>2240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3496</v>
      </c>
      <c r="D164" s="51">
        <v>27</v>
      </c>
      <c r="E164" s="56" t="s">
        <v>200</v>
      </c>
      <c r="F164" s="56" t="s">
        <v>200</v>
      </c>
      <c r="G164" s="79">
        <v>0</v>
      </c>
      <c r="H164" s="79">
        <v>0</v>
      </c>
      <c r="I164" s="143" t="s">
        <v>6</v>
      </c>
      <c r="J164" s="56" t="s">
        <v>1377</v>
      </c>
      <c r="K164" s="57" t="s">
        <v>3947</v>
      </c>
      <c r="L164" s="55" t="s">
        <v>4773</v>
      </c>
      <c r="M164" s="55" t="s">
        <v>4830</v>
      </c>
      <c r="N164" s="55"/>
      <c r="O164" s="55"/>
      <c r="P164" s="54" t="s">
        <v>1696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2240</v>
      </c>
      <c r="X164" s="57" t="s">
        <v>2240</v>
      </c>
      <c r="Y164" s="57" t="s">
        <v>2240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3496</v>
      </c>
      <c r="D165" s="51">
        <v>28</v>
      </c>
      <c r="E165" s="56" t="s">
        <v>201</v>
      </c>
      <c r="F165" s="56" t="s">
        <v>201</v>
      </c>
      <c r="G165" s="79">
        <v>0</v>
      </c>
      <c r="H165" s="79">
        <v>0</v>
      </c>
      <c r="I165" s="143" t="s">
        <v>6</v>
      </c>
      <c r="J165" s="56" t="s">
        <v>1377</v>
      </c>
      <c r="K165" s="57" t="s">
        <v>3947</v>
      </c>
      <c r="L165" s="55" t="s">
        <v>4773</v>
      </c>
      <c r="M165" s="55" t="s">
        <v>4830</v>
      </c>
      <c r="N165" s="55"/>
      <c r="O165" s="55"/>
      <c r="P165" s="54" t="s">
        <v>1700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2240</v>
      </c>
      <c r="X165" s="57" t="s">
        <v>2240</v>
      </c>
      <c r="Y165" s="57" t="s">
        <v>2240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3496</v>
      </c>
      <c r="D166" s="51">
        <v>29</v>
      </c>
      <c r="E166" s="56" t="s">
        <v>202</v>
      </c>
      <c r="F166" s="56" t="s">
        <v>202</v>
      </c>
      <c r="G166" s="79">
        <v>0</v>
      </c>
      <c r="H166" s="79">
        <v>0</v>
      </c>
      <c r="I166" s="143" t="s">
        <v>6</v>
      </c>
      <c r="J166" s="56" t="s">
        <v>1377</v>
      </c>
      <c r="K166" s="57" t="s">
        <v>3947</v>
      </c>
      <c r="L166" s="55" t="s">
        <v>4773</v>
      </c>
      <c r="M166" s="55" t="s">
        <v>4830</v>
      </c>
      <c r="N166" s="55"/>
      <c r="O166" s="55"/>
      <c r="P166" s="54" t="s">
        <v>1701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2240</v>
      </c>
      <c r="X166" s="57" t="s">
        <v>2240</v>
      </c>
      <c r="Y166" s="57" t="s">
        <v>2240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3496</v>
      </c>
      <c r="D167" s="51">
        <v>30</v>
      </c>
      <c r="E167" s="56" t="s">
        <v>203</v>
      </c>
      <c r="F167" s="56" t="s">
        <v>203</v>
      </c>
      <c r="G167" s="79">
        <v>0</v>
      </c>
      <c r="H167" s="79">
        <v>0</v>
      </c>
      <c r="I167" s="143" t="s">
        <v>6</v>
      </c>
      <c r="J167" s="56" t="s">
        <v>1377</v>
      </c>
      <c r="K167" s="57" t="s">
        <v>3947</v>
      </c>
      <c r="L167" s="55" t="s">
        <v>4773</v>
      </c>
      <c r="M167" s="55" t="s">
        <v>4830</v>
      </c>
      <c r="N167" s="55"/>
      <c r="O167" s="55"/>
      <c r="P167" s="54" t="s">
        <v>1702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2240</v>
      </c>
      <c r="X167" s="57" t="s">
        <v>2240</v>
      </c>
      <c r="Y167" s="57" t="s">
        <v>2240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3496</v>
      </c>
      <c r="D168" s="51">
        <v>31</v>
      </c>
      <c r="E168" s="56" t="s">
        <v>204</v>
      </c>
      <c r="F168" s="56" t="s">
        <v>204</v>
      </c>
      <c r="G168" s="79">
        <v>0</v>
      </c>
      <c r="H168" s="79">
        <v>0</v>
      </c>
      <c r="I168" s="143" t="s">
        <v>6</v>
      </c>
      <c r="J168" s="56" t="s">
        <v>1377</v>
      </c>
      <c r="K168" s="57" t="s">
        <v>3947</v>
      </c>
      <c r="L168" s="55" t="s">
        <v>4773</v>
      </c>
      <c r="M168" s="55" t="s">
        <v>4830</v>
      </c>
      <c r="N168" s="55"/>
      <c r="O168" s="55"/>
      <c r="P168" s="54" t="s">
        <v>1704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2240</v>
      </c>
      <c r="X168" s="57" t="s">
        <v>2240</v>
      </c>
      <c r="Y168" s="57" t="s">
        <v>2240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3496</v>
      </c>
      <c r="D169" s="51">
        <v>32</v>
      </c>
      <c r="E169" s="56" t="s">
        <v>210</v>
      </c>
      <c r="F169" s="56" t="s">
        <v>210</v>
      </c>
      <c r="G169" s="79">
        <v>0</v>
      </c>
      <c r="H169" s="79">
        <v>0</v>
      </c>
      <c r="I169" s="143" t="s">
        <v>6</v>
      </c>
      <c r="J169" s="56" t="s">
        <v>1377</v>
      </c>
      <c r="K169" s="57" t="s">
        <v>3947</v>
      </c>
      <c r="L169" s="55" t="s">
        <v>4773</v>
      </c>
      <c r="M169" s="55" t="s">
        <v>4830</v>
      </c>
      <c r="N169" s="55"/>
      <c r="O169" s="55"/>
      <c r="P169" s="54" t="s">
        <v>1705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2240</v>
      </c>
      <c r="X169" s="57" t="s">
        <v>2240</v>
      </c>
      <c r="Y169" s="57" t="s">
        <v>2240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3496</v>
      </c>
      <c r="D170" s="51">
        <v>33</v>
      </c>
      <c r="E170" s="56" t="s">
        <v>226</v>
      </c>
      <c r="F170" s="56" t="s">
        <v>226</v>
      </c>
      <c r="G170" s="79">
        <v>0</v>
      </c>
      <c r="H170" s="79">
        <v>0</v>
      </c>
      <c r="I170" s="143" t="s">
        <v>6</v>
      </c>
      <c r="J170" s="56" t="s">
        <v>1377</v>
      </c>
      <c r="K170" s="57" t="s">
        <v>3947</v>
      </c>
      <c r="L170" s="55" t="s">
        <v>4773</v>
      </c>
      <c r="M170" s="55" t="s">
        <v>4830</v>
      </c>
      <c r="N170" s="55"/>
      <c r="O170" s="55"/>
      <c r="P170" s="54" t="s">
        <v>1710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2240</v>
      </c>
      <c r="X170" s="57" t="s">
        <v>2240</v>
      </c>
      <c r="Y170" s="57" t="s">
        <v>2240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3496</v>
      </c>
      <c r="D171" s="51">
        <v>34</v>
      </c>
      <c r="E171" s="56" t="s">
        <v>227</v>
      </c>
      <c r="F171" s="56" t="s">
        <v>227</v>
      </c>
      <c r="G171" s="79">
        <v>0</v>
      </c>
      <c r="H171" s="79">
        <v>0</v>
      </c>
      <c r="I171" s="143" t="s">
        <v>6</v>
      </c>
      <c r="J171" s="56" t="s">
        <v>1377</v>
      </c>
      <c r="K171" s="57" t="s">
        <v>3947</v>
      </c>
      <c r="L171" s="55" t="s">
        <v>4773</v>
      </c>
      <c r="M171" s="55" t="s">
        <v>4830</v>
      </c>
      <c r="N171" s="55"/>
      <c r="O171" s="55"/>
      <c r="P171" s="54" t="s">
        <v>1733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2240</v>
      </c>
      <c r="X171" s="57" t="s">
        <v>2240</v>
      </c>
      <c r="Y171" s="57" t="s">
        <v>2240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3496</v>
      </c>
      <c r="D172" s="51">
        <v>35</v>
      </c>
      <c r="E172" s="56" t="s">
        <v>228</v>
      </c>
      <c r="F172" s="56" t="s">
        <v>228</v>
      </c>
      <c r="G172" s="79">
        <v>0</v>
      </c>
      <c r="H172" s="79">
        <v>0</v>
      </c>
      <c r="I172" s="143" t="s">
        <v>6</v>
      </c>
      <c r="J172" s="56" t="s">
        <v>1377</v>
      </c>
      <c r="K172" s="57" t="s">
        <v>3947</v>
      </c>
      <c r="L172" s="55" t="s">
        <v>4773</v>
      </c>
      <c r="M172" s="55" t="s">
        <v>4830</v>
      </c>
      <c r="N172" s="55"/>
      <c r="O172" s="55"/>
      <c r="P172" s="54" t="s">
        <v>1734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2240</v>
      </c>
      <c r="X172" s="57" t="s">
        <v>2240</v>
      </c>
      <c r="Y172" s="57" t="s">
        <v>2240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3496</v>
      </c>
      <c r="D173" s="51">
        <v>36</v>
      </c>
      <c r="E173" s="56" t="s">
        <v>229</v>
      </c>
      <c r="F173" s="56" t="s">
        <v>229</v>
      </c>
      <c r="G173" s="79">
        <v>0</v>
      </c>
      <c r="H173" s="79">
        <v>0</v>
      </c>
      <c r="I173" s="143" t="s">
        <v>6</v>
      </c>
      <c r="J173" s="56" t="s">
        <v>1377</v>
      </c>
      <c r="K173" s="57" t="s">
        <v>3947</v>
      </c>
      <c r="L173" s="55" t="s">
        <v>4773</v>
      </c>
      <c r="M173" s="55" t="s">
        <v>4830</v>
      </c>
      <c r="N173" s="55"/>
      <c r="O173" s="55"/>
      <c r="P173" s="54" t="s">
        <v>1735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2240</v>
      </c>
      <c r="X173" s="57" t="s">
        <v>2240</v>
      </c>
      <c r="Y173" s="57" t="s">
        <v>2240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3496</v>
      </c>
      <c r="D174" s="51">
        <v>37</v>
      </c>
      <c r="E174" s="56" t="s">
        <v>241</v>
      </c>
      <c r="F174" s="56" t="s">
        <v>241</v>
      </c>
      <c r="G174" s="79">
        <v>0</v>
      </c>
      <c r="H174" s="79">
        <v>0</v>
      </c>
      <c r="I174" s="143" t="s">
        <v>6</v>
      </c>
      <c r="J174" s="56" t="s">
        <v>1377</v>
      </c>
      <c r="K174" s="57" t="s">
        <v>3947</v>
      </c>
      <c r="L174" s="55" t="s">
        <v>4773</v>
      </c>
      <c r="M174" s="55" t="s">
        <v>4830</v>
      </c>
      <c r="N174" s="55"/>
      <c r="O174" s="55"/>
      <c r="P174" s="54" t="s">
        <v>1736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2240</v>
      </c>
      <c r="X174" s="57" t="s">
        <v>2240</v>
      </c>
      <c r="Y174" s="57" t="s">
        <v>2240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3496</v>
      </c>
      <c r="D175" s="51">
        <v>38</v>
      </c>
      <c r="E175" s="56" t="s">
        <v>264</v>
      </c>
      <c r="F175" s="56" t="s">
        <v>264</v>
      </c>
      <c r="G175" s="79">
        <v>0</v>
      </c>
      <c r="H175" s="79">
        <v>0</v>
      </c>
      <c r="I175" s="143" t="s">
        <v>6</v>
      </c>
      <c r="J175" s="56" t="s">
        <v>1377</v>
      </c>
      <c r="K175" s="57" t="s">
        <v>3947</v>
      </c>
      <c r="L175" s="55" t="s">
        <v>4773</v>
      </c>
      <c r="M175" s="55" t="s">
        <v>4830</v>
      </c>
      <c r="N175" s="55"/>
      <c r="O175" s="55"/>
      <c r="P175" s="54" t="s">
        <v>1761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2240</v>
      </c>
      <c r="X175" s="57" t="s">
        <v>2240</v>
      </c>
      <c r="Y175" s="57" t="s">
        <v>2240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3496</v>
      </c>
      <c r="D176" s="51">
        <v>39</v>
      </c>
      <c r="E176" s="56" t="s">
        <v>276</v>
      </c>
      <c r="F176" s="56" t="s">
        <v>276</v>
      </c>
      <c r="G176" s="79">
        <v>0</v>
      </c>
      <c r="H176" s="79">
        <v>0</v>
      </c>
      <c r="I176" s="143" t="s">
        <v>6</v>
      </c>
      <c r="J176" s="56" t="s">
        <v>1377</v>
      </c>
      <c r="K176" s="57" t="s">
        <v>3947</v>
      </c>
      <c r="L176" s="55" t="s">
        <v>4773</v>
      </c>
      <c r="M176" s="55" t="s">
        <v>4830</v>
      </c>
      <c r="N176" s="55"/>
      <c r="O176" s="55"/>
      <c r="P176" s="54" t="s">
        <v>1794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2240</v>
      </c>
      <c r="X176" s="57" t="s">
        <v>2240</v>
      </c>
      <c r="Y176" s="57" t="s">
        <v>2240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3496</v>
      </c>
      <c r="D177" s="51">
        <v>40</v>
      </c>
      <c r="E177" s="56" t="s">
        <v>281</v>
      </c>
      <c r="F177" s="56" t="s">
        <v>281</v>
      </c>
      <c r="G177" s="79">
        <v>0</v>
      </c>
      <c r="H177" s="79">
        <v>0</v>
      </c>
      <c r="I177" s="143" t="s">
        <v>6</v>
      </c>
      <c r="J177" s="56" t="s">
        <v>1377</v>
      </c>
      <c r="K177" s="57" t="s">
        <v>3947</v>
      </c>
      <c r="L177" s="55" t="s">
        <v>4773</v>
      </c>
      <c r="M177" s="55" t="s">
        <v>4830</v>
      </c>
      <c r="N177" s="55"/>
      <c r="O177" s="55"/>
      <c r="P177" s="54" t="s">
        <v>1811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2240</v>
      </c>
      <c r="X177" s="57" t="s">
        <v>2240</v>
      </c>
      <c r="Y177" s="57" t="s">
        <v>2240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3496</v>
      </c>
      <c r="D178" s="51">
        <v>41</v>
      </c>
      <c r="E178" s="56" t="s">
        <v>283</v>
      </c>
      <c r="F178" s="56" t="s">
        <v>283</v>
      </c>
      <c r="G178" s="79">
        <v>0</v>
      </c>
      <c r="H178" s="79">
        <v>0</v>
      </c>
      <c r="I178" s="143" t="s">
        <v>6</v>
      </c>
      <c r="J178" s="56" t="s">
        <v>1377</v>
      </c>
      <c r="K178" s="57" t="s">
        <v>3947</v>
      </c>
      <c r="L178" s="55" t="s">
        <v>4773</v>
      </c>
      <c r="M178" s="55" t="s">
        <v>4830</v>
      </c>
      <c r="N178" s="55"/>
      <c r="O178" s="55"/>
      <c r="P178" s="54" t="s">
        <v>1820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2240</v>
      </c>
      <c r="X178" s="57" t="s">
        <v>2240</v>
      </c>
      <c r="Y178" s="57" t="s">
        <v>2240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3496</v>
      </c>
      <c r="D179" s="51">
        <v>42</v>
      </c>
      <c r="E179" s="56" t="s">
        <v>292</v>
      </c>
      <c r="F179" s="56" t="s">
        <v>292</v>
      </c>
      <c r="G179" s="79">
        <v>0</v>
      </c>
      <c r="H179" s="79">
        <v>0</v>
      </c>
      <c r="I179" s="143" t="s">
        <v>6</v>
      </c>
      <c r="J179" s="56" t="s">
        <v>1377</v>
      </c>
      <c r="K179" s="57" t="s">
        <v>3947</v>
      </c>
      <c r="L179" s="55" t="s">
        <v>4773</v>
      </c>
      <c r="M179" s="55" t="s">
        <v>4830</v>
      </c>
      <c r="N179" s="55"/>
      <c r="O179" s="55"/>
      <c r="P179" s="54" t="s">
        <v>1823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2240</v>
      </c>
      <c r="X179" s="57" t="s">
        <v>2240</v>
      </c>
      <c r="Y179" s="57" t="s">
        <v>2240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3496</v>
      </c>
      <c r="D180" s="51">
        <v>43</v>
      </c>
      <c r="E180" s="56" t="s">
        <v>293</v>
      </c>
      <c r="F180" s="56" t="s">
        <v>293</v>
      </c>
      <c r="G180" s="79">
        <v>0</v>
      </c>
      <c r="H180" s="79">
        <v>0</v>
      </c>
      <c r="I180" s="143" t="s">
        <v>6</v>
      </c>
      <c r="J180" s="56" t="s">
        <v>1377</v>
      </c>
      <c r="K180" s="57" t="s">
        <v>3947</v>
      </c>
      <c r="L180" s="55" t="s">
        <v>4773</v>
      </c>
      <c r="M180" s="55" t="s">
        <v>4830</v>
      </c>
      <c r="N180" s="55"/>
      <c r="O180" s="55"/>
      <c r="P180" s="54" t="s">
        <v>1843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2240</v>
      </c>
      <c r="X180" s="57" t="s">
        <v>2240</v>
      </c>
      <c r="Y180" s="57" t="s">
        <v>2240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3496</v>
      </c>
      <c r="D181" s="51">
        <v>44</v>
      </c>
      <c r="E181" s="56" t="s">
        <v>294</v>
      </c>
      <c r="F181" s="56" t="s">
        <v>294</v>
      </c>
      <c r="G181" s="158">
        <v>0</v>
      </c>
      <c r="H181" s="158">
        <v>0</v>
      </c>
      <c r="I181" s="143" t="s">
        <v>6</v>
      </c>
      <c r="J181" s="56" t="s">
        <v>1377</v>
      </c>
      <c r="K181" s="57" t="s">
        <v>3947</v>
      </c>
      <c r="L181" s="55" t="s">
        <v>4773</v>
      </c>
      <c r="M181" s="55" t="s">
        <v>4830</v>
      </c>
      <c r="N181" s="55"/>
      <c r="O181" s="55"/>
      <c r="P181" s="54" t="s">
        <v>1844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2240</v>
      </c>
      <c r="X181" s="57" t="s">
        <v>2240</v>
      </c>
      <c r="Y181" s="57" t="s">
        <v>2240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3496</v>
      </c>
      <c r="D182" s="51">
        <v>45</v>
      </c>
      <c r="E182" s="56" t="s">
        <v>295</v>
      </c>
      <c r="F182" s="56" t="s">
        <v>295</v>
      </c>
      <c r="G182" s="79">
        <v>0</v>
      </c>
      <c r="H182" s="79">
        <v>0</v>
      </c>
      <c r="I182" s="143" t="s">
        <v>6</v>
      </c>
      <c r="J182" s="56" t="s">
        <v>1377</v>
      </c>
      <c r="K182" s="57" t="s">
        <v>3947</v>
      </c>
      <c r="L182" s="55" t="s">
        <v>4773</v>
      </c>
      <c r="M182" s="55" t="s">
        <v>4830</v>
      </c>
      <c r="N182" s="55"/>
      <c r="O182" s="55"/>
      <c r="P182" s="54" t="s">
        <v>1845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2240</v>
      </c>
      <c r="X182" s="57" t="s">
        <v>2240</v>
      </c>
      <c r="Y182" s="57" t="s">
        <v>2240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3496</v>
      </c>
      <c r="D183" s="51">
        <v>46</v>
      </c>
      <c r="E183" s="56" t="s">
        <v>298</v>
      </c>
      <c r="F183" s="56" t="s">
        <v>298</v>
      </c>
      <c r="G183" s="79">
        <v>0</v>
      </c>
      <c r="H183" s="79">
        <v>0</v>
      </c>
      <c r="I183" s="143" t="s">
        <v>6</v>
      </c>
      <c r="J183" s="56" t="s">
        <v>1377</v>
      </c>
      <c r="K183" s="57" t="s">
        <v>3947</v>
      </c>
      <c r="L183" s="55" t="s">
        <v>4773</v>
      </c>
      <c r="M183" s="55" t="s">
        <v>4830</v>
      </c>
      <c r="N183" s="55"/>
      <c r="O183" s="55"/>
      <c r="P183" s="54" t="s">
        <v>1847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2240</v>
      </c>
      <c r="X183" s="57" t="s">
        <v>2240</v>
      </c>
      <c r="Y183" s="57" t="s">
        <v>2240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3496</v>
      </c>
      <c r="D184" s="51">
        <v>47</v>
      </c>
      <c r="E184" s="56" t="s">
        <v>303</v>
      </c>
      <c r="F184" s="56" t="s">
        <v>303</v>
      </c>
      <c r="G184" s="79">
        <v>0</v>
      </c>
      <c r="H184" s="79">
        <v>0</v>
      </c>
      <c r="I184" s="143" t="s">
        <v>6</v>
      </c>
      <c r="J184" s="56" t="s">
        <v>1377</v>
      </c>
      <c r="K184" s="57" t="s">
        <v>3947</v>
      </c>
      <c r="L184" s="55" t="s">
        <v>4773</v>
      </c>
      <c r="M184" s="55" t="s">
        <v>4830</v>
      </c>
      <c r="N184" s="55"/>
      <c r="O184" s="55"/>
      <c r="P184" s="54" t="s">
        <v>1850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2664</v>
      </c>
      <c r="X184" s="57" t="s">
        <v>2240</v>
      </c>
      <c r="Y184" s="57" t="s">
        <v>2240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3496</v>
      </c>
      <c r="D185" s="51">
        <v>48</v>
      </c>
      <c r="E185" s="56" t="s">
        <v>313</v>
      </c>
      <c r="F185" s="56" t="s">
        <v>313</v>
      </c>
      <c r="G185" s="79">
        <v>0</v>
      </c>
      <c r="H185" s="79">
        <v>0</v>
      </c>
      <c r="I185" s="143" t="s">
        <v>6</v>
      </c>
      <c r="J185" s="56" t="s">
        <v>1377</v>
      </c>
      <c r="K185" s="57" t="s">
        <v>3947</v>
      </c>
      <c r="L185" s="55" t="s">
        <v>4773</v>
      </c>
      <c r="M185" s="55" t="s">
        <v>4830</v>
      </c>
      <c r="N185" s="55"/>
      <c r="O185" s="55"/>
      <c r="P185" s="54" t="s">
        <v>1856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2240</v>
      </c>
      <c r="X185" s="57" t="s">
        <v>2240</v>
      </c>
      <c r="Y185" s="57" t="s">
        <v>2240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3496</v>
      </c>
      <c r="D186" s="51">
        <v>49</v>
      </c>
      <c r="E186" s="56" t="s">
        <v>315</v>
      </c>
      <c r="F186" s="56" t="s">
        <v>315</v>
      </c>
      <c r="G186" s="79">
        <v>0</v>
      </c>
      <c r="H186" s="79">
        <v>0</v>
      </c>
      <c r="I186" s="143" t="s">
        <v>6</v>
      </c>
      <c r="J186" s="56" t="s">
        <v>1377</v>
      </c>
      <c r="K186" s="57" t="s">
        <v>3947</v>
      </c>
      <c r="L186" s="55" t="s">
        <v>4773</v>
      </c>
      <c r="M186" s="55" t="s">
        <v>4830</v>
      </c>
      <c r="N186" s="55"/>
      <c r="O186" s="55"/>
      <c r="P186" s="54" t="s">
        <v>1867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2240</v>
      </c>
      <c r="X186" s="57" t="s">
        <v>2240</v>
      </c>
      <c r="Y186" s="57" t="s">
        <v>2240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3496</v>
      </c>
      <c r="D187" s="51">
        <v>50</v>
      </c>
      <c r="E187" s="56" t="s">
        <v>345</v>
      </c>
      <c r="F187" s="56" t="s">
        <v>345</v>
      </c>
      <c r="G187" s="79">
        <v>0</v>
      </c>
      <c r="H187" s="79">
        <v>0</v>
      </c>
      <c r="I187" s="143" t="s">
        <v>6</v>
      </c>
      <c r="J187" s="56" t="s">
        <v>1377</v>
      </c>
      <c r="K187" s="57" t="s">
        <v>3947</v>
      </c>
      <c r="L187" s="55" t="s">
        <v>4773</v>
      </c>
      <c r="M187" s="55" t="s">
        <v>4830</v>
      </c>
      <c r="N187" s="55"/>
      <c r="O187" s="55"/>
      <c r="P187" s="54" t="s">
        <v>1869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2240</v>
      </c>
      <c r="X187" s="57" t="s">
        <v>2240</v>
      </c>
      <c r="Y187" s="57" t="s">
        <v>2240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3496</v>
      </c>
      <c r="D188" s="51">
        <v>51</v>
      </c>
      <c r="E188" s="56" t="s">
        <v>354</v>
      </c>
      <c r="F188" s="56" t="s">
        <v>1265</v>
      </c>
      <c r="G188" s="79">
        <v>0</v>
      </c>
      <c r="H188" s="79">
        <v>0</v>
      </c>
      <c r="I188" s="143" t="s">
        <v>6</v>
      </c>
      <c r="J188" s="56" t="s">
        <v>1377</v>
      </c>
      <c r="K188" s="57" t="s">
        <v>3947</v>
      </c>
      <c r="L188" s="55" t="s">
        <v>4773</v>
      </c>
      <c r="M188" s="55" t="s">
        <v>4830</v>
      </c>
      <c r="N188" s="55"/>
      <c r="O188" s="55"/>
      <c r="P188" s="54" t="s">
        <v>1905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2240</v>
      </c>
      <c r="X188" s="57" t="s">
        <v>2240</v>
      </c>
      <c r="Y188" s="57" t="s">
        <v>2240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3496</v>
      </c>
      <c r="D189" s="51">
        <v>52</v>
      </c>
      <c r="E189" s="56" t="s">
        <v>355</v>
      </c>
      <c r="F189" s="56" t="s">
        <v>355</v>
      </c>
      <c r="G189" s="79">
        <v>0</v>
      </c>
      <c r="H189" s="79">
        <v>0</v>
      </c>
      <c r="I189" s="143" t="s">
        <v>6</v>
      </c>
      <c r="J189" s="56" t="s">
        <v>1377</v>
      </c>
      <c r="K189" s="57" t="s">
        <v>3947</v>
      </c>
      <c r="L189" s="55" t="s">
        <v>4773</v>
      </c>
      <c r="M189" s="55" t="s">
        <v>4830</v>
      </c>
      <c r="N189" s="55"/>
      <c r="O189" s="55"/>
      <c r="P189" s="54" t="s">
        <v>1918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2240</v>
      </c>
      <c r="X189" s="57" t="s">
        <v>2240</v>
      </c>
      <c r="Y189" s="57" t="s">
        <v>2240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3496</v>
      </c>
      <c r="D190" s="51">
        <v>53</v>
      </c>
      <c r="E190" s="56" t="s">
        <v>365</v>
      </c>
      <c r="F190" s="56" t="s">
        <v>365</v>
      </c>
      <c r="G190" s="79">
        <v>0</v>
      </c>
      <c r="H190" s="79">
        <v>0</v>
      </c>
      <c r="I190" s="143" t="s">
        <v>6</v>
      </c>
      <c r="J190" s="56" t="s">
        <v>1377</v>
      </c>
      <c r="K190" s="57" t="s">
        <v>3947</v>
      </c>
      <c r="L190" s="55" t="s">
        <v>4773</v>
      </c>
      <c r="M190" s="55" t="s">
        <v>4830</v>
      </c>
      <c r="N190" s="55"/>
      <c r="O190" s="55"/>
      <c r="P190" s="54" t="s">
        <v>1919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2240</v>
      </c>
      <c r="X190" s="57" t="s">
        <v>2240</v>
      </c>
      <c r="Y190" s="57" t="s">
        <v>2240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3496</v>
      </c>
      <c r="D191" s="51">
        <v>54</v>
      </c>
      <c r="E191" s="56" t="s">
        <v>389</v>
      </c>
      <c r="F191" s="56" t="s">
        <v>389</v>
      </c>
      <c r="G191" s="79">
        <v>0</v>
      </c>
      <c r="H191" s="79">
        <v>0</v>
      </c>
      <c r="I191" s="143" t="s">
        <v>6</v>
      </c>
      <c r="J191" s="56" t="s">
        <v>1377</v>
      </c>
      <c r="K191" s="57" t="s">
        <v>3947</v>
      </c>
      <c r="L191" s="55" t="s">
        <v>4773</v>
      </c>
      <c r="M191" s="55" t="s">
        <v>4830</v>
      </c>
      <c r="N191" s="55"/>
      <c r="O191" s="55"/>
      <c r="P191" s="54" t="s">
        <v>1936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2240</v>
      </c>
      <c r="X191" s="57" t="s">
        <v>2240</v>
      </c>
      <c r="Y191" s="57" t="s">
        <v>2240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3496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1377</v>
      </c>
      <c r="K192" s="57" t="s">
        <v>3947</v>
      </c>
      <c r="L192" s="55" t="s">
        <v>4773</v>
      </c>
      <c r="M192" s="55" t="s">
        <v>4830</v>
      </c>
      <c r="N192" s="55"/>
      <c r="O192" s="55"/>
      <c r="P192" s="54" t="s">
        <v>1986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2240</v>
      </c>
      <c r="X192" s="57" t="s">
        <v>2240</v>
      </c>
      <c r="Y192" s="57" t="s">
        <v>2240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3496</v>
      </c>
      <c r="D193" s="51">
        <v>56</v>
      </c>
      <c r="E193" s="56" t="s">
        <v>398</v>
      </c>
      <c r="F193" s="56" t="s">
        <v>398</v>
      </c>
      <c r="G193" s="79">
        <v>0</v>
      </c>
      <c r="H193" s="79">
        <v>0</v>
      </c>
      <c r="I193" s="143" t="s">
        <v>6</v>
      </c>
      <c r="J193" s="56" t="s">
        <v>1377</v>
      </c>
      <c r="K193" s="57" t="s">
        <v>3947</v>
      </c>
      <c r="L193" s="55" t="s">
        <v>4773</v>
      </c>
      <c r="M193" s="55" t="s">
        <v>4830</v>
      </c>
      <c r="N193" s="55"/>
      <c r="O193" s="55"/>
      <c r="P193" s="54" t="s">
        <v>1988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2240</v>
      </c>
      <c r="X193" s="57" t="s">
        <v>2240</v>
      </c>
      <c r="Y193" s="57" t="s">
        <v>2240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3496</v>
      </c>
      <c r="D194" s="51">
        <v>57</v>
      </c>
      <c r="E194" s="56" t="s">
        <v>399</v>
      </c>
      <c r="F194" s="56" t="s">
        <v>399</v>
      </c>
      <c r="G194" s="79">
        <v>0</v>
      </c>
      <c r="H194" s="79">
        <v>0</v>
      </c>
      <c r="I194" s="143" t="s">
        <v>6</v>
      </c>
      <c r="J194" s="56" t="s">
        <v>1377</v>
      </c>
      <c r="K194" s="57" t="s">
        <v>3947</v>
      </c>
      <c r="L194" s="55" t="s">
        <v>4773</v>
      </c>
      <c r="M194" s="55" t="s">
        <v>4830</v>
      </c>
      <c r="N194" s="55"/>
      <c r="O194" s="55"/>
      <c r="P194" s="54" t="s">
        <v>2001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2240</v>
      </c>
      <c r="X194" s="57" t="s">
        <v>2240</v>
      </c>
      <c r="Y194" s="57" t="s">
        <v>2240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3496</v>
      </c>
      <c r="D195" s="51">
        <v>58</v>
      </c>
      <c r="E195" s="56" t="s">
        <v>400</v>
      </c>
      <c r="F195" s="56" t="s">
        <v>400</v>
      </c>
      <c r="G195" s="79">
        <v>0</v>
      </c>
      <c r="H195" s="79">
        <v>0</v>
      </c>
      <c r="I195" s="143" t="s">
        <v>6</v>
      </c>
      <c r="J195" s="56" t="s">
        <v>1377</v>
      </c>
      <c r="K195" s="57" t="s">
        <v>3947</v>
      </c>
      <c r="L195" s="55" t="s">
        <v>4773</v>
      </c>
      <c r="M195" s="55" t="s">
        <v>4830</v>
      </c>
      <c r="N195" s="55"/>
      <c r="O195" s="55"/>
      <c r="P195" s="54" t="s">
        <v>2002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2240</v>
      </c>
      <c r="X195" s="57" t="s">
        <v>2240</v>
      </c>
      <c r="Y195" s="57" t="s">
        <v>2240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3496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1377</v>
      </c>
      <c r="K196" s="57" t="s">
        <v>3947</v>
      </c>
      <c r="L196" s="55" t="s">
        <v>4773</v>
      </c>
      <c r="M196" s="55" t="s">
        <v>4830</v>
      </c>
      <c r="N196" s="55"/>
      <c r="O196" s="55"/>
      <c r="P196" s="54" t="s">
        <v>2003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2240</v>
      </c>
      <c r="X196" s="57" t="s">
        <v>2240</v>
      </c>
      <c r="Y196" s="57" t="s">
        <v>2240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3496</v>
      </c>
      <c r="D197" s="51">
        <v>60</v>
      </c>
      <c r="E197" s="56" t="s">
        <v>401</v>
      </c>
      <c r="F197" s="56" t="s">
        <v>401</v>
      </c>
      <c r="G197" s="79">
        <v>0</v>
      </c>
      <c r="H197" s="79">
        <v>0</v>
      </c>
      <c r="I197" s="143" t="s">
        <v>6</v>
      </c>
      <c r="J197" s="56" t="s">
        <v>1377</v>
      </c>
      <c r="K197" s="57" t="s">
        <v>3947</v>
      </c>
      <c r="L197" s="55" t="s">
        <v>4773</v>
      </c>
      <c r="M197" s="55" t="s">
        <v>4830</v>
      </c>
      <c r="N197" s="55"/>
      <c r="O197" s="55"/>
      <c r="P197" s="54" t="s">
        <v>2009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2240</v>
      </c>
      <c r="X197" s="57" t="s">
        <v>2240</v>
      </c>
      <c r="Y197" s="57" t="s">
        <v>2240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3496</v>
      </c>
      <c r="D198" s="51">
        <v>61</v>
      </c>
      <c r="E198" s="56" t="s">
        <v>403</v>
      </c>
      <c r="F198" s="56" t="s">
        <v>403</v>
      </c>
      <c r="G198" s="79">
        <v>0</v>
      </c>
      <c r="H198" s="79">
        <v>0</v>
      </c>
      <c r="I198" s="143" t="s">
        <v>6</v>
      </c>
      <c r="J198" s="56" t="s">
        <v>1377</v>
      </c>
      <c r="K198" s="57" t="s">
        <v>3947</v>
      </c>
      <c r="L198" s="55" t="s">
        <v>4773</v>
      </c>
      <c r="M198" s="55" t="s">
        <v>4830</v>
      </c>
      <c r="N198" s="55"/>
      <c r="O198" s="55"/>
      <c r="P198" s="54" t="s">
        <v>2011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2240</v>
      </c>
      <c r="X198" s="57" t="s">
        <v>2240</v>
      </c>
      <c r="Y198" s="57" t="s">
        <v>2240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3496</v>
      </c>
      <c r="D199" s="51">
        <v>62</v>
      </c>
      <c r="E199" s="56" t="s">
        <v>404</v>
      </c>
      <c r="F199" s="56" t="s">
        <v>404</v>
      </c>
      <c r="G199" s="79">
        <v>0</v>
      </c>
      <c r="H199" s="79">
        <v>0</v>
      </c>
      <c r="I199" s="143" t="s">
        <v>6</v>
      </c>
      <c r="J199" s="56" t="s">
        <v>1377</v>
      </c>
      <c r="K199" s="57" t="s">
        <v>3947</v>
      </c>
      <c r="L199" s="55" t="s">
        <v>4773</v>
      </c>
      <c r="M199" s="55" t="s">
        <v>4830</v>
      </c>
      <c r="N199" s="55"/>
      <c r="O199" s="55"/>
      <c r="P199" s="54" t="s">
        <v>2012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2240</v>
      </c>
      <c r="X199" s="57" t="s">
        <v>2240</v>
      </c>
      <c r="Y199" s="57" t="s">
        <v>2240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3496</v>
      </c>
      <c r="D200" s="51">
        <v>63</v>
      </c>
      <c r="E200" s="56" t="s">
        <v>405</v>
      </c>
      <c r="F200" s="56" t="s">
        <v>405</v>
      </c>
      <c r="G200" s="79">
        <v>0</v>
      </c>
      <c r="H200" s="79">
        <v>0</v>
      </c>
      <c r="I200" s="143" t="s">
        <v>6</v>
      </c>
      <c r="J200" s="56" t="s">
        <v>1377</v>
      </c>
      <c r="K200" s="57" t="s">
        <v>3947</v>
      </c>
      <c r="L200" s="55" t="s">
        <v>4773</v>
      </c>
      <c r="M200" s="55" t="s">
        <v>4830</v>
      </c>
      <c r="N200" s="55"/>
      <c r="O200" s="55"/>
      <c r="P200" s="54" t="s">
        <v>2013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2240</v>
      </c>
      <c r="X200" s="57" t="s">
        <v>2240</v>
      </c>
      <c r="Y200" s="57" t="s">
        <v>2240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3496</v>
      </c>
      <c r="D201" s="51">
        <v>64</v>
      </c>
      <c r="E201" s="56" t="s">
        <v>406</v>
      </c>
      <c r="F201" s="56" t="s">
        <v>406</v>
      </c>
      <c r="G201" s="79">
        <v>0</v>
      </c>
      <c r="H201" s="79">
        <v>0</v>
      </c>
      <c r="I201" s="143" t="s">
        <v>6</v>
      </c>
      <c r="J201" s="56" t="s">
        <v>1377</v>
      </c>
      <c r="K201" s="57" t="s">
        <v>3947</v>
      </c>
      <c r="L201" s="55" t="s">
        <v>4773</v>
      </c>
      <c r="M201" s="55" t="s">
        <v>4830</v>
      </c>
      <c r="N201" s="55"/>
      <c r="O201" s="55"/>
      <c r="P201" s="54" t="s">
        <v>2014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2664</v>
      </c>
      <c r="X201" s="80" t="s">
        <v>2606</v>
      </c>
      <c r="Y201" s="81" t="s">
        <v>2240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3496</v>
      </c>
      <c r="D202" s="51">
        <v>65</v>
      </c>
      <c r="E202" s="56" t="s">
        <v>407</v>
      </c>
      <c r="F202" s="56" t="s">
        <v>407</v>
      </c>
      <c r="G202" s="79">
        <v>0</v>
      </c>
      <c r="H202" s="79">
        <v>0</v>
      </c>
      <c r="I202" s="143" t="s">
        <v>6</v>
      </c>
      <c r="J202" s="56" t="s">
        <v>1377</v>
      </c>
      <c r="K202" s="57" t="s">
        <v>3947</v>
      </c>
      <c r="L202" s="55" t="s">
        <v>4773</v>
      </c>
      <c r="M202" s="55" t="s">
        <v>4830</v>
      </c>
      <c r="N202" s="55"/>
      <c r="O202" s="55"/>
      <c r="P202" s="54" t="s">
        <v>2015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2240</v>
      </c>
      <c r="X202" s="57" t="s">
        <v>2240</v>
      </c>
      <c r="Y202" s="57" t="s">
        <v>2240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3496</v>
      </c>
      <c r="D203" s="51">
        <v>66</v>
      </c>
      <c r="E203" s="56" t="s">
        <v>408</v>
      </c>
      <c r="F203" s="56" t="s">
        <v>408</v>
      </c>
      <c r="G203" s="79">
        <v>0</v>
      </c>
      <c r="H203" s="79">
        <v>0</v>
      </c>
      <c r="I203" s="143" t="s">
        <v>6</v>
      </c>
      <c r="J203" s="56" t="s">
        <v>1377</v>
      </c>
      <c r="K203" s="57" t="s">
        <v>3947</v>
      </c>
      <c r="L203" s="55" t="s">
        <v>4773</v>
      </c>
      <c r="M203" s="55" t="s">
        <v>4830</v>
      </c>
      <c r="N203" s="55"/>
      <c r="O203" s="55"/>
      <c r="P203" s="54" t="s">
        <v>2016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2240</v>
      </c>
      <c r="X203" s="57" t="s">
        <v>2240</v>
      </c>
      <c r="Y203" s="57" t="s">
        <v>2240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3496</v>
      </c>
      <c r="D204" s="51">
        <v>67</v>
      </c>
      <c r="E204" s="56" t="s">
        <v>409</v>
      </c>
      <c r="F204" s="56" t="s">
        <v>409</v>
      </c>
      <c r="G204" s="79">
        <v>0</v>
      </c>
      <c r="H204" s="79">
        <v>0</v>
      </c>
      <c r="I204" s="143" t="s">
        <v>6</v>
      </c>
      <c r="J204" s="56" t="s">
        <v>1377</v>
      </c>
      <c r="K204" s="57" t="s">
        <v>3947</v>
      </c>
      <c r="L204" s="55" t="s">
        <v>4773</v>
      </c>
      <c r="M204" s="55" t="s">
        <v>4830</v>
      </c>
      <c r="N204" s="55"/>
      <c r="O204" s="55"/>
      <c r="P204" s="54" t="s">
        <v>2017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2240</v>
      </c>
      <c r="X204" s="57" t="s">
        <v>2240</v>
      </c>
      <c r="Y204" s="57" t="s">
        <v>2240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3496</v>
      </c>
      <c r="D205" s="51">
        <v>68</v>
      </c>
      <c r="E205" s="56" t="s">
        <v>410</v>
      </c>
      <c r="F205" s="56" t="s">
        <v>410</v>
      </c>
      <c r="G205" s="79">
        <v>0</v>
      </c>
      <c r="H205" s="79">
        <v>0</v>
      </c>
      <c r="I205" s="143" t="s">
        <v>6</v>
      </c>
      <c r="J205" s="56" t="s">
        <v>1377</v>
      </c>
      <c r="K205" s="57" t="s">
        <v>3947</v>
      </c>
      <c r="L205" s="55" t="s">
        <v>4773</v>
      </c>
      <c r="M205" s="55" t="s">
        <v>4830</v>
      </c>
      <c r="N205" s="55"/>
      <c r="O205" s="55"/>
      <c r="P205" s="54" t="s">
        <v>2018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2240</v>
      </c>
      <c r="X205" s="57" t="s">
        <v>2240</v>
      </c>
      <c r="Y205" s="57" t="s">
        <v>2240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3496</v>
      </c>
      <c r="D206" s="51">
        <v>69</v>
      </c>
      <c r="E206" s="56" t="s">
        <v>411</v>
      </c>
      <c r="F206" s="56" t="s">
        <v>411</v>
      </c>
      <c r="G206" s="79">
        <v>0</v>
      </c>
      <c r="H206" s="79">
        <v>0</v>
      </c>
      <c r="I206" s="143" t="s">
        <v>6</v>
      </c>
      <c r="J206" s="56" t="s">
        <v>1377</v>
      </c>
      <c r="K206" s="57" t="s">
        <v>3947</v>
      </c>
      <c r="L206" s="55" t="s">
        <v>4773</v>
      </c>
      <c r="M206" s="55" t="s">
        <v>4830</v>
      </c>
      <c r="N206" s="55"/>
      <c r="O206" s="55"/>
      <c r="P206" s="54" t="s">
        <v>2019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2240</v>
      </c>
      <c r="X206" s="57" t="s">
        <v>2240</v>
      </c>
      <c r="Y206" s="57" t="s">
        <v>2240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3496</v>
      </c>
      <c r="D207" s="51">
        <v>70</v>
      </c>
      <c r="E207" s="56" t="s">
        <v>412</v>
      </c>
      <c r="F207" s="56" t="s">
        <v>412</v>
      </c>
      <c r="G207" s="79">
        <v>0</v>
      </c>
      <c r="H207" s="79">
        <v>0</v>
      </c>
      <c r="I207" s="143" t="s">
        <v>6</v>
      </c>
      <c r="J207" s="56" t="s">
        <v>1377</v>
      </c>
      <c r="K207" s="57" t="s">
        <v>3947</v>
      </c>
      <c r="L207" s="55" t="s">
        <v>4773</v>
      </c>
      <c r="M207" s="55" t="s">
        <v>4830</v>
      </c>
      <c r="N207" s="55"/>
      <c r="O207" s="55"/>
      <c r="P207" s="54" t="s">
        <v>2020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2240</v>
      </c>
      <c r="X207" s="57" t="s">
        <v>2240</v>
      </c>
      <c r="Y207" s="57" t="s">
        <v>2240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3496</v>
      </c>
      <c r="D208" s="51">
        <v>71</v>
      </c>
      <c r="E208" s="56" t="s">
        <v>413</v>
      </c>
      <c r="F208" s="56" t="s">
        <v>413</v>
      </c>
      <c r="G208" s="79">
        <v>0</v>
      </c>
      <c r="H208" s="79">
        <v>0</v>
      </c>
      <c r="I208" s="143" t="s">
        <v>6</v>
      </c>
      <c r="J208" s="56" t="s">
        <v>1377</v>
      </c>
      <c r="K208" s="57" t="s">
        <v>3947</v>
      </c>
      <c r="L208" s="55" t="s">
        <v>4773</v>
      </c>
      <c r="M208" s="55" t="s">
        <v>4830</v>
      </c>
      <c r="N208" s="55"/>
      <c r="O208" s="55"/>
      <c r="P208" s="54" t="s">
        <v>2021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2240</v>
      </c>
      <c r="X208" s="57" t="s">
        <v>2240</v>
      </c>
      <c r="Y208" s="57" t="s">
        <v>2240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3496</v>
      </c>
      <c r="D209" s="51">
        <v>72</v>
      </c>
      <c r="E209" s="56" t="s">
        <v>416</v>
      </c>
      <c r="F209" s="56" t="s">
        <v>416</v>
      </c>
      <c r="G209" s="79">
        <v>0</v>
      </c>
      <c r="H209" s="79">
        <v>0</v>
      </c>
      <c r="I209" s="143" t="s">
        <v>6</v>
      </c>
      <c r="J209" s="56" t="s">
        <v>1377</v>
      </c>
      <c r="K209" s="57" t="s">
        <v>3947</v>
      </c>
      <c r="L209" s="55" t="s">
        <v>4773</v>
      </c>
      <c r="M209" s="55" t="s">
        <v>4830</v>
      </c>
      <c r="N209" s="55"/>
      <c r="O209" s="55"/>
      <c r="P209" s="54" t="s">
        <v>2026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2240</v>
      </c>
      <c r="X209" s="57" t="s">
        <v>2240</v>
      </c>
      <c r="Y209" s="57" t="s">
        <v>2240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3496</v>
      </c>
      <c r="D210" s="51">
        <v>73</v>
      </c>
      <c r="E210" s="56" t="s">
        <v>572</v>
      </c>
      <c r="F210" s="56" t="s">
        <v>572</v>
      </c>
      <c r="G210" s="79">
        <v>0</v>
      </c>
      <c r="H210" s="79">
        <v>0</v>
      </c>
      <c r="I210" s="143" t="s">
        <v>6</v>
      </c>
      <c r="J210" s="56" t="s">
        <v>1377</v>
      </c>
      <c r="K210" s="57" t="s">
        <v>3947</v>
      </c>
      <c r="L210" s="55" t="s">
        <v>4773</v>
      </c>
      <c r="M210" s="55" t="s">
        <v>4830</v>
      </c>
      <c r="N210" s="55"/>
      <c r="O210" s="55"/>
      <c r="P210" s="54" t="s">
        <v>2041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2664</v>
      </c>
      <c r="X210" s="80" t="s">
        <v>2606</v>
      </c>
      <c r="Y210" s="81" t="s">
        <v>2240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3496</v>
      </c>
      <c r="D211" s="51">
        <v>74</v>
      </c>
      <c r="E211" s="56" t="s">
        <v>5437</v>
      </c>
      <c r="F211" s="56" t="s">
        <v>5437</v>
      </c>
      <c r="G211" s="79">
        <v>0</v>
      </c>
      <c r="H211" s="79">
        <v>0</v>
      </c>
      <c r="I211" s="143" t="s">
        <v>6</v>
      </c>
      <c r="J211" s="56" t="s">
        <v>1377</v>
      </c>
      <c r="K211" s="57" t="s">
        <v>3947</v>
      </c>
      <c r="L211" s="55" t="s">
        <v>4773</v>
      </c>
      <c r="M211" s="55" t="s">
        <v>4830</v>
      </c>
      <c r="N211" s="55"/>
      <c r="O211" s="55"/>
      <c r="P211" s="54" t="s">
        <v>2042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2240</v>
      </c>
      <c r="X211" s="57" t="s">
        <v>2240</v>
      </c>
      <c r="Y211" s="57" t="s">
        <v>2240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3496</v>
      </c>
      <c r="D212" s="51">
        <v>75</v>
      </c>
      <c r="E212" s="56" t="s">
        <v>425</v>
      </c>
      <c r="F212" s="56" t="s">
        <v>425</v>
      </c>
      <c r="G212" s="58">
        <v>0</v>
      </c>
      <c r="H212" s="58">
        <v>0</v>
      </c>
      <c r="I212" s="143" t="s">
        <v>6</v>
      </c>
      <c r="J212" s="56" t="s">
        <v>1377</v>
      </c>
      <c r="K212" s="57" t="s">
        <v>3947</v>
      </c>
      <c r="L212" s="55" t="s">
        <v>4773</v>
      </c>
      <c r="M212" s="55" t="s">
        <v>4830</v>
      </c>
      <c r="N212" s="55"/>
      <c r="O212" s="55"/>
      <c r="P212" s="54" t="s">
        <v>2049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2240</v>
      </c>
      <c r="X212" s="57" t="s">
        <v>2240</v>
      </c>
      <c r="Y212" s="57" t="s">
        <v>2240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3496</v>
      </c>
      <c r="D213" s="51">
        <v>76</v>
      </c>
      <c r="E213" s="56" t="s">
        <v>430</v>
      </c>
      <c r="F213" s="56" t="s">
        <v>430</v>
      </c>
      <c r="G213" s="58">
        <v>0</v>
      </c>
      <c r="H213" s="58">
        <v>0</v>
      </c>
      <c r="I213" s="143" t="s">
        <v>6</v>
      </c>
      <c r="J213" s="56" t="s">
        <v>1377</v>
      </c>
      <c r="K213" s="57" t="s">
        <v>3947</v>
      </c>
      <c r="L213" s="55" t="s">
        <v>4773</v>
      </c>
      <c r="M213" s="55" t="s">
        <v>4830</v>
      </c>
      <c r="N213" s="55"/>
      <c r="O213" s="55"/>
      <c r="P213" s="54" t="s">
        <v>2051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2664</v>
      </c>
      <c r="X213" s="80" t="s">
        <v>2606</v>
      </c>
      <c r="Y213" s="122" t="s">
        <v>3953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3496</v>
      </c>
      <c r="D214" s="51">
        <v>77</v>
      </c>
      <c r="E214" s="56" t="s">
        <v>450</v>
      </c>
      <c r="F214" s="56" t="s">
        <v>450</v>
      </c>
      <c r="G214" s="79">
        <v>0</v>
      </c>
      <c r="H214" s="79">
        <v>0</v>
      </c>
      <c r="I214" s="143" t="s">
        <v>6</v>
      </c>
      <c r="J214" s="56" t="s">
        <v>1377</v>
      </c>
      <c r="K214" s="57" t="s">
        <v>3947</v>
      </c>
      <c r="L214" s="55" t="s">
        <v>4773</v>
      </c>
      <c r="M214" s="55" t="s">
        <v>4830</v>
      </c>
      <c r="N214" s="55"/>
      <c r="O214" s="55"/>
      <c r="P214" s="54" t="s">
        <v>2077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2664</v>
      </c>
      <c r="X214" s="80" t="s">
        <v>2606</v>
      </c>
      <c r="Y214" s="81" t="s">
        <v>3954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3771</v>
      </c>
      <c r="D215" s="51">
        <v>78</v>
      </c>
      <c r="E215" s="56" t="s">
        <v>1325</v>
      </c>
      <c r="F215" s="56" t="s">
        <v>1325</v>
      </c>
      <c r="G215" s="79">
        <v>0</v>
      </c>
      <c r="H215" s="79">
        <v>0</v>
      </c>
      <c r="I215" s="56" t="s">
        <v>1</v>
      </c>
      <c r="J215" s="56" t="s">
        <v>1377</v>
      </c>
      <c r="K215" s="57" t="s">
        <v>3785</v>
      </c>
      <c r="L215" s="55" t="s">
        <v>4773</v>
      </c>
      <c r="M215" s="55" t="s">
        <v>4830</v>
      </c>
      <c r="N215" s="55"/>
      <c r="O215" s="55"/>
      <c r="P215" s="54" t="s">
        <v>2100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2240</v>
      </c>
      <c r="X215" s="57" t="s">
        <v>2240</v>
      </c>
      <c r="Y215" s="57" t="s">
        <v>2240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3496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1377</v>
      </c>
      <c r="K216" s="57" t="s">
        <v>3947</v>
      </c>
      <c r="L216" s="55" t="s">
        <v>4773</v>
      </c>
      <c r="M216" s="55" t="s">
        <v>4831</v>
      </c>
      <c r="N216" s="55"/>
      <c r="O216" s="51" t="s">
        <v>2797</v>
      </c>
      <c r="P216" s="54" t="s">
        <v>2291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2664</v>
      </c>
      <c r="X216" s="57" t="s">
        <v>2594</v>
      </c>
      <c r="Y216" s="57" t="s">
        <v>2240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3771</v>
      </c>
      <c r="D217" s="51" t="s">
        <v>7</v>
      </c>
      <c r="E217" s="62" t="s">
        <v>2798</v>
      </c>
      <c r="F217" s="62" t="s">
        <v>2798</v>
      </c>
      <c r="G217" s="63">
        <v>0</v>
      </c>
      <c r="H217" s="63">
        <v>0</v>
      </c>
      <c r="I217" s="149" t="s">
        <v>28</v>
      </c>
      <c r="J217" s="56" t="s">
        <v>1377</v>
      </c>
      <c r="K217" s="57" t="s">
        <v>3785</v>
      </c>
      <c r="L217" s="55" t="s">
        <v>4773</v>
      </c>
      <c r="M217" s="55" t="s">
        <v>4832</v>
      </c>
      <c r="N217" s="55"/>
      <c r="O217" s="55"/>
      <c r="P217" s="54" t="s">
        <v>3204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2240</v>
      </c>
      <c r="X217" s="57" t="s">
        <v>2240</v>
      </c>
      <c r="Y217" s="57" t="s">
        <v>2240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3771</v>
      </c>
      <c r="D218" s="51" t="s">
        <v>7</v>
      </c>
      <c r="E218" s="62" t="s">
        <v>2799</v>
      </c>
      <c r="F218" s="62" t="s">
        <v>2799</v>
      </c>
      <c r="G218" s="63">
        <v>0</v>
      </c>
      <c r="H218" s="63">
        <v>0</v>
      </c>
      <c r="I218" s="149" t="s">
        <v>28</v>
      </c>
      <c r="J218" s="56" t="s">
        <v>1377</v>
      </c>
      <c r="K218" s="57" t="s">
        <v>3785</v>
      </c>
      <c r="L218" s="55" t="s">
        <v>4773</v>
      </c>
      <c r="M218" s="55" t="s">
        <v>4832</v>
      </c>
      <c r="N218" s="55"/>
      <c r="O218" s="55"/>
      <c r="P218" s="54" t="s">
        <v>3205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2240</v>
      </c>
      <c r="X218" s="57" t="s">
        <v>2240</v>
      </c>
      <c r="Y218" s="57" t="s">
        <v>2240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3771</v>
      </c>
      <c r="D219" s="51" t="s">
        <v>7</v>
      </c>
      <c r="E219" s="62" t="s">
        <v>2800</v>
      </c>
      <c r="F219" s="62" t="s">
        <v>2800</v>
      </c>
      <c r="G219" s="63">
        <v>0</v>
      </c>
      <c r="H219" s="63">
        <v>0</v>
      </c>
      <c r="I219" s="149" t="s">
        <v>28</v>
      </c>
      <c r="J219" s="56" t="s">
        <v>1377</v>
      </c>
      <c r="K219" s="57" t="s">
        <v>3785</v>
      </c>
      <c r="L219" s="55" t="s">
        <v>4773</v>
      </c>
      <c r="M219" s="55" t="s">
        <v>4832</v>
      </c>
      <c r="N219" s="55"/>
      <c r="O219" s="55"/>
      <c r="P219" s="54" t="s">
        <v>3206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2240</v>
      </c>
      <c r="X219" s="57" t="s">
        <v>2240</v>
      </c>
      <c r="Y219" s="57" t="s">
        <v>2240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3771</v>
      </c>
      <c r="D220" s="51" t="s">
        <v>7</v>
      </c>
      <c r="E220" s="62" t="s">
        <v>2801</v>
      </c>
      <c r="F220" s="62" t="s">
        <v>2801</v>
      </c>
      <c r="G220" s="63">
        <v>0</v>
      </c>
      <c r="H220" s="63">
        <v>0</v>
      </c>
      <c r="I220" s="149" t="s">
        <v>28</v>
      </c>
      <c r="J220" s="56" t="s">
        <v>1377</v>
      </c>
      <c r="K220" s="57" t="s">
        <v>3785</v>
      </c>
      <c r="L220" s="55" t="s">
        <v>4773</v>
      </c>
      <c r="M220" s="55" t="s">
        <v>4832</v>
      </c>
      <c r="N220" s="55"/>
      <c r="O220" s="55"/>
      <c r="P220" s="54" t="s">
        <v>3207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2240</v>
      </c>
      <c r="X220" s="57" t="s">
        <v>2240</v>
      </c>
      <c r="Y220" s="57" t="s">
        <v>2240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3771</v>
      </c>
      <c r="D221" s="51" t="s">
        <v>7</v>
      </c>
      <c r="E221" s="62" t="s">
        <v>2802</v>
      </c>
      <c r="F221" s="62" t="s">
        <v>2802</v>
      </c>
      <c r="G221" s="63">
        <v>0</v>
      </c>
      <c r="H221" s="63">
        <v>0</v>
      </c>
      <c r="I221" s="149" t="s">
        <v>28</v>
      </c>
      <c r="J221" s="56" t="s">
        <v>1377</v>
      </c>
      <c r="K221" s="57" t="s">
        <v>3785</v>
      </c>
      <c r="L221" s="55" t="s">
        <v>4773</v>
      </c>
      <c r="M221" s="55" t="s">
        <v>4832</v>
      </c>
      <c r="N221" s="55"/>
      <c r="O221" s="55"/>
      <c r="P221" s="54" t="s">
        <v>3208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2240</v>
      </c>
      <c r="X221" s="57" t="s">
        <v>2240</v>
      </c>
      <c r="Y221" s="57" t="s">
        <v>2240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3771</v>
      </c>
      <c r="D222" s="51" t="s">
        <v>7</v>
      </c>
      <c r="E222" s="62" t="s">
        <v>2803</v>
      </c>
      <c r="F222" s="62" t="s">
        <v>2803</v>
      </c>
      <c r="G222" s="63">
        <v>0</v>
      </c>
      <c r="H222" s="63">
        <v>0</v>
      </c>
      <c r="I222" s="149" t="s">
        <v>28</v>
      </c>
      <c r="J222" s="56" t="s">
        <v>1377</v>
      </c>
      <c r="K222" s="57" t="s">
        <v>3785</v>
      </c>
      <c r="L222" s="55" t="s">
        <v>4773</v>
      </c>
      <c r="M222" s="55" t="s">
        <v>4832</v>
      </c>
      <c r="N222" s="55"/>
      <c r="O222" s="55"/>
      <c r="P222" s="54" t="s">
        <v>3209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2240</v>
      </c>
      <c r="X222" s="57" t="s">
        <v>2240</v>
      </c>
      <c r="Y222" s="57" t="s">
        <v>2240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3771</v>
      </c>
      <c r="D223" s="51" t="s">
        <v>7</v>
      </c>
      <c r="E223" s="62" t="s">
        <v>2804</v>
      </c>
      <c r="F223" s="62" t="s">
        <v>2804</v>
      </c>
      <c r="G223" s="63">
        <v>0</v>
      </c>
      <c r="H223" s="63">
        <v>0</v>
      </c>
      <c r="I223" s="149" t="s">
        <v>28</v>
      </c>
      <c r="J223" s="56" t="s">
        <v>1377</v>
      </c>
      <c r="K223" s="57" t="s">
        <v>3785</v>
      </c>
      <c r="L223" s="55" t="s">
        <v>4773</v>
      </c>
      <c r="M223" s="55" t="s">
        <v>4832</v>
      </c>
      <c r="N223" s="55"/>
      <c r="O223" s="55"/>
      <c r="P223" s="54" t="s">
        <v>3210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2240</v>
      </c>
      <c r="X223" s="57" t="s">
        <v>2240</v>
      </c>
      <c r="Y223" s="57" t="s">
        <v>2240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3771</v>
      </c>
      <c r="D224" s="51" t="s">
        <v>7</v>
      </c>
      <c r="E224" s="62" t="s">
        <v>2805</v>
      </c>
      <c r="F224" s="62" t="s">
        <v>2805</v>
      </c>
      <c r="G224" s="63">
        <v>0</v>
      </c>
      <c r="H224" s="63">
        <v>0</v>
      </c>
      <c r="I224" s="149" t="s">
        <v>28</v>
      </c>
      <c r="J224" s="56" t="s">
        <v>1377</v>
      </c>
      <c r="K224" s="57" t="s">
        <v>3785</v>
      </c>
      <c r="L224" s="55" t="s">
        <v>4773</v>
      </c>
      <c r="M224" s="55" t="s">
        <v>4832</v>
      </c>
      <c r="N224" s="55"/>
      <c r="O224" s="55"/>
      <c r="P224" s="54" t="s">
        <v>3211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2240</v>
      </c>
      <c r="X224" s="57" t="s">
        <v>2240</v>
      </c>
      <c r="Y224" s="57" t="s">
        <v>2240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3771</v>
      </c>
      <c r="D225" s="51" t="s">
        <v>7</v>
      </c>
      <c r="E225" s="62" t="s">
        <v>2806</v>
      </c>
      <c r="F225" s="62" t="s">
        <v>2806</v>
      </c>
      <c r="G225" s="63">
        <v>0</v>
      </c>
      <c r="H225" s="63">
        <v>0</v>
      </c>
      <c r="I225" s="149" t="s">
        <v>28</v>
      </c>
      <c r="J225" s="56" t="s">
        <v>1377</v>
      </c>
      <c r="K225" s="57" t="s">
        <v>3785</v>
      </c>
      <c r="L225" s="55" t="s">
        <v>4773</v>
      </c>
      <c r="M225" s="55" t="s">
        <v>4832</v>
      </c>
      <c r="N225" s="55"/>
      <c r="O225" s="55"/>
      <c r="P225" s="54" t="s">
        <v>3212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2240</v>
      </c>
      <c r="X225" s="57" t="s">
        <v>2240</v>
      </c>
      <c r="Y225" s="57" t="s">
        <v>2240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3771</v>
      </c>
      <c r="D226" s="51" t="s">
        <v>7</v>
      </c>
      <c r="E226" s="62" t="s">
        <v>2807</v>
      </c>
      <c r="F226" s="62" t="s">
        <v>2807</v>
      </c>
      <c r="G226" s="63">
        <v>0</v>
      </c>
      <c r="H226" s="63">
        <v>0</v>
      </c>
      <c r="I226" s="149" t="s">
        <v>28</v>
      </c>
      <c r="J226" s="56" t="s">
        <v>1377</v>
      </c>
      <c r="K226" s="57" t="s">
        <v>3785</v>
      </c>
      <c r="L226" s="55" t="s">
        <v>4773</v>
      </c>
      <c r="M226" s="55" t="s">
        <v>4832</v>
      </c>
      <c r="N226" s="55"/>
      <c r="O226" s="55"/>
      <c r="P226" s="54" t="s">
        <v>3213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2240</v>
      </c>
      <c r="X226" s="57" t="s">
        <v>2240</v>
      </c>
      <c r="Y226" s="57" t="s">
        <v>2240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3771</v>
      </c>
      <c r="D227" s="51" t="s">
        <v>7</v>
      </c>
      <c r="E227" s="62" t="s">
        <v>2808</v>
      </c>
      <c r="F227" s="62" t="s">
        <v>2808</v>
      </c>
      <c r="G227" s="63">
        <v>0</v>
      </c>
      <c r="H227" s="63">
        <v>0</v>
      </c>
      <c r="I227" s="149" t="s">
        <v>28</v>
      </c>
      <c r="J227" s="56" t="s">
        <v>1377</v>
      </c>
      <c r="K227" s="57" t="s">
        <v>3785</v>
      </c>
      <c r="L227" s="55" t="s">
        <v>4773</v>
      </c>
      <c r="M227" s="55" t="s">
        <v>4832</v>
      </c>
      <c r="N227" s="55"/>
      <c r="O227" s="55"/>
      <c r="P227" s="54" t="s">
        <v>3214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2240</v>
      </c>
      <c r="X227" s="57" t="s">
        <v>2240</v>
      </c>
      <c r="Y227" s="57" t="s">
        <v>2240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3771</v>
      </c>
      <c r="D228" s="51" t="s">
        <v>7</v>
      </c>
      <c r="E228" s="62" t="s">
        <v>2809</v>
      </c>
      <c r="F228" s="62" t="s">
        <v>2809</v>
      </c>
      <c r="G228" s="63">
        <v>0</v>
      </c>
      <c r="H228" s="63">
        <v>0</v>
      </c>
      <c r="I228" s="149" t="s">
        <v>28</v>
      </c>
      <c r="J228" s="56" t="s">
        <v>1377</v>
      </c>
      <c r="K228" s="57" t="s">
        <v>3785</v>
      </c>
      <c r="L228" s="55" t="s">
        <v>4773</v>
      </c>
      <c r="M228" s="55" t="s">
        <v>4832</v>
      </c>
      <c r="N228" s="55"/>
      <c r="O228" s="55"/>
      <c r="P228" s="54" t="s">
        <v>3215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2240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/>
      <c r="O229" s="50"/>
      <c r="P229" s="54" t="s">
        <v>2240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2240</v>
      </c>
      <c r="X229" s="78" t="s">
        <v>2240</v>
      </c>
      <c r="Y229" s="78" t="s">
        <v>2240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2240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/>
      <c r="O230" s="50"/>
      <c r="P230" s="54" t="s">
        <v>2240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2240</v>
      </c>
      <c r="X230" s="78" t="s">
        <v>2240</v>
      </c>
      <c r="Y230" s="78" t="s">
        <v>2240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2691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/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2240</v>
      </c>
      <c r="X231" s="78" t="s">
        <v>2240</v>
      </c>
      <c r="Y231" s="78" t="s">
        <v>2240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3497</v>
      </c>
      <c r="D232" s="51" t="s">
        <v>7</v>
      </c>
      <c r="E232" s="56" t="s">
        <v>1012</v>
      </c>
      <c r="F232" s="56" t="s">
        <v>1012</v>
      </c>
      <c r="G232" s="79">
        <v>0</v>
      </c>
      <c r="H232" s="79">
        <v>0</v>
      </c>
      <c r="I232" s="145" t="s">
        <v>3</v>
      </c>
      <c r="J232" s="56" t="s">
        <v>1377</v>
      </c>
      <c r="K232" s="57" t="s">
        <v>3947</v>
      </c>
      <c r="L232" s="55" t="s">
        <v>4773</v>
      </c>
      <c r="M232" s="55" t="s">
        <v>4830</v>
      </c>
      <c r="N232" s="55"/>
      <c r="O232" s="55"/>
      <c r="P232" s="54" t="s">
        <v>1395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2240</v>
      </c>
      <c r="X232" s="57" t="s">
        <v>2594</v>
      </c>
      <c r="Y232" s="57" t="s">
        <v>2240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3498</v>
      </c>
      <c r="D233" s="51" t="s">
        <v>7</v>
      </c>
      <c r="E233" s="56" t="s">
        <v>1013</v>
      </c>
      <c r="F233" s="56" t="s">
        <v>1013</v>
      </c>
      <c r="G233" s="79">
        <v>0</v>
      </c>
      <c r="H233" s="79">
        <v>0</v>
      </c>
      <c r="I233" s="145" t="s">
        <v>3</v>
      </c>
      <c r="J233" s="56" t="s">
        <v>1377</v>
      </c>
      <c r="K233" s="57" t="s">
        <v>3947</v>
      </c>
      <c r="L233" s="55" t="s">
        <v>4773</v>
      </c>
      <c r="M233" s="55" t="s">
        <v>4830</v>
      </c>
      <c r="N233" s="55"/>
      <c r="O233" s="55"/>
      <c r="P233" s="54" t="s">
        <v>1396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2240</v>
      </c>
      <c r="X233" s="57" t="s">
        <v>2594</v>
      </c>
      <c r="Y233" s="57" t="s">
        <v>2240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3499</v>
      </c>
      <c r="D234" s="51">
        <v>10</v>
      </c>
      <c r="E234" s="56" t="s">
        <v>69</v>
      </c>
      <c r="F234" s="272" t="s">
        <v>5388</v>
      </c>
      <c r="G234" s="79">
        <v>0</v>
      </c>
      <c r="H234" s="79">
        <v>0</v>
      </c>
      <c r="I234" s="145" t="s">
        <v>3</v>
      </c>
      <c r="J234" s="56" t="s">
        <v>1377</v>
      </c>
      <c r="K234" s="57" t="s">
        <v>3947</v>
      </c>
      <c r="L234" s="55" t="s">
        <v>4773</v>
      </c>
      <c r="M234" s="55" t="s">
        <v>4830</v>
      </c>
      <c r="N234" s="55"/>
      <c r="O234" s="55"/>
      <c r="P234" s="54" t="s">
        <v>1491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2240</v>
      </c>
      <c r="X234" s="57" t="s">
        <v>2594</v>
      </c>
      <c r="Y234" s="57" t="s">
        <v>2240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3499</v>
      </c>
      <c r="D235" s="51">
        <v>10</v>
      </c>
      <c r="E235" s="56" t="s">
        <v>69</v>
      </c>
      <c r="F235" s="273" t="s">
        <v>5383</v>
      </c>
      <c r="G235" s="79">
        <v>0</v>
      </c>
      <c r="H235" s="79">
        <v>0</v>
      </c>
      <c r="I235" s="144" t="s">
        <v>464</v>
      </c>
      <c r="J235" s="56" t="s">
        <v>1377</v>
      </c>
      <c r="K235" s="57" t="s">
        <v>3947</v>
      </c>
      <c r="L235" s="55" t="s">
        <v>4773</v>
      </c>
      <c r="M235" s="55" t="s">
        <v>4830</v>
      </c>
      <c r="N235" s="55"/>
      <c r="O235" s="55"/>
      <c r="P235" s="54" t="s">
        <v>2104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2240</v>
      </c>
      <c r="X235" s="57" t="s">
        <v>2240</v>
      </c>
      <c r="Y235" s="57" t="s">
        <v>2240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3499</v>
      </c>
      <c r="D236" s="51">
        <v>10</v>
      </c>
      <c r="E236" s="56" t="s">
        <v>69</v>
      </c>
      <c r="F236" s="273" t="s">
        <v>1345</v>
      </c>
      <c r="G236" s="79">
        <v>0</v>
      </c>
      <c r="H236" s="79">
        <v>0</v>
      </c>
      <c r="I236" s="144" t="s">
        <v>464</v>
      </c>
      <c r="J236" s="56" t="s">
        <v>1377</v>
      </c>
      <c r="K236" s="57" t="s">
        <v>3947</v>
      </c>
      <c r="L236" s="55" t="s">
        <v>4773</v>
      </c>
      <c r="M236" s="55" t="s">
        <v>4830</v>
      </c>
      <c r="N236" s="55"/>
      <c r="O236" s="55"/>
      <c r="P236" s="54" t="s">
        <v>2105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2240</v>
      </c>
      <c r="X236" s="57" t="s">
        <v>2240</v>
      </c>
      <c r="Y236" s="57" t="s">
        <v>2240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3499</v>
      </c>
      <c r="D237" s="51">
        <v>20</v>
      </c>
      <c r="E237" s="56" t="s">
        <v>68</v>
      </c>
      <c r="F237" s="271" t="s">
        <v>5388</v>
      </c>
      <c r="G237" s="79">
        <v>0</v>
      </c>
      <c r="H237" s="79">
        <v>0</v>
      </c>
      <c r="I237" s="145" t="s">
        <v>3</v>
      </c>
      <c r="J237" s="56" t="s">
        <v>1377</v>
      </c>
      <c r="K237" s="57" t="s">
        <v>3947</v>
      </c>
      <c r="L237" s="55" t="s">
        <v>4773</v>
      </c>
      <c r="M237" s="55" t="s">
        <v>4830</v>
      </c>
      <c r="N237" s="55"/>
      <c r="O237" s="55"/>
      <c r="P237" s="54" t="s">
        <v>1490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2240</v>
      </c>
      <c r="X237" s="57" t="s">
        <v>2594</v>
      </c>
      <c r="Y237" s="57" t="s">
        <v>2240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3499</v>
      </c>
      <c r="D238" s="51">
        <v>20</v>
      </c>
      <c r="E238" s="56" t="s">
        <v>68</v>
      </c>
      <c r="F238" s="273" t="s">
        <v>5384</v>
      </c>
      <c r="G238" s="79">
        <v>0</v>
      </c>
      <c r="H238" s="79">
        <v>0</v>
      </c>
      <c r="I238" s="144" t="s">
        <v>464</v>
      </c>
      <c r="J238" s="56" t="s">
        <v>1377</v>
      </c>
      <c r="K238" s="57" t="s">
        <v>3947</v>
      </c>
      <c r="L238" s="55" t="s">
        <v>4773</v>
      </c>
      <c r="M238" s="55" t="s">
        <v>4830</v>
      </c>
      <c r="N238" s="55"/>
      <c r="O238" s="55"/>
      <c r="P238" s="54" t="s">
        <v>2102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2240</v>
      </c>
      <c r="X238" s="57" t="s">
        <v>2240</v>
      </c>
      <c r="Y238" s="57" t="s">
        <v>2240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3499</v>
      </c>
      <c r="D239" s="51">
        <v>20</v>
      </c>
      <c r="E239" s="56" t="s">
        <v>68</v>
      </c>
      <c r="F239" s="273" t="s">
        <v>1345</v>
      </c>
      <c r="G239" s="79">
        <v>0</v>
      </c>
      <c r="H239" s="79">
        <v>0</v>
      </c>
      <c r="I239" s="144" t="s">
        <v>464</v>
      </c>
      <c r="J239" s="56" t="s">
        <v>1377</v>
      </c>
      <c r="K239" s="57" t="s">
        <v>3947</v>
      </c>
      <c r="L239" s="55" t="s">
        <v>4773</v>
      </c>
      <c r="M239" s="55" t="s">
        <v>4830</v>
      </c>
      <c r="N239" s="55"/>
      <c r="O239" s="55"/>
      <c r="P239" s="54" t="s">
        <v>2103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2240</v>
      </c>
      <c r="X239" s="57" t="s">
        <v>2240</v>
      </c>
      <c r="Y239" s="57" t="s">
        <v>2240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3500</v>
      </c>
      <c r="D240" s="51">
        <v>10</v>
      </c>
      <c r="E240" s="56" t="s">
        <v>255</v>
      </c>
      <c r="F240" s="272" t="s">
        <v>5383</v>
      </c>
      <c r="G240" s="79">
        <v>0</v>
      </c>
      <c r="H240" s="79">
        <v>0</v>
      </c>
      <c r="I240" s="145" t="s">
        <v>3</v>
      </c>
      <c r="J240" s="56" t="s">
        <v>1377</v>
      </c>
      <c r="K240" s="57" t="s">
        <v>3947</v>
      </c>
      <c r="L240" s="55" t="s">
        <v>4773</v>
      </c>
      <c r="M240" s="55" t="s">
        <v>4830</v>
      </c>
      <c r="N240" s="55"/>
      <c r="O240" s="55"/>
      <c r="P240" s="54" t="s">
        <v>1783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2240</v>
      </c>
      <c r="X240" s="57" t="s">
        <v>2594</v>
      </c>
      <c r="Y240" s="57" t="s">
        <v>2240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3500</v>
      </c>
      <c r="D241" s="51">
        <v>10</v>
      </c>
      <c r="E241" s="56" t="s">
        <v>255</v>
      </c>
      <c r="F241" s="272" t="s">
        <v>1345</v>
      </c>
      <c r="G241" s="79">
        <v>0</v>
      </c>
      <c r="H241" s="79">
        <v>0</v>
      </c>
      <c r="I241" s="144" t="s">
        <v>464</v>
      </c>
      <c r="J241" s="56" t="s">
        <v>1377</v>
      </c>
      <c r="K241" s="57" t="s">
        <v>3947</v>
      </c>
      <c r="L241" s="55" t="s">
        <v>4773</v>
      </c>
      <c r="M241" s="55" t="s">
        <v>4830</v>
      </c>
      <c r="N241" s="55"/>
      <c r="O241" s="55"/>
      <c r="P241" s="54" t="s">
        <v>2115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2240</v>
      </c>
      <c r="X241" s="57" t="s">
        <v>2240</v>
      </c>
      <c r="Y241" s="57" t="s">
        <v>2240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3500</v>
      </c>
      <c r="D242" s="51">
        <v>10</v>
      </c>
      <c r="E242" s="56" t="s">
        <v>255</v>
      </c>
      <c r="F242" s="273" t="s">
        <v>5395</v>
      </c>
      <c r="G242" s="79">
        <v>0</v>
      </c>
      <c r="H242" s="79">
        <v>0</v>
      </c>
      <c r="I242" s="144" t="s">
        <v>464</v>
      </c>
      <c r="J242" s="56" t="s">
        <v>1377</v>
      </c>
      <c r="K242" s="57" t="s">
        <v>3947</v>
      </c>
      <c r="L242" s="55" t="s">
        <v>4773</v>
      </c>
      <c r="M242" s="55" t="s">
        <v>4830</v>
      </c>
      <c r="N242" s="55"/>
      <c r="O242" s="55"/>
      <c r="P242" s="54" t="s">
        <v>2116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2240</v>
      </c>
      <c r="X242" s="57" t="s">
        <v>2240</v>
      </c>
      <c r="Y242" s="57" t="s">
        <v>2240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3500</v>
      </c>
      <c r="D243" s="51">
        <v>20</v>
      </c>
      <c r="E243" s="56" t="s">
        <v>107</v>
      </c>
      <c r="F243" s="271" t="s">
        <v>5384</v>
      </c>
      <c r="G243" s="79">
        <v>0</v>
      </c>
      <c r="H243" s="79">
        <v>0</v>
      </c>
      <c r="I243" s="145" t="s">
        <v>3</v>
      </c>
      <c r="J243" s="56" t="s">
        <v>1377</v>
      </c>
      <c r="K243" s="57" t="s">
        <v>3947</v>
      </c>
      <c r="L243" s="55" t="s">
        <v>4773</v>
      </c>
      <c r="M243" s="55" t="s">
        <v>4830</v>
      </c>
      <c r="N243" s="55"/>
      <c r="O243" s="55"/>
      <c r="P243" s="54" t="s">
        <v>1562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2240</v>
      </c>
      <c r="X243" s="57" t="s">
        <v>2594</v>
      </c>
      <c r="Y243" s="57" t="s">
        <v>2240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3500</v>
      </c>
      <c r="D244" s="51">
        <v>20</v>
      </c>
      <c r="E244" s="56" t="s">
        <v>107</v>
      </c>
      <c r="F244" s="271" t="s">
        <v>1345</v>
      </c>
      <c r="G244" s="79">
        <v>0</v>
      </c>
      <c r="H244" s="79">
        <v>0</v>
      </c>
      <c r="I244" s="144" t="s">
        <v>464</v>
      </c>
      <c r="J244" s="56" t="s">
        <v>1377</v>
      </c>
      <c r="K244" s="57" t="s">
        <v>3947</v>
      </c>
      <c r="L244" s="55" t="s">
        <v>4773</v>
      </c>
      <c r="M244" s="55" t="s">
        <v>4830</v>
      </c>
      <c r="N244" s="55"/>
      <c r="O244" s="55"/>
      <c r="P244" s="54" t="s">
        <v>2106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2240</v>
      </c>
      <c r="X244" s="57" t="s">
        <v>2240</v>
      </c>
      <c r="Y244" s="57" t="s">
        <v>2240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3500</v>
      </c>
      <c r="D245" s="51">
        <v>20</v>
      </c>
      <c r="E245" s="56" t="s">
        <v>107</v>
      </c>
      <c r="F245" s="273" t="s">
        <v>5395</v>
      </c>
      <c r="G245" s="79">
        <v>0</v>
      </c>
      <c r="H245" s="79">
        <v>0</v>
      </c>
      <c r="I245" s="144" t="s">
        <v>464</v>
      </c>
      <c r="J245" s="56" t="s">
        <v>1377</v>
      </c>
      <c r="K245" s="57" t="s">
        <v>3947</v>
      </c>
      <c r="L245" s="55" t="s">
        <v>4773</v>
      </c>
      <c r="M245" s="55" t="s">
        <v>4830</v>
      </c>
      <c r="N245" s="55"/>
      <c r="O245" s="55"/>
      <c r="P245" s="54" t="s">
        <v>2107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2240</v>
      </c>
      <c r="X245" s="57" t="s">
        <v>2240</v>
      </c>
      <c r="Y245" s="57" t="s">
        <v>2240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4332</v>
      </c>
      <c r="D246" t="s">
        <v>25</v>
      </c>
      <c r="E246" s="72" t="s">
        <v>4408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1377</v>
      </c>
      <c r="K246" s="57" t="s">
        <v>3947</v>
      </c>
      <c r="L246" s="55" t="s">
        <v>4773</v>
      </c>
      <c r="M246" s="55" t="s">
        <v>4830</v>
      </c>
      <c r="N246" s="55"/>
      <c r="O246" s="55"/>
      <c r="P246" t="s">
        <v>4366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2240</v>
      </c>
      <c r="X246" s="57" t="s">
        <v>2240</v>
      </c>
      <c r="Y246" s="57" t="s">
        <v>2240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4332</v>
      </c>
      <c r="D247" t="s">
        <v>25</v>
      </c>
      <c r="E247" s="72" t="s">
        <v>4408</v>
      </c>
      <c r="F247" s="72" t="s">
        <v>5396</v>
      </c>
      <c r="G247" s="79">
        <v>0</v>
      </c>
      <c r="H247" s="79">
        <v>0</v>
      </c>
      <c r="I247" s="144" t="s">
        <v>464</v>
      </c>
      <c r="J247" s="56" t="s">
        <v>1377</v>
      </c>
      <c r="K247" s="57" t="s">
        <v>3947</v>
      </c>
      <c r="L247" s="55" t="s">
        <v>4773</v>
      </c>
      <c r="M247" s="55" t="s">
        <v>4830</v>
      </c>
      <c r="N247" s="55"/>
      <c r="O247" s="55"/>
      <c r="P247" t="s">
        <v>4367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2240</v>
      </c>
      <c r="X247" s="57" t="s">
        <v>2240</v>
      </c>
      <c r="Y247" s="57" t="s">
        <v>2240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4332</v>
      </c>
      <c r="D248" t="s">
        <v>156</v>
      </c>
      <c r="E248" s="72" t="s">
        <v>4409</v>
      </c>
      <c r="F248" s="72" t="s">
        <v>5389</v>
      </c>
      <c r="G248" s="79">
        <v>0</v>
      </c>
      <c r="H248" s="79">
        <v>0</v>
      </c>
      <c r="I248" s="145" t="s">
        <v>3</v>
      </c>
      <c r="J248" s="56" t="s">
        <v>1377</v>
      </c>
      <c r="K248" s="57" t="s">
        <v>3947</v>
      </c>
      <c r="L248" s="55" t="s">
        <v>4773</v>
      </c>
      <c r="M248" s="55" t="s">
        <v>4830</v>
      </c>
      <c r="N248" s="55"/>
      <c r="O248" s="55"/>
      <c r="P248" t="s">
        <v>4368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2240</v>
      </c>
      <c r="X248" s="57" t="s">
        <v>2240</v>
      </c>
      <c r="Y248" s="57" t="s">
        <v>2240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4332</v>
      </c>
      <c r="D249" t="s">
        <v>156</v>
      </c>
      <c r="E249" s="72" t="s">
        <v>4409</v>
      </c>
      <c r="F249" s="72" t="s">
        <v>10</v>
      </c>
      <c r="G249" s="79">
        <v>0</v>
      </c>
      <c r="H249" s="79">
        <v>0</v>
      </c>
      <c r="I249" s="144" t="s">
        <v>464</v>
      </c>
      <c r="J249" s="56" t="s">
        <v>1377</v>
      </c>
      <c r="K249" s="57" t="s">
        <v>3947</v>
      </c>
      <c r="L249" s="55" t="s">
        <v>4773</v>
      </c>
      <c r="M249" s="55" t="s">
        <v>4830</v>
      </c>
      <c r="N249" s="55"/>
      <c r="O249" s="55"/>
      <c r="P249" t="s">
        <v>4369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2240</v>
      </c>
      <c r="X249" s="57" t="s">
        <v>2240</v>
      </c>
      <c r="Y249" s="57" t="s">
        <v>2240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4333</v>
      </c>
      <c r="D250" t="s">
        <v>25</v>
      </c>
      <c r="E250" s="72" t="s">
        <v>4410</v>
      </c>
      <c r="F250" s="72" t="s">
        <v>1019</v>
      </c>
      <c r="G250" s="79">
        <v>0</v>
      </c>
      <c r="H250" s="79">
        <v>0</v>
      </c>
      <c r="I250" s="145" t="s">
        <v>3</v>
      </c>
      <c r="J250" s="56" t="s">
        <v>1377</v>
      </c>
      <c r="K250" s="57" t="s">
        <v>3947</v>
      </c>
      <c r="L250" s="55" t="s">
        <v>4773</v>
      </c>
      <c r="M250" s="55" t="s">
        <v>4830</v>
      </c>
      <c r="N250" s="55"/>
      <c r="O250" s="55"/>
      <c r="P250" t="s">
        <v>4370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2240</v>
      </c>
      <c r="X250" s="57" t="s">
        <v>2240</v>
      </c>
      <c r="Y250" s="57" t="s">
        <v>2240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4333</v>
      </c>
      <c r="D251" t="s">
        <v>25</v>
      </c>
      <c r="E251" s="72" t="s">
        <v>4410</v>
      </c>
      <c r="F251" s="72" t="s">
        <v>5396</v>
      </c>
      <c r="G251" s="79">
        <v>0</v>
      </c>
      <c r="H251" s="79">
        <v>0</v>
      </c>
      <c r="I251" s="144" t="s">
        <v>464</v>
      </c>
      <c r="J251" s="56" t="s">
        <v>1377</v>
      </c>
      <c r="K251" s="57" t="s">
        <v>3947</v>
      </c>
      <c r="L251" s="55" t="s">
        <v>4773</v>
      </c>
      <c r="M251" s="55" t="s">
        <v>4830</v>
      </c>
      <c r="N251" s="55"/>
      <c r="O251" s="55"/>
      <c r="P251" t="s">
        <v>4371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2240</v>
      </c>
      <c r="X251" s="57" t="s">
        <v>2240</v>
      </c>
      <c r="Y251" s="57" t="s">
        <v>2240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4333</v>
      </c>
      <c r="D252" t="s">
        <v>156</v>
      </c>
      <c r="E252" s="72" t="s">
        <v>4411</v>
      </c>
      <c r="F252" s="138" t="s">
        <v>5389</v>
      </c>
      <c r="G252" s="79">
        <v>0</v>
      </c>
      <c r="H252" s="79">
        <v>0</v>
      </c>
      <c r="I252" s="145" t="s">
        <v>3</v>
      </c>
      <c r="J252" s="56" t="s">
        <v>1377</v>
      </c>
      <c r="K252" s="57" t="s">
        <v>3947</v>
      </c>
      <c r="L252" s="55" t="s">
        <v>4773</v>
      </c>
      <c r="M252" s="55" t="s">
        <v>4830</v>
      </c>
      <c r="N252" s="55"/>
      <c r="O252" s="55"/>
      <c r="P252" t="s">
        <v>4372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2240</v>
      </c>
      <c r="X252" s="57" t="s">
        <v>2240</v>
      </c>
      <c r="Y252" s="57" t="s">
        <v>2240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4333</v>
      </c>
      <c r="D253" t="s">
        <v>156</v>
      </c>
      <c r="E253" s="139" t="s">
        <v>4411</v>
      </c>
      <c r="F253" s="140" t="s">
        <v>1019</v>
      </c>
      <c r="G253" s="79">
        <v>0</v>
      </c>
      <c r="H253" s="79">
        <v>0</v>
      </c>
      <c r="I253" s="144" t="s">
        <v>464</v>
      </c>
      <c r="J253" s="56" t="s">
        <v>1377</v>
      </c>
      <c r="K253" s="57" t="s">
        <v>3947</v>
      </c>
      <c r="L253" s="55" t="s">
        <v>4773</v>
      </c>
      <c r="M253" s="55" t="s">
        <v>4830</v>
      </c>
      <c r="N253" s="55"/>
      <c r="O253" s="55"/>
      <c r="P253" t="s">
        <v>4373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2240</v>
      </c>
      <c r="X253" s="57" t="s">
        <v>2240</v>
      </c>
      <c r="Y253" s="57" t="s">
        <v>2240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3501</v>
      </c>
      <c r="D254" s="51" t="s">
        <v>156</v>
      </c>
      <c r="E254" s="66" t="s">
        <v>242</v>
      </c>
      <c r="F254" s="269" t="s">
        <v>242</v>
      </c>
      <c r="G254" s="79">
        <v>0</v>
      </c>
      <c r="H254" s="79">
        <v>0</v>
      </c>
      <c r="I254" s="145" t="s">
        <v>3</v>
      </c>
      <c r="J254" s="56" t="s">
        <v>1377</v>
      </c>
      <c r="K254" s="57" t="s">
        <v>3947</v>
      </c>
      <c r="L254" s="55" t="s">
        <v>4773</v>
      </c>
      <c r="M254" s="55" t="s">
        <v>4830</v>
      </c>
      <c r="N254" s="55"/>
      <c r="O254" s="55"/>
      <c r="P254" s="268" t="s">
        <v>1763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2240</v>
      </c>
      <c r="X254" s="57" t="s">
        <v>2240</v>
      </c>
      <c r="Y254" s="57" t="s">
        <v>2240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3501</v>
      </c>
      <c r="D255" s="51" t="s">
        <v>25</v>
      </c>
      <c r="E255" s="56" t="s">
        <v>26</v>
      </c>
      <c r="F255" s="103" t="s">
        <v>26</v>
      </c>
      <c r="G255" s="79">
        <v>0</v>
      </c>
      <c r="H255" s="79">
        <v>0</v>
      </c>
      <c r="I255" s="145" t="s">
        <v>3</v>
      </c>
      <c r="J255" s="56" t="s">
        <v>1377</v>
      </c>
      <c r="K255" s="57" t="s">
        <v>3947</v>
      </c>
      <c r="L255" s="55" t="s">
        <v>4773</v>
      </c>
      <c r="M255" s="55" t="s">
        <v>4830</v>
      </c>
      <c r="N255" s="55"/>
      <c r="O255" s="55"/>
      <c r="P255" s="268" t="s">
        <v>1421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2240</v>
      </c>
      <c r="X255" s="57" t="s">
        <v>2240</v>
      </c>
      <c r="Y255" s="57" t="s">
        <v>2240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3502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1377</v>
      </c>
      <c r="K256" s="57" t="s">
        <v>3947</v>
      </c>
      <c r="L256" s="55" t="s">
        <v>4773</v>
      </c>
      <c r="M256" s="55" t="s">
        <v>4830</v>
      </c>
      <c r="N256" s="55"/>
      <c r="O256" s="55"/>
      <c r="P256" s="54" t="s">
        <v>1422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2240</v>
      </c>
      <c r="X256" s="57" t="s">
        <v>2240</v>
      </c>
      <c r="Y256" s="57" t="s">
        <v>2240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3502</v>
      </c>
      <c r="D257" s="51" t="s">
        <v>156</v>
      </c>
      <c r="E257" s="56" t="s">
        <v>221</v>
      </c>
      <c r="F257" s="56" t="s">
        <v>221</v>
      </c>
      <c r="G257" s="79">
        <v>0</v>
      </c>
      <c r="H257" s="79">
        <v>0</v>
      </c>
      <c r="I257" s="145" t="s">
        <v>3</v>
      </c>
      <c r="J257" s="56" t="s">
        <v>1377</v>
      </c>
      <c r="K257" s="57" t="s">
        <v>3947</v>
      </c>
      <c r="L257" s="55" t="s">
        <v>4773</v>
      </c>
      <c r="M257" s="55" t="s">
        <v>4830</v>
      </c>
      <c r="N257" s="55"/>
      <c r="O257" s="55"/>
      <c r="P257" s="54" t="s">
        <v>1727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2240</v>
      </c>
      <c r="X257" s="57" t="s">
        <v>2240</v>
      </c>
      <c r="Y257" s="57" t="s">
        <v>2240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3503</v>
      </c>
      <c r="D258" s="51" t="s">
        <v>156</v>
      </c>
      <c r="E258" s="56" t="s">
        <v>243</v>
      </c>
      <c r="F258" s="56" t="s">
        <v>243</v>
      </c>
      <c r="G258" s="79">
        <v>0</v>
      </c>
      <c r="H258" s="79">
        <v>0</v>
      </c>
      <c r="I258" s="145" t="s">
        <v>3</v>
      </c>
      <c r="J258" s="56" t="s">
        <v>1377</v>
      </c>
      <c r="K258" s="57" t="s">
        <v>3947</v>
      </c>
      <c r="L258" s="55" t="s">
        <v>4773</v>
      </c>
      <c r="M258" s="55" t="s">
        <v>4830</v>
      </c>
      <c r="N258" s="55"/>
      <c r="O258" s="55"/>
      <c r="P258" s="54" t="s">
        <v>1426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2240</v>
      </c>
      <c r="X258" s="57" t="s">
        <v>2240</v>
      </c>
      <c r="Y258" s="57" t="s">
        <v>2240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3503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1377</v>
      </c>
      <c r="K259" s="57" t="s">
        <v>3947</v>
      </c>
      <c r="L259" s="55" t="s">
        <v>4773</v>
      </c>
      <c r="M259" s="55" t="s">
        <v>4830</v>
      </c>
      <c r="N259" s="55"/>
      <c r="O259" s="55"/>
      <c r="P259" s="54" t="s">
        <v>1764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2240</v>
      </c>
      <c r="X259" s="57" t="s">
        <v>2240</v>
      </c>
      <c r="Y259" s="57" t="s">
        <v>2240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3504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1377</v>
      </c>
      <c r="K260" s="57" t="s">
        <v>3947</v>
      </c>
      <c r="L260" s="55" t="s">
        <v>4773</v>
      </c>
      <c r="M260" s="55" t="s">
        <v>4830</v>
      </c>
      <c r="N260" s="55"/>
      <c r="O260" s="55"/>
      <c r="P260" s="54" t="s">
        <v>1441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2240</v>
      </c>
      <c r="X260" s="57" t="s">
        <v>2240</v>
      </c>
      <c r="Y260" s="57" t="s">
        <v>2240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3504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1377</v>
      </c>
      <c r="K261" s="57" t="s">
        <v>3947</v>
      </c>
      <c r="L261" s="55" t="s">
        <v>4773</v>
      </c>
      <c r="M261" s="55" t="s">
        <v>4830</v>
      </c>
      <c r="N261" s="55"/>
      <c r="O261" s="55"/>
      <c r="P261" s="54" t="s">
        <v>1628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2240</v>
      </c>
      <c r="X261" s="57" t="s">
        <v>2240</v>
      </c>
      <c r="Y261" s="57" t="s">
        <v>2240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3505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1377</v>
      </c>
      <c r="K262" s="57" t="s">
        <v>3947</v>
      </c>
      <c r="L262" s="55" t="s">
        <v>4773</v>
      </c>
      <c r="M262" s="55" t="s">
        <v>4830</v>
      </c>
      <c r="N262" s="55"/>
      <c r="O262" s="55"/>
      <c r="P262" s="54" t="s">
        <v>1445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2240</v>
      </c>
      <c r="X262" s="57" t="s">
        <v>2240</v>
      </c>
      <c r="Y262" s="57" t="s">
        <v>2240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3505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1377</v>
      </c>
      <c r="K263" s="57" t="s">
        <v>3947</v>
      </c>
      <c r="L263" s="55" t="s">
        <v>4773</v>
      </c>
      <c r="M263" s="55" t="s">
        <v>4830</v>
      </c>
      <c r="N263" s="55"/>
      <c r="O263" s="55"/>
      <c r="P263" s="54" t="s">
        <v>1629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2240</v>
      </c>
      <c r="X263" s="57" t="s">
        <v>2240</v>
      </c>
      <c r="Y263" s="57" t="s">
        <v>2240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3506</v>
      </c>
      <c r="D264" s="51" t="s">
        <v>25</v>
      </c>
      <c r="E264" s="56" t="s">
        <v>2532</v>
      </c>
      <c r="F264" s="56" t="s">
        <v>2777</v>
      </c>
      <c r="G264" s="79">
        <v>0</v>
      </c>
      <c r="H264" s="79">
        <v>0</v>
      </c>
      <c r="I264" s="145" t="s">
        <v>3</v>
      </c>
      <c r="J264" s="56" t="s">
        <v>1377</v>
      </c>
      <c r="K264" s="57" t="s">
        <v>3947</v>
      </c>
      <c r="L264" s="55" t="s">
        <v>4773</v>
      </c>
      <c r="M264" s="55" t="s">
        <v>4830</v>
      </c>
      <c r="N264" s="55"/>
      <c r="O264" s="55"/>
      <c r="P264" s="54" t="s">
        <v>2515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2240</v>
      </c>
      <c r="X264" s="57" t="s">
        <v>2240</v>
      </c>
      <c r="Y264" s="57" t="s">
        <v>2240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3506</v>
      </c>
      <c r="D265" s="51" t="s">
        <v>25</v>
      </c>
      <c r="E265" s="56" t="s">
        <v>2532</v>
      </c>
      <c r="F265" s="56" t="s">
        <v>5397</v>
      </c>
      <c r="G265" s="79">
        <v>0</v>
      </c>
      <c r="H265" s="79">
        <v>0</v>
      </c>
      <c r="I265" s="144" t="s">
        <v>464</v>
      </c>
      <c r="J265" s="56" t="s">
        <v>1377</v>
      </c>
      <c r="K265" s="57" t="s">
        <v>3947</v>
      </c>
      <c r="L265" s="55" t="s">
        <v>4773</v>
      </c>
      <c r="M265" s="55" t="s">
        <v>4830</v>
      </c>
      <c r="N265" s="55"/>
      <c r="O265" s="55"/>
      <c r="P265" s="54" t="s">
        <v>2516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2240</v>
      </c>
      <c r="X265" s="57" t="s">
        <v>2240</v>
      </c>
      <c r="Y265" s="57" t="s">
        <v>2240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3506</v>
      </c>
      <c r="D266" s="51" t="s">
        <v>156</v>
      </c>
      <c r="E266" s="56" t="s">
        <v>2533</v>
      </c>
      <c r="F266" s="271" t="s">
        <v>5386</v>
      </c>
      <c r="G266" s="79">
        <v>0</v>
      </c>
      <c r="H266" s="79">
        <v>0</v>
      </c>
      <c r="I266" s="145" t="s">
        <v>3</v>
      </c>
      <c r="J266" s="56" t="s">
        <v>1377</v>
      </c>
      <c r="K266" s="57" t="s">
        <v>3947</v>
      </c>
      <c r="L266" s="55" t="s">
        <v>4773</v>
      </c>
      <c r="M266" s="55" t="s">
        <v>4830</v>
      </c>
      <c r="N266" s="55"/>
      <c r="O266" s="55"/>
      <c r="P266" s="54" t="s">
        <v>2517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2240</v>
      </c>
      <c r="X266" s="57" t="s">
        <v>2240</v>
      </c>
      <c r="Y266" s="57" t="s">
        <v>2240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3506</v>
      </c>
      <c r="D267" s="51" t="s">
        <v>156</v>
      </c>
      <c r="E267" s="56" t="s">
        <v>2533</v>
      </c>
      <c r="F267" s="271" t="s">
        <v>2777</v>
      </c>
      <c r="G267" s="79">
        <v>0</v>
      </c>
      <c r="H267" s="79">
        <v>0</v>
      </c>
      <c r="I267" s="144" t="s">
        <v>464</v>
      </c>
      <c r="J267" s="56" t="s">
        <v>1377</v>
      </c>
      <c r="K267" s="57" t="s">
        <v>3947</v>
      </c>
      <c r="L267" s="55" t="s">
        <v>4773</v>
      </c>
      <c r="M267" s="55" t="s">
        <v>4830</v>
      </c>
      <c r="N267" s="55"/>
      <c r="O267" s="55"/>
      <c r="P267" s="54" t="s">
        <v>2518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2240</v>
      </c>
      <c r="X267" s="57" t="s">
        <v>2240</v>
      </c>
      <c r="Y267" s="57" t="s">
        <v>2240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3507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1377</v>
      </c>
      <c r="K268" s="57" t="s">
        <v>3947</v>
      </c>
      <c r="L268" s="55" t="s">
        <v>4773</v>
      </c>
      <c r="M268" s="55" t="s">
        <v>4830</v>
      </c>
      <c r="N268" s="55"/>
      <c r="O268" s="55"/>
      <c r="P268" s="54" t="s">
        <v>1483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2240</v>
      </c>
      <c r="X268" s="57" t="s">
        <v>2240</v>
      </c>
      <c r="Y268" s="57" t="s">
        <v>2240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3507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1377</v>
      </c>
      <c r="K269" s="57" t="s">
        <v>3947</v>
      </c>
      <c r="L269" s="55" t="s">
        <v>4773</v>
      </c>
      <c r="M269" s="55" t="s">
        <v>4830</v>
      </c>
      <c r="N269" s="55"/>
      <c r="O269" s="55"/>
      <c r="P269" s="54" t="s">
        <v>1635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2240</v>
      </c>
      <c r="X269" s="57" t="s">
        <v>2240</v>
      </c>
      <c r="Y269" s="57" t="s">
        <v>2240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3508</v>
      </c>
      <c r="D270" s="51" t="s">
        <v>25</v>
      </c>
      <c r="E270" s="56" t="s">
        <v>100</v>
      </c>
      <c r="F270" s="271" t="s">
        <v>100</v>
      </c>
      <c r="G270" s="79">
        <v>0</v>
      </c>
      <c r="H270" s="79">
        <v>0</v>
      </c>
      <c r="I270" s="145" t="s">
        <v>3</v>
      </c>
      <c r="J270" s="56" t="s">
        <v>1377</v>
      </c>
      <c r="K270" s="57" t="s">
        <v>3947</v>
      </c>
      <c r="L270" s="55" t="s">
        <v>4773</v>
      </c>
      <c r="M270" s="55" t="s">
        <v>4830</v>
      </c>
      <c r="N270" s="55"/>
      <c r="O270" s="55"/>
      <c r="P270" s="54" t="s">
        <v>1546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2240</v>
      </c>
      <c r="X270" s="57" t="s">
        <v>2240</v>
      </c>
      <c r="Y270" s="57" t="s">
        <v>2240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3508</v>
      </c>
      <c r="D271" s="51" t="s">
        <v>156</v>
      </c>
      <c r="E271" s="56" t="s">
        <v>222</v>
      </c>
      <c r="F271" s="271" t="s">
        <v>222</v>
      </c>
      <c r="G271" s="79">
        <v>0</v>
      </c>
      <c r="H271" s="79">
        <v>0</v>
      </c>
      <c r="I271" s="145" t="s">
        <v>3</v>
      </c>
      <c r="J271" s="56" t="s">
        <v>1377</v>
      </c>
      <c r="K271" s="57" t="s">
        <v>3947</v>
      </c>
      <c r="L271" s="55" t="s">
        <v>4773</v>
      </c>
      <c r="M271" s="55" t="s">
        <v>4830</v>
      </c>
      <c r="N271" s="55"/>
      <c r="O271" s="55"/>
      <c r="P271" s="54" t="s">
        <v>1728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2240</v>
      </c>
      <c r="X271" s="57" t="s">
        <v>2240</v>
      </c>
      <c r="Y271" s="57" t="s">
        <v>2240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3509</v>
      </c>
      <c r="D272" s="51" t="s">
        <v>25</v>
      </c>
      <c r="E272" s="56" t="s">
        <v>111</v>
      </c>
      <c r="F272" s="271" t="s">
        <v>1104</v>
      </c>
      <c r="G272" s="79">
        <v>0</v>
      </c>
      <c r="H272" s="79">
        <v>0</v>
      </c>
      <c r="I272" s="145" t="s">
        <v>3</v>
      </c>
      <c r="J272" s="56" t="s">
        <v>1377</v>
      </c>
      <c r="K272" s="57" t="s">
        <v>3947</v>
      </c>
      <c r="L272" s="55" t="s">
        <v>4773</v>
      </c>
      <c r="M272" s="55" t="s">
        <v>4830</v>
      </c>
      <c r="N272" s="55"/>
      <c r="O272" s="55"/>
      <c r="P272" s="54" t="s">
        <v>1567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2240</v>
      </c>
      <c r="X272" s="57" t="s">
        <v>2240</v>
      </c>
      <c r="Y272" s="57" t="s">
        <v>2240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3509</v>
      </c>
      <c r="D273" s="51" t="s">
        <v>25</v>
      </c>
      <c r="E273" s="56" t="s">
        <v>111</v>
      </c>
      <c r="F273" s="271" t="s">
        <v>5387</v>
      </c>
      <c r="G273" s="79">
        <v>0</v>
      </c>
      <c r="H273" s="79">
        <v>0</v>
      </c>
      <c r="I273" s="144" t="s">
        <v>464</v>
      </c>
      <c r="J273" s="56" t="s">
        <v>1377</v>
      </c>
      <c r="K273" s="57" t="s">
        <v>3947</v>
      </c>
      <c r="L273" s="55" t="s">
        <v>4773</v>
      </c>
      <c r="M273" s="55" t="s">
        <v>4830</v>
      </c>
      <c r="N273" s="55"/>
      <c r="O273" s="55"/>
      <c r="P273" s="54" t="s">
        <v>2108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2240</v>
      </c>
      <c r="X273" s="57" t="s">
        <v>2240</v>
      </c>
      <c r="Y273" s="57" t="s">
        <v>2240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3509</v>
      </c>
      <c r="D274" s="51" t="s">
        <v>25</v>
      </c>
      <c r="E274" s="56" t="s">
        <v>111</v>
      </c>
      <c r="F274" s="273" t="s">
        <v>5398</v>
      </c>
      <c r="G274" s="58">
        <v>0</v>
      </c>
      <c r="H274" s="58">
        <v>0</v>
      </c>
      <c r="I274" s="144" t="s">
        <v>464</v>
      </c>
      <c r="J274" s="56" t="s">
        <v>1377</v>
      </c>
      <c r="K274" s="57" t="s">
        <v>3947</v>
      </c>
      <c r="L274" s="55" t="s">
        <v>4773</v>
      </c>
      <c r="M274" s="55" t="s">
        <v>4830</v>
      </c>
      <c r="N274" s="55"/>
      <c r="O274" s="55"/>
      <c r="P274" s="54" t="s">
        <v>2151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2240</v>
      </c>
      <c r="X274" s="57" t="s">
        <v>2240</v>
      </c>
      <c r="Y274" s="57" t="s">
        <v>2240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3509</v>
      </c>
      <c r="D275" s="51" t="s">
        <v>156</v>
      </c>
      <c r="E275" s="56" t="s">
        <v>223</v>
      </c>
      <c r="F275" s="271" t="s">
        <v>5390</v>
      </c>
      <c r="G275" s="79">
        <v>0</v>
      </c>
      <c r="H275" s="79">
        <v>0</v>
      </c>
      <c r="I275" s="145" t="s">
        <v>3</v>
      </c>
      <c r="J275" s="56" t="s">
        <v>1377</v>
      </c>
      <c r="K275" s="57" t="s">
        <v>3947</v>
      </c>
      <c r="L275" s="55" t="s">
        <v>4773</v>
      </c>
      <c r="M275" s="55" t="s">
        <v>4830</v>
      </c>
      <c r="N275" s="55"/>
      <c r="O275" s="55"/>
      <c r="P275" s="54" t="s">
        <v>1729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2240</v>
      </c>
      <c r="X275" s="57" t="s">
        <v>2240</v>
      </c>
      <c r="Y275" s="57" t="s">
        <v>2240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3509</v>
      </c>
      <c r="D276" s="51" t="s">
        <v>156</v>
      </c>
      <c r="E276" s="56" t="s">
        <v>223</v>
      </c>
      <c r="F276" s="273" t="s">
        <v>1104</v>
      </c>
      <c r="G276" s="79">
        <v>0</v>
      </c>
      <c r="H276" s="79">
        <v>0</v>
      </c>
      <c r="I276" s="144" t="s">
        <v>464</v>
      </c>
      <c r="J276" s="56" t="s">
        <v>1377</v>
      </c>
      <c r="K276" s="57" t="s">
        <v>3947</v>
      </c>
      <c r="L276" s="55" t="s">
        <v>4773</v>
      </c>
      <c r="M276" s="55" t="s">
        <v>4830</v>
      </c>
      <c r="N276" s="55"/>
      <c r="O276" s="55"/>
      <c r="P276" s="54" t="s">
        <v>2113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2240</v>
      </c>
      <c r="X276" s="57" t="s">
        <v>2240</v>
      </c>
      <c r="Y276" s="57" t="s">
        <v>2240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3509</v>
      </c>
      <c r="D277" s="51" t="s">
        <v>156</v>
      </c>
      <c r="E277" s="56" t="s">
        <v>223</v>
      </c>
      <c r="F277" s="273" t="s">
        <v>5387</v>
      </c>
      <c r="G277" s="58">
        <v>0</v>
      </c>
      <c r="H277" s="58">
        <v>0</v>
      </c>
      <c r="I277" s="144" t="s">
        <v>464</v>
      </c>
      <c r="J277" s="56" t="s">
        <v>1377</v>
      </c>
      <c r="K277" s="57" t="s">
        <v>3947</v>
      </c>
      <c r="L277" s="55" t="s">
        <v>4773</v>
      </c>
      <c r="M277" s="55" t="s">
        <v>4830</v>
      </c>
      <c r="N277" s="55"/>
      <c r="O277" s="55"/>
      <c r="P277" s="54" t="s">
        <v>2152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2240</v>
      </c>
      <c r="X277" s="57" t="s">
        <v>2240</v>
      </c>
      <c r="Y277" s="57" t="s">
        <v>2240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4334</v>
      </c>
      <c r="D278" t="s">
        <v>25</v>
      </c>
      <c r="E278" t="s">
        <v>4335</v>
      </c>
      <c r="F278" t="s">
        <v>1105</v>
      </c>
      <c r="G278" s="79">
        <v>0</v>
      </c>
      <c r="H278" s="79">
        <v>0</v>
      </c>
      <c r="I278" s="145" t="s">
        <v>3</v>
      </c>
      <c r="J278" s="56" t="s">
        <v>1377</v>
      </c>
      <c r="K278" s="57" t="s">
        <v>3947</v>
      </c>
      <c r="L278" s="55" t="s">
        <v>4773</v>
      </c>
      <c r="M278" s="55" t="s">
        <v>4830</v>
      </c>
      <c r="N278" s="55"/>
      <c r="O278" s="55"/>
      <c r="P278" t="s">
        <v>4374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2240</v>
      </c>
      <c r="X278" s="57" t="s">
        <v>2240</v>
      </c>
      <c r="Y278" s="57" t="s">
        <v>2240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4334</v>
      </c>
      <c r="D279" t="s">
        <v>25</v>
      </c>
      <c r="E279" t="s">
        <v>4335</v>
      </c>
      <c r="F279" t="s">
        <v>5399</v>
      </c>
      <c r="G279" s="79">
        <v>0</v>
      </c>
      <c r="H279" s="79">
        <v>0</v>
      </c>
      <c r="I279" s="144" t="s">
        <v>464</v>
      </c>
      <c r="J279" s="56" t="s">
        <v>1377</v>
      </c>
      <c r="K279" s="57" t="s">
        <v>3947</v>
      </c>
      <c r="L279" s="55" t="s">
        <v>4773</v>
      </c>
      <c r="M279" s="55" t="s">
        <v>4830</v>
      </c>
      <c r="N279" s="55"/>
      <c r="O279" s="55"/>
      <c r="P279" t="s">
        <v>4375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2240</v>
      </c>
      <c r="X279" s="57" t="s">
        <v>2240</v>
      </c>
      <c r="Y279" s="57" t="s">
        <v>2240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4334</v>
      </c>
      <c r="D280" t="s">
        <v>156</v>
      </c>
      <c r="E280" t="s">
        <v>4336</v>
      </c>
      <c r="F280" t="s">
        <v>5391</v>
      </c>
      <c r="G280" s="79">
        <v>0</v>
      </c>
      <c r="H280" s="79">
        <v>0</v>
      </c>
      <c r="I280" s="145" t="s">
        <v>3</v>
      </c>
      <c r="J280" s="56" t="s">
        <v>1377</v>
      </c>
      <c r="K280" s="57" t="s">
        <v>3947</v>
      </c>
      <c r="L280" s="55" t="s">
        <v>4773</v>
      </c>
      <c r="M280" s="55" t="s">
        <v>4830</v>
      </c>
      <c r="N280" s="55"/>
      <c r="O280" s="55"/>
      <c r="P280" t="s">
        <v>4376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2240</v>
      </c>
      <c r="X280" s="57" t="s">
        <v>2240</v>
      </c>
      <c r="Y280" s="57" t="s">
        <v>2240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4334</v>
      </c>
      <c r="D281" t="s">
        <v>156</v>
      </c>
      <c r="E281" t="s">
        <v>4336</v>
      </c>
      <c r="F281" t="s">
        <v>1105</v>
      </c>
      <c r="G281" s="79">
        <v>0</v>
      </c>
      <c r="H281" s="79">
        <v>0</v>
      </c>
      <c r="I281" s="144" t="s">
        <v>464</v>
      </c>
      <c r="J281" s="56" t="s">
        <v>1377</v>
      </c>
      <c r="K281" s="57" t="s">
        <v>3947</v>
      </c>
      <c r="L281" s="55" t="s">
        <v>4773</v>
      </c>
      <c r="M281" s="55" t="s">
        <v>4830</v>
      </c>
      <c r="N281" s="55"/>
      <c r="O281" s="55"/>
      <c r="P281" t="s">
        <v>4377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2240</v>
      </c>
      <c r="X281" s="57" t="s">
        <v>2240</v>
      </c>
      <c r="Y281" s="57" t="s">
        <v>2240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4337</v>
      </c>
      <c r="D282" t="s">
        <v>25</v>
      </c>
      <c r="E282" t="s">
        <v>4338</v>
      </c>
      <c r="F282" t="s">
        <v>1106</v>
      </c>
      <c r="G282" s="79">
        <v>0</v>
      </c>
      <c r="H282" s="79">
        <v>0</v>
      </c>
      <c r="I282" s="145" t="s">
        <v>3</v>
      </c>
      <c r="J282" s="56" t="s">
        <v>1377</v>
      </c>
      <c r="K282" s="57" t="s">
        <v>3947</v>
      </c>
      <c r="L282" s="55" t="s">
        <v>4773</v>
      </c>
      <c r="M282" s="55" t="s">
        <v>4830</v>
      </c>
      <c r="N282" s="55"/>
      <c r="O282" s="55"/>
      <c r="P282" t="s">
        <v>4378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2240</v>
      </c>
      <c r="X282" s="57" t="s">
        <v>2240</v>
      </c>
      <c r="Y282" s="57" t="s">
        <v>2240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4337</v>
      </c>
      <c r="D283" t="s">
        <v>25</v>
      </c>
      <c r="E283" t="s">
        <v>4338</v>
      </c>
      <c r="F283" t="s">
        <v>5399</v>
      </c>
      <c r="G283" s="79">
        <v>0</v>
      </c>
      <c r="H283" s="79">
        <v>0</v>
      </c>
      <c r="I283" s="144" t="s">
        <v>464</v>
      </c>
      <c r="J283" s="56" t="s">
        <v>1377</v>
      </c>
      <c r="K283" s="57" t="s">
        <v>3947</v>
      </c>
      <c r="L283" s="55" t="s">
        <v>4773</v>
      </c>
      <c r="M283" s="55" t="s">
        <v>4830</v>
      </c>
      <c r="N283" s="55"/>
      <c r="O283" s="55"/>
      <c r="P283" t="s">
        <v>4379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2240</v>
      </c>
      <c r="X283" s="57" t="s">
        <v>2240</v>
      </c>
      <c r="Y283" s="57" t="s">
        <v>2240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4337</v>
      </c>
      <c r="D284" t="s">
        <v>156</v>
      </c>
      <c r="E284" t="s">
        <v>4339</v>
      </c>
      <c r="F284" t="s">
        <v>5391</v>
      </c>
      <c r="G284" s="79">
        <v>0</v>
      </c>
      <c r="H284" s="79">
        <v>0</v>
      </c>
      <c r="I284" s="145" t="s">
        <v>3</v>
      </c>
      <c r="J284" s="56" t="s">
        <v>1377</v>
      </c>
      <c r="K284" s="57" t="s">
        <v>3947</v>
      </c>
      <c r="L284" s="55" t="s">
        <v>4773</v>
      </c>
      <c r="M284" s="55" t="s">
        <v>4830</v>
      </c>
      <c r="N284" s="55"/>
      <c r="O284" s="55"/>
      <c r="P284" t="s">
        <v>4380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2240</v>
      </c>
      <c r="X284" s="57" t="s">
        <v>2240</v>
      </c>
      <c r="Y284" s="57" t="s">
        <v>2240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4337</v>
      </c>
      <c r="D285" t="s">
        <v>156</v>
      </c>
      <c r="E285" t="s">
        <v>4339</v>
      </c>
      <c r="F285" t="s">
        <v>1106</v>
      </c>
      <c r="G285" s="79">
        <v>0</v>
      </c>
      <c r="H285" s="79">
        <v>0</v>
      </c>
      <c r="I285" s="144" t="s">
        <v>464</v>
      </c>
      <c r="J285" s="56" t="s">
        <v>1377</v>
      </c>
      <c r="K285" s="57" t="s">
        <v>3947</v>
      </c>
      <c r="L285" s="55" t="s">
        <v>4773</v>
      </c>
      <c r="M285" s="55" t="s">
        <v>4830</v>
      </c>
      <c r="N285" s="55"/>
      <c r="O285" s="55"/>
      <c r="P285" t="s">
        <v>4381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2240</v>
      </c>
      <c r="X285" s="57" t="s">
        <v>2240</v>
      </c>
      <c r="Y285" s="57" t="s">
        <v>2240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4340</v>
      </c>
      <c r="D286" t="s">
        <v>25</v>
      </c>
      <c r="E286" t="s">
        <v>4341</v>
      </c>
      <c r="F286" t="s">
        <v>4341</v>
      </c>
      <c r="G286" s="79">
        <v>0</v>
      </c>
      <c r="H286" s="79">
        <v>0</v>
      </c>
      <c r="I286" s="145" t="s">
        <v>3</v>
      </c>
      <c r="J286" s="56" t="s">
        <v>1377</v>
      </c>
      <c r="K286" s="57" t="s">
        <v>3947</v>
      </c>
      <c r="L286" s="55" t="s">
        <v>4773</v>
      </c>
      <c r="M286" s="55" t="s">
        <v>4830</v>
      </c>
      <c r="N286" s="55"/>
      <c r="O286" s="55"/>
      <c r="P286" t="s">
        <v>4382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2240</v>
      </c>
      <c r="X286" s="57" t="s">
        <v>2240</v>
      </c>
      <c r="Y286" s="57" t="s">
        <v>2240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4340</v>
      </c>
      <c r="D287" t="s">
        <v>156</v>
      </c>
      <c r="E287" t="s">
        <v>4342</v>
      </c>
      <c r="F287" t="s">
        <v>4342</v>
      </c>
      <c r="G287" s="79">
        <v>0</v>
      </c>
      <c r="H287" s="79">
        <v>0</v>
      </c>
      <c r="I287" s="145" t="s">
        <v>3</v>
      </c>
      <c r="J287" s="56" t="s">
        <v>1377</v>
      </c>
      <c r="K287" s="57" t="s">
        <v>3947</v>
      </c>
      <c r="L287" s="55" t="s">
        <v>4773</v>
      </c>
      <c r="M287" s="55" t="s">
        <v>4830</v>
      </c>
      <c r="N287" s="55"/>
      <c r="O287" s="55"/>
      <c r="P287" t="s">
        <v>4383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2240</v>
      </c>
      <c r="X287" s="57" t="s">
        <v>2240</v>
      </c>
      <c r="Y287" s="57" t="s">
        <v>2240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4343</v>
      </c>
      <c r="D288" t="s">
        <v>25</v>
      </c>
      <c r="E288" t="s">
        <v>4344</v>
      </c>
      <c r="F288" t="s">
        <v>4344</v>
      </c>
      <c r="G288" s="79">
        <v>0</v>
      </c>
      <c r="H288" s="79">
        <v>0</v>
      </c>
      <c r="I288" s="145" t="s">
        <v>3</v>
      </c>
      <c r="J288" s="56" t="s">
        <v>1377</v>
      </c>
      <c r="K288" s="57" t="s">
        <v>3947</v>
      </c>
      <c r="L288" s="55" t="s">
        <v>4773</v>
      </c>
      <c r="M288" s="55" t="s">
        <v>4830</v>
      </c>
      <c r="N288" s="55"/>
      <c r="O288" s="55"/>
      <c r="P288" t="s">
        <v>4384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2240</v>
      </c>
      <c r="X288" s="57" t="s">
        <v>2240</v>
      </c>
      <c r="Y288" s="57" t="s">
        <v>2240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4343</v>
      </c>
      <c r="D289" t="s">
        <v>156</v>
      </c>
      <c r="E289" t="s">
        <v>4345</v>
      </c>
      <c r="F289" t="s">
        <v>4345</v>
      </c>
      <c r="G289" s="79">
        <v>0</v>
      </c>
      <c r="H289" s="79">
        <v>0</v>
      </c>
      <c r="I289" s="145" t="s">
        <v>3</v>
      </c>
      <c r="J289" s="56" t="s">
        <v>1377</v>
      </c>
      <c r="K289" s="57" t="s">
        <v>3947</v>
      </c>
      <c r="L289" s="55" t="s">
        <v>4773</v>
      </c>
      <c r="M289" s="55" t="s">
        <v>4830</v>
      </c>
      <c r="N289" s="55"/>
      <c r="O289" s="55"/>
      <c r="P289" t="s">
        <v>4385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2240</v>
      </c>
      <c r="X289" s="57" t="s">
        <v>2240</v>
      </c>
      <c r="Y289" s="57" t="s">
        <v>2240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3510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1377</v>
      </c>
      <c r="K290" s="57" t="s">
        <v>3947</v>
      </c>
      <c r="L290" s="55" t="s">
        <v>4773</v>
      </c>
      <c r="M290" s="55" t="s">
        <v>4830</v>
      </c>
      <c r="N290" s="55"/>
      <c r="O290" s="55"/>
      <c r="P290" s="54" t="s">
        <v>1598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2240</v>
      </c>
      <c r="X290" s="57" t="s">
        <v>2240</v>
      </c>
      <c r="Y290" s="57" t="s">
        <v>2240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3510</v>
      </c>
      <c r="D291" s="51" t="s">
        <v>156</v>
      </c>
      <c r="E291" s="56" t="s">
        <v>372</v>
      </c>
      <c r="F291" s="56" t="s">
        <v>372</v>
      </c>
      <c r="G291" s="79">
        <v>0</v>
      </c>
      <c r="H291" s="79">
        <v>0</v>
      </c>
      <c r="I291" s="145" t="s">
        <v>3</v>
      </c>
      <c r="J291" s="56" t="s">
        <v>1377</v>
      </c>
      <c r="K291" s="57" t="s">
        <v>3947</v>
      </c>
      <c r="L291" s="55" t="s">
        <v>4773</v>
      </c>
      <c r="M291" s="55" t="s">
        <v>4830</v>
      </c>
      <c r="N291" s="55"/>
      <c r="O291" s="55"/>
      <c r="P291" s="54" t="s">
        <v>1951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2240</v>
      </c>
      <c r="X291" s="57" t="s">
        <v>2240</v>
      </c>
      <c r="Y291" s="57" t="s">
        <v>2240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3511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1377</v>
      </c>
      <c r="K292" s="57" t="s">
        <v>3947</v>
      </c>
      <c r="L292" s="55" t="s">
        <v>4773</v>
      </c>
      <c r="M292" s="55" t="s">
        <v>4830</v>
      </c>
      <c r="N292" s="55"/>
      <c r="O292" s="55"/>
      <c r="P292" s="54" t="s">
        <v>1599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2240</v>
      </c>
      <c r="X292" s="57" t="s">
        <v>2240</v>
      </c>
      <c r="Y292" s="57" t="s">
        <v>2240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3511</v>
      </c>
      <c r="D293" s="51" t="s">
        <v>156</v>
      </c>
      <c r="E293" s="56" t="s">
        <v>373</v>
      </c>
      <c r="F293" s="56" t="s">
        <v>373</v>
      </c>
      <c r="G293" s="79">
        <v>0</v>
      </c>
      <c r="H293" s="79">
        <v>0</v>
      </c>
      <c r="I293" s="145" t="s">
        <v>3</v>
      </c>
      <c r="J293" s="56" t="s">
        <v>1377</v>
      </c>
      <c r="K293" s="57" t="s">
        <v>3947</v>
      </c>
      <c r="L293" s="55" t="s">
        <v>4773</v>
      </c>
      <c r="M293" s="55" t="s">
        <v>4830</v>
      </c>
      <c r="N293" s="55"/>
      <c r="O293" s="55"/>
      <c r="P293" s="54" t="s">
        <v>1952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2240</v>
      </c>
      <c r="X293" s="57" t="s">
        <v>2240</v>
      </c>
      <c r="Y293" s="57" t="s">
        <v>2240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3512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1377</v>
      </c>
      <c r="K294" s="57" t="s">
        <v>3947</v>
      </c>
      <c r="L294" s="55" t="s">
        <v>4773</v>
      </c>
      <c r="M294" s="55" t="s">
        <v>4830</v>
      </c>
      <c r="N294" s="55"/>
      <c r="O294" s="55"/>
      <c r="P294" s="54" t="s">
        <v>1600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2240</v>
      </c>
      <c r="X294" s="57" t="s">
        <v>2240</v>
      </c>
      <c r="Y294" s="57" t="s">
        <v>2240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3512</v>
      </c>
      <c r="D295" s="51" t="s">
        <v>156</v>
      </c>
      <c r="E295" s="56" t="s">
        <v>374</v>
      </c>
      <c r="F295" s="56" t="s">
        <v>374</v>
      </c>
      <c r="G295" s="79">
        <v>0</v>
      </c>
      <c r="H295" s="79">
        <v>0</v>
      </c>
      <c r="I295" s="145" t="s">
        <v>3</v>
      </c>
      <c r="J295" s="56" t="s">
        <v>1377</v>
      </c>
      <c r="K295" s="57" t="s">
        <v>3947</v>
      </c>
      <c r="L295" s="55" t="s">
        <v>4773</v>
      </c>
      <c r="M295" s="55" t="s">
        <v>4830</v>
      </c>
      <c r="N295" s="55"/>
      <c r="O295" s="55"/>
      <c r="P295" s="54" t="s">
        <v>1953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2240</v>
      </c>
      <c r="X295" s="57" t="s">
        <v>2240</v>
      </c>
      <c r="Y295" s="57" t="s">
        <v>2240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3513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1377</v>
      </c>
      <c r="K296" s="57" t="s">
        <v>3947</v>
      </c>
      <c r="L296" s="55" t="s">
        <v>4773</v>
      </c>
      <c r="M296" s="55" t="s">
        <v>4830</v>
      </c>
      <c r="N296" s="55"/>
      <c r="O296" s="55"/>
      <c r="P296" s="54" t="s">
        <v>4075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2240</v>
      </c>
      <c r="X296" s="57" t="s">
        <v>2240</v>
      </c>
      <c r="Y296" s="57" t="s">
        <v>2240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3513</v>
      </c>
      <c r="D297" s="51" t="s">
        <v>25</v>
      </c>
      <c r="E297" s="56" t="s">
        <v>140</v>
      </c>
      <c r="F297" s="56" t="s">
        <v>5400</v>
      </c>
      <c r="G297" s="79">
        <v>0</v>
      </c>
      <c r="H297" s="79">
        <v>0</v>
      </c>
      <c r="I297" s="144" t="s">
        <v>464</v>
      </c>
      <c r="J297" s="56" t="s">
        <v>1377</v>
      </c>
      <c r="K297" s="57" t="s">
        <v>3947</v>
      </c>
      <c r="L297" s="55" t="s">
        <v>4773</v>
      </c>
      <c r="M297" s="55" t="s">
        <v>4830</v>
      </c>
      <c r="N297" s="55"/>
      <c r="O297" s="55"/>
      <c r="P297" s="54" t="s">
        <v>4076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2240</v>
      </c>
      <c r="X297" s="57" t="s">
        <v>2240</v>
      </c>
      <c r="Y297" s="57" t="s">
        <v>2240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3513</v>
      </c>
      <c r="D298" s="51" t="s">
        <v>156</v>
      </c>
      <c r="E298" s="56" t="s">
        <v>244</v>
      </c>
      <c r="F298" s="56" t="s">
        <v>5392</v>
      </c>
      <c r="G298" s="79">
        <v>0</v>
      </c>
      <c r="H298" s="79">
        <v>0</v>
      </c>
      <c r="I298" s="145" t="s">
        <v>3</v>
      </c>
      <c r="J298" s="56" t="s">
        <v>1377</v>
      </c>
      <c r="K298" s="57" t="s">
        <v>3947</v>
      </c>
      <c r="L298" s="55" t="s">
        <v>4773</v>
      </c>
      <c r="M298" s="55" t="s">
        <v>4830</v>
      </c>
      <c r="N298" s="55"/>
      <c r="O298" s="55"/>
      <c r="P298" s="54" t="s">
        <v>4077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2240</v>
      </c>
      <c r="X298" s="57" t="s">
        <v>2240</v>
      </c>
      <c r="Y298" s="57" t="s">
        <v>2240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3513</v>
      </c>
      <c r="D299" s="51" t="s">
        <v>156</v>
      </c>
      <c r="E299" s="56" t="s">
        <v>244</v>
      </c>
      <c r="F299" s="56" t="s">
        <v>141</v>
      </c>
      <c r="G299" s="79">
        <v>0</v>
      </c>
      <c r="H299" s="79">
        <v>0</v>
      </c>
      <c r="I299" s="144" t="s">
        <v>464</v>
      </c>
      <c r="J299" s="56" t="s">
        <v>1377</v>
      </c>
      <c r="K299" s="57" t="s">
        <v>3947</v>
      </c>
      <c r="L299" s="55" t="s">
        <v>4773</v>
      </c>
      <c r="M299" s="55" t="s">
        <v>4830</v>
      </c>
      <c r="N299" s="55"/>
      <c r="O299" s="55"/>
      <c r="P299" s="54" t="s">
        <v>4078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2240</v>
      </c>
      <c r="X299" s="57" t="s">
        <v>2240</v>
      </c>
      <c r="Y299" s="57" t="s">
        <v>2240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4346</v>
      </c>
      <c r="D300" t="s">
        <v>25</v>
      </c>
      <c r="E300" t="s">
        <v>4347</v>
      </c>
      <c r="F300" t="s">
        <v>4347</v>
      </c>
      <c r="G300" s="79">
        <v>0</v>
      </c>
      <c r="H300" s="79">
        <v>0</v>
      </c>
      <c r="I300" s="145" t="s">
        <v>3</v>
      </c>
      <c r="J300" s="56" t="s">
        <v>1377</v>
      </c>
      <c r="K300" s="57" t="s">
        <v>3947</v>
      </c>
      <c r="L300" s="55" t="s">
        <v>4773</v>
      </c>
      <c r="M300" s="55" t="s">
        <v>4830</v>
      </c>
      <c r="N300" s="55"/>
      <c r="O300" s="55"/>
      <c r="P300" t="s">
        <v>4386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2240</v>
      </c>
      <c r="X300" s="57" t="s">
        <v>2240</v>
      </c>
      <c r="Y300" s="57" t="s">
        <v>2240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4346</v>
      </c>
      <c r="D301" t="s">
        <v>156</v>
      </c>
      <c r="E301" t="s">
        <v>4348</v>
      </c>
      <c r="F301" t="s">
        <v>4348</v>
      </c>
      <c r="G301" s="79">
        <v>0</v>
      </c>
      <c r="H301" s="79">
        <v>0</v>
      </c>
      <c r="I301" s="145" t="s">
        <v>3</v>
      </c>
      <c r="J301" s="56" t="s">
        <v>1377</v>
      </c>
      <c r="K301" s="57" t="s">
        <v>3947</v>
      </c>
      <c r="L301" s="55" t="s">
        <v>4773</v>
      </c>
      <c r="M301" s="55" t="s">
        <v>4830</v>
      </c>
      <c r="N301" s="55"/>
      <c r="O301" s="55"/>
      <c r="P301" t="s">
        <v>4387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2240</v>
      </c>
      <c r="X301" s="57" t="s">
        <v>2240</v>
      </c>
      <c r="Y301" s="57" t="s">
        <v>2240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3514</v>
      </c>
      <c r="D302" t="s">
        <v>25</v>
      </c>
      <c r="E302" t="s">
        <v>369</v>
      </c>
      <c r="F302" t="s">
        <v>369</v>
      </c>
      <c r="G302" s="79">
        <v>0</v>
      </c>
      <c r="H302" s="79">
        <v>0</v>
      </c>
      <c r="I302" s="145" t="s">
        <v>3</v>
      </c>
      <c r="J302" s="56" t="s">
        <v>1377</v>
      </c>
      <c r="K302" s="57" t="s">
        <v>3947</v>
      </c>
      <c r="L302" s="55" t="s">
        <v>4773</v>
      </c>
      <c r="M302" s="55" t="s">
        <v>4830</v>
      </c>
      <c r="N302" s="55"/>
      <c r="O302" s="55"/>
      <c r="P302" s="54" t="s">
        <v>1945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2240</v>
      </c>
      <c r="X302" s="57" t="s">
        <v>2240</v>
      </c>
      <c r="Y302" s="57" t="s">
        <v>2240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3514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1377</v>
      </c>
      <c r="K303" s="57" t="s">
        <v>3947</v>
      </c>
      <c r="L303" s="55" t="s">
        <v>4773</v>
      </c>
      <c r="M303" s="55" t="s">
        <v>4830</v>
      </c>
      <c r="N303" s="55"/>
      <c r="O303" s="55"/>
      <c r="P303" s="54" t="s">
        <v>1630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2240</v>
      </c>
      <c r="X303" s="57" t="s">
        <v>2240</v>
      </c>
      <c r="Y303" s="57" t="s">
        <v>2240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3515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1377</v>
      </c>
      <c r="K304" s="57" t="s">
        <v>3947</v>
      </c>
      <c r="L304" s="55" t="s">
        <v>4773</v>
      </c>
      <c r="M304" s="55" t="s">
        <v>4830</v>
      </c>
      <c r="N304" s="55"/>
      <c r="O304" s="55"/>
      <c r="P304" s="54" t="s">
        <v>1636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2240</v>
      </c>
      <c r="X304" s="57" t="s">
        <v>2240</v>
      </c>
      <c r="Y304" s="57" t="s">
        <v>2240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3515</v>
      </c>
      <c r="D305" s="51" t="s">
        <v>25</v>
      </c>
      <c r="E305" s="56" t="s">
        <v>172</v>
      </c>
      <c r="F305" s="56" t="s">
        <v>172</v>
      </c>
      <c r="G305" s="79">
        <v>0</v>
      </c>
      <c r="H305" s="79">
        <v>0</v>
      </c>
      <c r="I305" s="145" t="s">
        <v>3</v>
      </c>
      <c r="J305" s="56" t="s">
        <v>1377</v>
      </c>
      <c r="K305" s="57" t="s">
        <v>3947</v>
      </c>
      <c r="L305" s="55" t="s">
        <v>4773</v>
      </c>
      <c r="M305" s="55" t="s">
        <v>4830</v>
      </c>
      <c r="N305" s="55"/>
      <c r="O305" s="55"/>
      <c r="P305" s="54" t="s">
        <v>1647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2240</v>
      </c>
      <c r="X305" s="57" t="s">
        <v>2240</v>
      </c>
      <c r="Y305" s="57" t="s">
        <v>2240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4349</v>
      </c>
      <c r="D306" t="s">
        <v>156</v>
      </c>
      <c r="E306" t="s">
        <v>4350</v>
      </c>
      <c r="F306" t="s">
        <v>4350</v>
      </c>
      <c r="G306" s="79">
        <v>0</v>
      </c>
      <c r="H306" s="79">
        <v>0</v>
      </c>
      <c r="I306" s="145" t="s">
        <v>3</v>
      </c>
      <c r="J306" s="56" t="s">
        <v>1377</v>
      </c>
      <c r="K306" s="57" t="s">
        <v>3947</v>
      </c>
      <c r="L306" s="55" t="s">
        <v>4773</v>
      </c>
      <c r="M306" s="55" t="s">
        <v>4830</v>
      </c>
      <c r="N306" s="55"/>
      <c r="O306" s="55"/>
      <c r="P306" t="s">
        <v>4388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2240</v>
      </c>
      <c r="X306" s="57" t="s">
        <v>2240</v>
      </c>
      <c r="Y306" s="57" t="s">
        <v>2240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4349</v>
      </c>
      <c r="D307" t="s">
        <v>25</v>
      </c>
      <c r="E307" t="s">
        <v>4351</v>
      </c>
      <c r="F307" t="s">
        <v>4351</v>
      </c>
      <c r="G307" s="79">
        <v>0</v>
      </c>
      <c r="H307" s="79">
        <v>0</v>
      </c>
      <c r="I307" s="145" t="s">
        <v>3</v>
      </c>
      <c r="J307" s="56" t="s">
        <v>1377</v>
      </c>
      <c r="K307" s="57" t="s">
        <v>3947</v>
      </c>
      <c r="L307" s="55" t="s">
        <v>4773</v>
      </c>
      <c r="M307" s="55" t="s">
        <v>4830</v>
      </c>
      <c r="N307" s="55"/>
      <c r="O307" s="55"/>
      <c r="P307" t="s">
        <v>4389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2240</v>
      </c>
      <c r="X307" s="57" t="s">
        <v>2240</v>
      </c>
      <c r="Y307" s="57" t="s">
        <v>2240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3516</v>
      </c>
      <c r="D308" s="51" t="s">
        <v>156</v>
      </c>
      <c r="E308" s="56" t="s">
        <v>164</v>
      </c>
      <c r="F308" s="270" t="s">
        <v>5385</v>
      </c>
      <c r="G308" s="79">
        <v>0</v>
      </c>
      <c r="H308" s="79">
        <v>0</v>
      </c>
      <c r="I308" s="145" t="s">
        <v>3</v>
      </c>
      <c r="J308" s="56" t="s">
        <v>1377</v>
      </c>
      <c r="K308" s="57" t="s">
        <v>3947</v>
      </c>
      <c r="L308" s="55" t="s">
        <v>4773</v>
      </c>
      <c r="M308" s="55" t="s">
        <v>4830</v>
      </c>
      <c r="N308" s="55"/>
      <c r="O308" s="55"/>
      <c r="P308" s="54" t="s">
        <v>1637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2240</v>
      </c>
      <c r="X308" s="57" t="s">
        <v>2240</v>
      </c>
      <c r="Y308" s="57" t="s">
        <v>2240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3516</v>
      </c>
      <c r="D309" s="51" t="s">
        <v>156</v>
      </c>
      <c r="E309" s="56" t="s">
        <v>164</v>
      </c>
      <c r="F309" s="273" t="s">
        <v>465</v>
      </c>
      <c r="G309" s="79">
        <v>0</v>
      </c>
      <c r="H309" s="79">
        <v>0</v>
      </c>
      <c r="I309" s="144" t="s">
        <v>464</v>
      </c>
      <c r="J309" s="56" t="s">
        <v>1377</v>
      </c>
      <c r="K309" s="57" t="s">
        <v>3947</v>
      </c>
      <c r="L309" s="55" t="s">
        <v>4773</v>
      </c>
      <c r="M309" s="55" t="s">
        <v>4830</v>
      </c>
      <c r="N309" s="55"/>
      <c r="O309" s="55"/>
      <c r="P309" s="54" t="s">
        <v>2109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2240</v>
      </c>
      <c r="X309" s="57" t="s">
        <v>2240</v>
      </c>
      <c r="Y309" s="57" t="s">
        <v>2240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3516</v>
      </c>
      <c r="D310" s="51" t="s">
        <v>25</v>
      </c>
      <c r="E310" s="56" t="s">
        <v>300</v>
      </c>
      <c r="F310" s="270" t="s">
        <v>301</v>
      </c>
      <c r="G310" s="79">
        <v>0</v>
      </c>
      <c r="H310" s="79">
        <v>0</v>
      </c>
      <c r="I310" s="145" t="s">
        <v>3</v>
      </c>
      <c r="J310" s="56" t="s">
        <v>1377</v>
      </c>
      <c r="K310" s="57" t="s">
        <v>3947</v>
      </c>
      <c r="L310" s="55" t="s">
        <v>4773</v>
      </c>
      <c r="M310" s="55" t="s">
        <v>4830</v>
      </c>
      <c r="N310" s="55"/>
      <c r="O310" s="55"/>
      <c r="P310" s="54" t="s">
        <v>1852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2240</v>
      </c>
      <c r="X310" s="57" t="s">
        <v>2240</v>
      </c>
      <c r="Y310" s="57" t="s">
        <v>2240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3516</v>
      </c>
      <c r="D311" s="51" t="s">
        <v>25</v>
      </c>
      <c r="E311" s="56" t="s">
        <v>300</v>
      </c>
      <c r="F311" s="270" t="s">
        <v>63</v>
      </c>
      <c r="G311" s="79">
        <v>0</v>
      </c>
      <c r="H311" s="79">
        <v>0</v>
      </c>
      <c r="I311" s="144" t="s">
        <v>464</v>
      </c>
      <c r="J311" s="56" t="s">
        <v>1377</v>
      </c>
      <c r="K311" s="57" t="s">
        <v>3947</v>
      </c>
      <c r="L311" s="55" t="s">
        <v>4773</v>
      </c>
      <c r="M311" s="55" t="s">
        <v>4830</v>
      </c>
      <c r="N311" s="55"/>
      <c r="O311" s="55"/>
      <c r="P311" s="54" t="s">
        <v>2117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2240</v>
      </c>
      <c r="X311" s="57" t="s">
        <v>2240</v>
      </c>
      <c r="Y311" s="57" t="s">
        <v>2240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3517</v>
      </c>
      <c r="D312" s="51" t="s">
        <v>156</v>
      </c>
      <c r="E312" s="56" t="s">
        <v>165</v>
      </c>
      <c r="F312" s="56" t="s">
        <v>5385</v>
      </c>
      <c r="G312" s="79">
        <v>0</v>
      </c>
      <c r="H312" s="79">
        <v>0</v>
      </c>
      <c r="I312" s="145" t="s">
        <v>3</v>
      </c>
      <c r="J312" s="56" t="s">
        <v>1377</v>
      </c>
      <c r="K312" s="57" t="s">
        <v>3947</v>
      </c>
      <c r="L312" s="55" t="s">
        <v>4773</v>
      </c>
      <c r="M312" s="55" t="s">
        <v>4830</v>
      </c>
      <c r="N312" s="55"/>
      <c r="O312" s="55"/>
      <c r="P312" s="54" t="s">
        <v>1638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2240</v>
      </c>
      <c r="X312" s="57" t="s">
        <v>2240</v>
      </c>
      <c r="Y312" s="57" t="s">
        <v>2240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3517</v>
      </c>
      <c r="D313" s="51" t="s">
        <v>156</v>
      </c>
      <c r="E313" s="56" t="s">
        <v>165</v>
      </c>
      <c r="F313" s="56" t="s">
        <v>337</v>
      </c>
      <c r="G313" s="79">
        <v>0</v>
      </c>
      <c r="H313" s="79">
        <v>0</v>
      </c>
      <c r="I313" s="144" t="s">
        <v>464</v>
      </c>
      <c r="J313" s="56" t="s">
        <v>1377</v>
      </c>
      <c r="K313" s="57" t="s">
        <v>3947</v>
      </c>
      <c r="L313" s="55" t="s">
        <v>4773</v>
      </c>
      <c r="M313" s="55" t="s">
        <v>4830</v>
      </c>
      <c r="N313" s="55"/>
      <c r="O313" s="55"/>
      <c r="P313" s="54" t="s">
        <v>2110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2240</v>
      </c>
      <c r="X313" s="57" t="s">
        <v>2240</v>
      </c>
      <c r="Y313" s="57" t="s">
        <v>2240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3517</v>
      </c>
      <c r="D314" s="51" t="s">
        <v>25</v>
      </c>
      <c r="E314" s="56" t="s">
        <v>336</v>
      </c>
      <c r="F314" s="56" t="s">
        <v>337</v>
      </c>
      <c r="G314" s="79">
        <v>0</v>
      </c>
      <c r="H314" s="79">
        <v>0</v>
      </c>
      <c r="I314" s="145" t="s">
        <v>3</v>
      </c>
      <c r="J314" s="56" t="s">
        <v>1377</v>
      </c>
      <c r="K314" s="57" t="s">
        <v>3947</v>
      </c>
      <c r="L314" s="55" t="s">
        <v>4773</v>
      </c>
      <c r="M314" s="55" t="s">
        <v>4830</v>
      </c>
      <c r="N314" s="55"/>
      <c r="O314" s="55"/>
      <c r="P314" s="54" t="s">
        <v>1898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2240</v>
      </c>
      <c r="X314" s="57" t="s">
        <v>2240</v>
      </c>
      <c r="Y314" s="57" t="s">
        <v>2240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3517</v>
      </c>
      <c r="D315" s="51" t="s">
        <v>25</v>
      </c>
      <c r="E315" s="56" t="s">
        <v>336</v>
      </c>
      <c r="F315" s="56" t="s">
        <v>5401</v>
      </c>
      <c r="G315" s="79">
        <v>0</v>
      </c>
      <c r="H315" s="79">
        <v>0</v>
      </c>
      <c r="I315" s="144" t="s">
        <v>464</v>
      </c>
      <c r="J315" s="56" t="s">
        <v>1377</v>
      </c>
      <c r="K315" s="57" t="s">
        <v>3947</v>
      </c>
      <c r="L315" s="55" t="s">
        <v>4773</v>
      </c>
      <c r="M315" s="55" t="s">
        <v>4830</v>
      </c>
      <c r="N315" s="55"/>
      <c r="O315" s="55"/>
      <c r="P315" s="54" t="s">
        <v>2118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2240</v>
      </c>
      <c r="X315" s="57" t="s">
        <v>2240</v>
      </c>
      <c r="Y315" s="57" t="s">
        <v>2240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3518</v>
      </c>
      <c r="D316" s="51" t="s">
        <v>156</v>
      </c>
      <c r="E316" s="56" t="s">
        <v>166</v>
      </c>
      <c r="F316" s="270" t="s">
        <v>5385</v>
      </c>
      <c r="G316" s="79">
        <v>0</v>
      </c>
      <c r="H316" s="79">
        <v>0</v>
      </c>
      <c r="I316" s="145" t="s">
        <v>3</v>
      </c>
      <c r="J316" s="56" t="s">
        <v>1377</v>
      </c>
      <c r="K316" s="57" t="s">
        <v>3947</v>
      </c>
      <c r="L316" s="55" t="s">
        <v>4773</v>
      </c>
      <c r="M316" s="55" t="s">
        <v>4830</v>
      </c>
      <c r="N316" s="55"/>
      <c r="O316" s="55"/>
      <c r="P316" s="54" t="s">
        <v>1639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2240</v>
      </c>
      <c r="X316" s="57" t="s">
        <v>2240</v>
      </c>
      <c r="Y316" s="57" t="s">
        <v>2240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3518</v>
      </c>
      <c r="D317" s="51" t="s">
        <v>156</v>
      </c>
      <c r="E317" s="56" t="s">
        <v>166</v>
      </c>
      <c r="F317" s="273" t="s">
        <v>301</v>
      </c>
      <c r="G317" s="79">
        <v>0</v>
      </c>
      <c r="H317" s="79">
        <v>0</v>
      </c>
      <c r="I317" s="144" t="s">
        <v>464</v>
      </c>
      <c r="J317" s="56" t="s">
        <v>1377</v>
      </c>
      <c r="K317" s="57" t="s">
        <v>3947</v>
      </c>
      <c r="L317" s="55" t="s">
        <v>4773</v>
      </c>
      <c r="M317" s="55" t="s">
        <v>4830</v>
      </c>
      <c r="N317" s="55"/>
      <c r="O317" s="55"/>
      <c r="P317" s="54" t="s">
        <v>2111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2240</v>
      </c>
      <c r="X317" s="57" t="s">
        <v>2240</v>
      </c>
      <c r="Y317" s="57" t="s">
        <v>2240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3518</v>
      </c>
      <c r="D318" s="51" t="s">
        <v>156</v>
      </c>
      <c r="E318" s="56" t="s">
        <v>166</v>
      </c>
      <c r="F318" s="273" t="s">
        <v>466</v>
      </c>
      <c r="G318" s="79">
        <v>0</v>
      </c>
      <c r="H318" s="79">
        <v>0</v>
      </c>
      <c r="I318" s="144" t="s">
        <v>464</v>
      </c>
      <c r="J318" s="56" t="s">
        <v>1377</v>
      </c>
      <c r="K318" s="57" t="s">
        <v>3947</v>
      </c>
      <c r="L318" s="55" t="s">
        <v>4773</v>
      </c>
      <c r="M318" s="55" t="s">
        <v>4830</v>
      </c>
      <c r="N318" s="55"/>
      <c r="O318" s="55"/>
      <c r="P318" s="54" t="s">
        <v>2112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2240</v>
      </c>
      <c r="X318" s="57" t="s">
        <v>2240</v>
      </c>
      <c r="Y318" s="57" t="s">
        <v>2240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3518</v>
      </c>
      <c r="D319" s="51" t="s">
        <v>25</v>
      </c>
      <c r="E319" s="56" t="s">
        <v>343</v>
      </c>
      <c r="F319" s="270" t="s">
        <v>301</v>
      </c>
      <c r="G319" s="79">
        <v>0</v>
      </c>
      <c r="H319" s="79">
        <v>0</v>
      </c>
      <c r="I319" s="145" t="s">
        <v>3</v>
      </c>
      <c r="J319" s="56" t="s">
        <v>1377</v>
      </c>
      <c r="K319" s="57" t="s">
        <v>3947</v>
      </c>
      <c r="L319" s="55" t="s">
        <v>4773</v>
      </c>
      <c r="M319" s="55" t="s">
        <v>4830</v>
      </c>
      <c r="N319" s="55"/>
      <c r="O319" s="55"/>
      <c r="P319" s="54" t="s">
        <v>1903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2240</v>
      </c>
      <c r="X319" s="57" t="s">
        <v>2240</v>
      </c>
      <c r="Y319" s="57" t="s">
        <v>2240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3518</v>
      </c>
      <c r="D320" s="51" t="s">
        <v>25</v>
      </c>
      <c r="E320" s="56" t="s">
        <v>343</v>
      </c>
      <c r="F320" s="270" t="s">
        <v>466</v>
      </c>
      <c r="G320" s="79">
        <v>0</v>
      </c>
      <c r="H320" s="79">
        <v>0</v>
      </c>
      <c r="I320" s="144" t="s">
        <v>464</v>
      </c>
      <c r="J320" s="56" t="s">
        <v>1377</v>
      </c>
      <c r="K320" s="57" t="s">
        <v>3947</v>
      </c>
      <c r="L320" s="55" t="s">
        <v>4773</v>
      </c>
      <c r="M320" s="55" t="s">
        <v>4830</v>
      </c>
      <c r="N320" s="55"/>
      <c r="O320" s="55"/>
      <c r="P320" s="54" t="s">
        <v>2119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2240</v>
      </c>
      <c r="X320" s="57" t="s">
        <v>2240</v>
      </c>
      <c r="Y320" s="57" t="s">
        <v>2240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3518</v>
      </c>
      <c r="D321" s="51" t="s">
        <v>25</v>
      </c>
      <c r="E321" s="56" t="s">
        <v>343</v>
      </c>
      <c r="F321" s="273" t="s">
        <v>5401</v>
      </c>
      <c r="G321" s="79">
        <v>0</v>
      </c>
      <c r="H321" s="79">
        <v>0</v>
      </c>
      <c r="I321" s="144" t="s">
        <v>464</v>
      </c>
      <c r="J321" s="56" t="s">
        <v>1377</v>
      </c>
      <c r="K321" s="57" t="s">
        <v>3947</v>
      </c>
      <c r="L321" s="55" t="s">
        <v>4773</v>
      </c>
      <c r="M321" s="55" t="s">
        <v>4830</v>
      </c>
      <c r="N321" s="55"/>
      <c r="O321" s="55"/>
      <c r="P321" s="54" t="s">
        <v>2120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2240</v>
      </c>
      <c r="X321" s="57" t="s">
        <v>2240</v>
      </c>
      <c r="Y321" s="57" t="s">
        <v>2240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3519</v>
      </c>
      <c r="D322" s="51" t="s">
        <v>156</v>
      </c>
      <c r="E322" s="56" t="s">
        <v>167</v>
      </c>
      <c r="F322" s="56" t="s">
        <v>167</v>
      </c>
      <c r="G322" s="79">
        <v>0</v>
      </c>
      <c r="H322" s="79">
        <v>0</v>
      </c>
      <c r="I322" s="145" t="s">
        <v>3</v>
      </c>
      <c r="J322" s="56" t="s">
        <v>1377</v>
      </c>
      <c r="K322" s="57" t="s">
        <v>3947</v>
      </c>
      <c r="L322" s="55" t="s">
        <v>4773</v>
      </c>
      <c r="M322" s="55" t="s">
        <v>4830</v>
      </c>
      <c r="N322" s="55"/>
      <c r="O322" s="55"/>
      <c r="P322" s="54" t="s">
        <v>1640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2240</v>
      </c>
      <c r="X322" s="57" t="s">
        <v>2240</v>
      </c>
      <c r="Y322" s="57" t="s">
        <v>2240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4327</v>
      </c>
      <c r="D323" s="51" t="s">
        <v>25</v>
      </c>
      <c r="E323" s="72" t="s">
        <v>4908</v>
      </c>
      <c r="F323" s="56" t="s">
        <v>5385</v>
      </c>
      <c r="G323" s="58">
        <v>0</v>
      </c>
      <c r="H323" s="58">
        <v>0</v>
      </c>
      <c r="I323" s="146" t="s">
        <v>3</v>
      </c>
      <c r="J323" s="56" t="s">
        <v>1377</v>
      </c>
      <c r="K323" s="57" t="s">
        <v>3947</v>
      </c>
      <c r="L323" s="55" t="s">
        <v>4773</v>
      </c>
      <c r="M323" s="55" t="s">
        <v>4830</v>
      </c>
      <c r="N323" s="55"/>
      <c r="O323" s="55"/>
      <c r="P323" s="54" t="s">
        <v>4321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2240</v>
      </c>
      <c r="X323" s="57" t="s">
        <v>2240</v>
      </c>
      <c r="Y323" s="57" t="s">
        <v>2240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4327</v>
      </c>
      <c r="D324" s="51" t="s">
        <v>25</v>
      </c>
      <c r="E324" s="72" t="s">
        <v>4908</v>
      </c>
      <c r="F324" s="56" t="s">
        <v>4328</v>
      </c>
      <c r="G324" s="58">
        <v>0</v>
      </c>
      <c r="H324" s="58">
        <v>0</v>
      </c>
      <c r="I324" s="144" t="s">
        <v>464</v>
      </c>
      <c r="J324" s="56" t="s">
        <v>1377</v>
      </c>
      <c r="K324" s="57" t="s">
        <v>3947</v>
      </c>
      <c r="L324" s="55" t="s">
        <v>4773</v>
      </c>
      <c r="M324" s="55" t="s">
        <v>4830</v>
      </c>
      <c r="N324" s="55"/>
      <c r="O324" s="55"/>
      <c r="P324" s="54" t="s">
        <v>4322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2240</v>
      </c>
      <c r="X324" s="57" t="s">
        <v>2240</v>
      </c>
      <c r="Y324" s="57" t="s">
        <v>2240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3519</v>
      </c>
      <c r="D325" s="51" t="s">
        <v>25</v>
      </c>
      <c r="E325" s="56" t="s">
        <v>350</v>
      </c>
      <c r="F325" s="56" t="s">
        <v>350</v>
      </c>
      <c r="G325" s="79">
        <v>0</v>
      </c>
      <c r="H325" s="79">
        <v>0</v>
      </c>
      <c r="I325" s="145" t="s">
        <v>3</v>
      </c>
      <c r="J325" s="56" t="s">
        <v>1377</v>
      </c>
      <c r="K325" s="57" t="s">
        <v>3947</v>
      </c>
      <c r="L325" s="55" t="s">
        <v>4773</v>
      </c>
      <c r="M325" s="55" t="s">
        <v>4830</v>
      </c>
      <c r="N325" s="55"/>
      <c r="O325" s="55"/>
      <c r="P325" s="54" t="s">
        <v>1915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2240</v>
      </c>
      <c r="X325" s="57" t="s">
        <v>2240</v>
      </c>
      <c r="Y325" s="57" t="s">
        <v>2240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4327</v>
      </c>
      <c r="D326" s="51" t="s">
        <v>156</v>
      </c>
      <c r="E326" s="72" t="s">
        <v>4909</v>
      </c>
      <c r="F326" s="56" t="s">
        <v>4328</v>
      </c>
      <c r="G326" s="58">
        <v>0</v>
      </c>
      <c r="H326" s="58">
        <v>0</v>
      </c>
      <c r="I326" s="146" t="s">
        <v>3</v>
      </c>
      <c r="J326" s="56" t="s">
        <v>1377</v>
      </c>
      <c r="K326" s="57" t="s">
        <v>3947</v>
      </c>
      <c r="L326" s="55" t="s">
        <v>4773</v>
      </c>
      <c r="M326" s="55" t="s">
        <v>4830</v>
      </c>
      <c r="N326" s="55"/>
      <c r="O326" s="55"/>
      <c r="P326" s="54" t="s">
        <v>4323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2240</v>
      </c>
      <c r="X326" s="57" t="s">
        <v>2240</v>
      </c>
      <c r="Y326" s="57" t="s">
        <v>2240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4327</v>
      </c>
      <c r="D327" s="51" t="s">
        <v>156</v>
      </c>
      <c r="E327" s="72" t="s">
        <v>4910</v>
      </c>
      <c r="F327" s="56" t="s">
        <v>5401</v>
      </c>
      <c r="G327" s="58">
        <v>0</v>
      </c>
      <c r="H327" s="58">
        <v>0</v>
      </c>
      <c r="I327" s="144" t="s">
        <v>464</v>
      </c>
      <c r="J327" s="56" t="s">
        <v>1377</v>
      </c>
      <c r="K327" s="57" t="s">
        <v>3947</v>
      </c>
      <c r="L327" s="55" t="s">
        <v>4773</v>
      </c>
      <c r="M327" s="55" t="s">
        <v>4830</v>
      </c>
      <c r="N327" s="55"/>
      <c r="O327" s="55"/>
      <c r="P327" s="54" t="s">
        <v>4324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2240</v>
      </c>
      <c r="X327" s="57" t="s">
        <v>2240</v>
      </c>
      <c r="Y327" s="57" t="s">
        <v>2240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4352</v>
      </c>
      <c r="D328" t="s">
        <v>156</v>
      </c>
      <c r="E328" t="s">
        <v>4353</v>
      </c>
      <c r="F328" t="s">
        <v>5393</v>
      </c>
      <c r="G328" s="79">
        <v>0</v>
      </c>
      <c r="H328" s="79">
        <v>0</v>
      </c>
      <c r="I328" s="145" t="s">
        <v>3</v>
      </c>
      <c r="J328" s="56" t="s">
        <v>1377</v>
      </c>
      <c r="K328" s="57" t="s">
        <v>3947</v>
      </c>
      <c r="L328" s="55" t="s">
        <v>4773</v>
      </c>
      <c r="M328" s="55" t="s">
        <v>4830</v>
      </c>
      <c r="N328" s="55"/>
      <c r="O328" s="55"/>
      <c r="P328" t="s">
        <v>4390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2240</v>
      </c>
      <c r="X328" s="57" t="s">
        <v>2240</v>
      </c>
      <c r="Y328" s="57" t="s">
        <v>2240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4352</v>
      </c>
      <c r="D329" t="s">
        <v>156</v>
      </c>
      <c r="E329" t="s">
        <v>4353</v>
      </c>
      <c r="F329" t="s">
        <v>356</v>
      </c>
      <c r="G329" s="79">
        <v>0</v>
      </c>
      <c r="H329" s="79">
        <v>0</v>
      </c>
      <c r="I329" s="144" t="s">
        <v>464</v>
      </c>
      <c r="J329" s="56" t="s">
        <v>1377</v>
      </c>
      <c r="K329" s="57" t="s">
        <v>3947</v>
      </c>
      <c r="L329" s="55" t="s">
        <v>4773</v>
      </c>
      <c r="M329" s="55" t="s">
        <v>4830</v>
      </c>
      <c r="N329" s="55"/>
      <c r="O329" s="55"/>
      <c r="P329" t="s">
        <v>4391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2240</v>
      </c>
      <c r="X329" s="57" t="s">
        <v>2240</v>
      </c>
      <c r="Y329" s="57" t="s">
        <v>2240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4352</v>
      </c>
      <c r="D330" t="s">
        <v>25</v>
      </c>
      <c r="E330" t="s">
        <v>4354</v>
      </c>
      <c r="F330" t="s">
        <v>356</v>
      </c>
      <c r="G330" s="79">
        <v>0</v>
      </c>
      <c r="H330" s="79">
        <v>0</v>
      </c>
      <c r="I330" s="145" t="s">
        <v>3</v>
      </c>
      <c r="J330" s="56" t="s">
        <v>1377</v>
      </c>
      <c r="K330" s="57" t="s">
        <v>3947</v>
      </c>
      <c r="L330" s="55" t="s">
        <v>4773</v>
      </c>
      <c r="M330" s="55" t="s">
        <v>4830</v>
      </c>
      <c r="N330" s="55"/>
      <c r="O330" s="55"/>
      <c r="P330" t="s">
        <v>4392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2240</v>
      </c>
      <c r="X330" s="57" t="s">
        <v>2240</v>
      </c>
      <c r="Y330" s="57" t="s">
        <v>2240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4352</v>
      </c>
      <c r="D331" t="s">
        <v>25</v>
      </c>
      <c r="E331" t="s">
        <v>4354</v>
      </c>
      <c r="F331" t="s">
        <v>5402</v>
      </c>
      <c r="G331" s="79">
        <v>0</v>
      </c>
      <c r="H331" s="79">
        <v>0</v>
      </c>
      <c r="I331" s="144" t="s">
        <v>464</v>
      </c>
      <c r="J331" s="56" t="s">
        <v>1377</v>
      </c>
      <c r="K331" s="57" t="s">
        <v>3947</v>
      </c>
      <c r="L331" s="55" t="s">
        <v>4773</v>
      </c>
      <c r="M331" s="55" t="s">
        <v>4830</v>
      </c>
      <c r="N331" s="55"/>
      <c r="O331" s="55"/>
      <c r="P331" t="s">
        <v>4393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2240</v>
      </c>
      <c r="X331" s="57" t="s">
        <v>2240</v>
      </c>
      <c r="Y331" s="57" t="s">
        <v>2240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3520</v>
      </c>
      <c r="D332" s="51" t="s">
        <v>25</v>
      </c>
      <c r="E332" s="56" t="s">
        <v>170</v>
      </c>
      <c r="F332" s="56" t="s">
        <v>170</v>
      </c>
      <c r="G332" s="79">
        <v>0</v>
      </c>
      <c r="H332" s="79">
        <v>0</v>
      </c>
      <c r="I332" s="145" t="s">
        <v>3</v>
      </c>
      <c r="J332" s="56" t="s">
        <v>1377</v>
      </c>
      <c r="K332" s="57" t="s">
        <v>3947</v>
      </c>
      <c r="L332" s="55" t="s">
        <v>4773</v>
      </c>
      <c r="M332" s="55" t="s">
        <v>4830</v>
      </c>
      <c r="N332" s="55"/>
      <c r="O332" s="55"/>
      <c r="P332" s="54" t="s">
        <v>1644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2240</v>
      </c>
      <c r="X332" s="57" t="s">
        <v>2240</v>
      </c>
      <c r="Y332" s="57" t="s">
        <v>2240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3520</v>
      </c>
      <c r="D333" s="51" t="s">
        <v>156</v>
      </c>
      <c r="E333" s="56" t="s">
        <v>236</v>
      </c>
      <c r="F333" s="56" t="s">
        <v>236</v>
      </c>
      <c r="G333" s="79">
        <v>0</v>
      </c>
      <c r="H333" s="79">
        <v>0</v>
      </c>
      <c r="I333" s="145" t="s">
        <v>3</v>
      </c>
      <c r="J333" s="56" t="s">
        <v>1377</v>
      </c>
      <c r="K333" s="57" t="s">
        <v>3947</v>
      </c>
      <c r="L333" s="55" t="s">
        <v>4773</v>
      </c>
      <c r="M333" s="55" t="s">
        <v>4830</v>
      </c>
      <c r="N333" s="55"/>
      <c r="O333" s="55"/>
      <c r="P333" s="54" t="s">
        <v>1755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2240</v>
      </c>
      <c r="X333" s="57" t="s">
        <v>2240</v>
      </c>
      <c r="Y333" s="57" t="s">
        <v>2240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3521</v>
      </c>
      <c r="D334" s="51" t="s">
        <v>25</v>
      </c>
      <c r="E334" s="56" t="s">
        <v>3412</v>
      </c>
      <c r="F334" s="56" t="s">
        <v>3412</v>
      </c>
      <c r="G334" s="79">
        <v>0</v>
      </c>
      <c r="H334" s="79">
        <v>0</v>
      </c>
      <c r="I334" s="145" t="s">
        <v>3</v>
      </c>
      <c r="J334" s="56" t="s">
        <v>1377</v>
      </c>
      <c r="K334" s="57" t="s">
        <v>3947</v>
      </c>
      <c r="L334" s="55" t="s">
        <v>4773</v>
      </c>
      <c r="M334" s="55" t="s">
        <v>4830</v>
      </c>
      <c r="N334" s="55"/>
      <c r="O334" s="55"/>
      <c r="P334" s="54" t="s">
        <v>1679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2240</v>
      </c>
      <c r="X334" s="57" t="s">
        <v>2240</v>
      </c>
      <c r="Y334" s="57" t="s">
        <v>2240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3521</v>
      </c>
      <c r="D335" s="51" t="s">
        <v>156</v>
      </c>
      <c r="E335" s="56" t="s">
        <v>3413</v>
      </c>
      <c r="F335" s="56" t="s">
        <v>3413</v>
      </c>
      <c r="G335" s="79">
        <v>0</v>
      </c>
      <c r="H335" s="79">
        <v>0</v>
      </c>
      <c r="I335" s="145" t="s">
        <v>3</v>
      </c>
      <c r="J335" s="56" t="s">
        <v>1377</v>
      </c>
      <c r="K335" s="57" t="s">
        <v>3947</v>
      </c>
      <c r="L335" s="55" t="s">
        <v>4773</v>
      </c>
      <c r="M335" s="55" t="s">
        <v>4830</v>
      </c>
      <c r="N335" s="55"/>
      <c r="O335" s="55"/>
      <c r="P335" s="54" t="s">
        <v>1730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2240</v>
      </c>
      <c r="X335" s="57" t="s">
        <v>2240</v>
      </c>
      <c r="Y335" s="57" t="s">
        <v>2240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3522</v>
      </c>
      <c r="D336" s="51" t="s">
        <v>25</v>
      </c>
      <c r="E336" s="62" t="s">
        <v>2535</v>
      </c>
      <c r="F336" s="62" t="s">
        <v>1359</v>
      </c>
      <c r="G336" s="63">
        <v>0</v>
      </c>
      <c r="H336" s="63">
        <v>0</v>
      </c>
      <c r="I336" s="145" t="s">
        <v>3</v>
      </c>
      <c r="J336" s="56" t="s">
        <v>1377</v>
      </c>
      <c r="K336" s="57" t="s">
        <v>3947</v>
      </c>
      <c r="L336" s="55" t="s">
        <v>4773</v>
      </c>
      <c r="M336" s="55" t="s">
        <v>4830</v>
      </c>
      <c r="N336" s="55"/>
      <c r="O336" s="55"/>
      <c r="P336" s="54" t="s">
        <v>2538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2240</v>
      </c>
      <c r="X336" s="57" t="s">
        <v>2240</v>
      </c>
      <c r="Y336" s="57" t="s">
        <v>2240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3522</v>
      </c>
      <c r="D337" s="51" t="s">
        <v>25</v>
      </c>
      <c r="E337" s="62" t="s">
        <v>2535</v>
      </c>
      <c r="F337" s="62" t="s">
        <v>5400</v>
      </c>
      <c r="G337" s="63">
        <v>0</v>
      </c>
      <c r="H337" s="63">
        <v>0</v>
      </c>
      <c r="I337" s="144" t="s">
        <v>464</v>
      </c>
      <c r="J337" s="56" t="s">
        <v>1377</v>
      </c>
      <c r="K337" s="57" t="s">
        <v>3947</v>
      </c>
      <c r="L337" s="55" t="s">
        <v>4773</v>
      </c>
      <c r="M337" s="55" t="s">
        <v>4830</v>
      </c>
      <c r="N337" s="55"/>
      <c r="O337" s="55"/>
      <c r="P337" s="54" t="s">
        <v>2539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2240</v>
      </c>
      <c r="X337" s="57" t="s">
        <v>2240</v>
      </c>
      <c r="Y337" s="57" t="s">
        <v>2240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3522</v>
      </c>
      <c r="D338" s="51" t="s">
        <v>156</v>
      </c>
      <c r="E338" s="56" t="s">
        <v>2536</v>
      </c>
      <c r="F338" s="65" t="s">
        <v>5392</v>
      </c>
      <c r="G338" s="79">
        <v>0</v>
      </c>
      <c r="H338" s="79">
        <v>0</v>
      </c>
      <c r="I338" s="145" t="s">
        <v>3</v>
      </c>
      <c r="J338" s="56" t="s">
        <v>1377</v>
      </c>
      <c r="K338" s="57" t="s">
        <v>3947</v>
      </c>
      <c r="L338" s="55" t="s">
        <v>4773</v>
      </c>
      <c r="M338" s="55" t="s">
        <v>4830</v>
      </c>
      <c r="N338" s="55"/>
      <c r="O338" s="55"/>
      <c r="P338" s="54" t="s">
        <v>2543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2240</v>
      </c>
      <c r="X338" s="57" t="s">
        <v>2240</v>
      </c>
      <c r="Y338" s="57" t="s">
        <v>2240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3522</v>
      </c>
      <c r="D339" s="51" t="s">
        <v>156</v>
      </c>
      <c r="E339" s="68" t="s">
        <v>2536</v>
      </c>
      <c r="F339" s="69" t="s">
        <v>1359</v>
      </c>
      <c r="G339" s="63">
        <v>0</v>
      </c>
      <c r="H339" s="63">
        <v>0</v>
      </c>
      <c r="I339" s="144" t="s">
        <v>464</v>
      </c>
      <c r="J339" s="56" t="s">
        <v>1377</v>
      </c>
      <c r="K339" s="57" t="s">
        <v>3947</v>
      </c>
      <c r="L339" s="55" t="s">
        <v>4773</v>
      </c>
      <c r="M339" s="55" t="s">
        <v>4830</v>
      </c>
      <c r="N339" s="55"/>
      <c r="O339" s="55"/>
      <c r="P339" s="54" t="s">
        <v>2545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2240</v>
      </c>
      <c r="X339" s="57" t="s">
        <v>2240</v>
      </c>
      <c r="Y339" s="57" t="s">
        <v>2240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4355</v>
      </c>
      <c r="D340" t="s">
        <v>25</v>
      </c>
      <c r="E340" t="s">
        <v>4356</v>
      </c>
      <c r="F340" t="s">
        <v>4356</v>
      </c>
      <c r="G340" s="79">
        <v>0</v>
      </c>
      <c r="H340" s="79">
        <v>0</v>
      </c>
      <c r="I340" s="145" t="s">
        <v>3</v>
      </c>
      <c r="J340" s="56" t="s">
        <v>1377</v>
      </c>
      <c r="K340" s="57" t="s">
        <v>3947</v>
      </c>
      <c r="L340" s="55" t="s">
        <v>4773</v>
      </c>
      <c r="M340" s="55" t="s">
        <v>4830</v>
      </c>
      <c r="N340" s="55"/>
      <c r="O340" s="55"/>
      <c r="P340" t="s">
        <v>4394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2240</v>
      </c>
      <c r="X340" s="57" t="s">
        <v>2240</v>
      </c>
      <c r="Y340" s="57" t="s">
        <v>2240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4355</v>
      </c>
      <c r="D341" t="s">
        <v>156</v>
      </c>
      <c r="E341" t="s">
        <v>4357</v>
      </c>
      <c r="F341" t="s">
        <v>4357</v>
      </c>
      <c r="G341" s="79">
        <v>0</v>
      </c>
      <c r="H341" s="79">
        <v>0</v>
      </c>
      <c r="I341" s="145" t="s">
        <v>3</v>
      </c>
      <c r="J341" s="56" t="s">
        <v>1377</v>
      </c>
      <c r="K341" s="57" t="s">
        <v>3947</v>
      </c>
      <c r="L341" s="55" t="s">
        <v>4773</v>
      </c>
      <c r="M341" s="55" t="s">
        <v>4830</v>
      </c>
      <c r="N341" s="55"/>
      <c r="O341" s="55"/>
      <c r="P341" t="s">
        <v>4395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2240</v>
      </c>
      <c r="X341" s="57" t="s">
        <v>2240</v>
      </c>
      <c r="Y341" s="57" t="s">
        <v>2240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4358</v>
      </c>
      <c r="D342" t="s">
        <v>156</v>
      </c>
      <c r="E342" s="17" t="s">
        <v>4412</v>
      </c>
      <c r="F342" s="17" t="s">
        <v>4412</v>
      </c>
      <c r="G342" s="79">
        <v>0</v>
      </c>
      <c r="H342" s="79">
        <v>0</v>
      </c>
      <c r="I342" s="145" t="s">
        <v>3</v>
      </c>
      <c r="J342" s="56" t="s">
        <v>1377</v>
      </c>
      <c r="K342" s="57" t="s">
        <v>3947</v>
      </c>
      <c r="L342" s="55" t="s">
        <v>4773</v>
      </c>
      <c r="M342" s="55" t="s">
        <v>4830</v>
      </c>
      <c r="N342" s="55"/>
      <c r="O342" s="55"/>
      <c r="P342" t="s">
        <v>4396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2240</v>
      </c>
      <c r="X342" s="57" t="s">
        <v>2240</v>
      </c>
      <c r="Y342" s="57" t="s">
        <v>2240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4358</v>
      </c>
      <c r="D343" t="s">
        <v>25</v>
      </c>
      <c r="E343" s="17" t="s">
        <v>4413</v>
      </c>
      <c r="F343" s="17" t="s">
        <v>4413</v>
      </c>
      <c r="G343" s="79">
        <v>0</v>
      </c>
      <c r="H343" s="79">
        <v>0</v>
      </c>
      <c r="I343" s="145" t="s">
        <v>3</v>
      </c>
      <c r="J343" s="56" t="s">
        <v>1377</v>
      </c>
      <c r="K343" s="57" t="s">
        <v>3947</v>
      </c>
      <c r="L343" s="55" t="s">
        <v>4773</v>
      </c>
      <c r="M343" s="55" t="s">
        <v>4830</v>
      </c>
      <c r="N343" s="55"/>
      <c r="O343" s="55"/>
      <c r="P343" t="s">
        <v>4397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2240</v>
      </c>
      <c r="X343" s="57" t="s">
        <v>2240</v>
      </c>
      <c r="Y343" s="57" t="s">
        <v>2240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3523</v>
      </c>
      <c r="D344" t="s">
        <v>156</v>
      </c>
      <c r="E344" t="s">
        <v>224</v>
      </c>
      <c r="F344" t="s">
        <v>224</v>
      </c>
      <c r="G344" s="79">
        <v>0</v>
      </c>
      <c r="H344" s="79">
        <v>0</v>
      </c>
      <c r="I344" s="145" t="s">
        <v>3</v>
      </c>
      <c r="J344" s="56" t="s">
        <v>1377</v>
      </c>
      <c r="K344" s="57" t="s">
        <v>3947</v>
      </c>
      <c r="L344" s="55" t="s">
        <v>4773</v>
      </c>
      <c r="M344" s="55" t="s">
        <v>4830</v>
      </c>
      <c r="N344" s="55"/>
      <c r="O344" s="55"/>
      <c r="P344" s="54" t="s">
        <v>1731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2240</v>
      </c>
      <c r="X344" s="57" t="s">
        <v>2240</v>
      </c>
      <c r="Y344" s="57" t="s">
        <v>2240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3523</v>
      </c>
      <c r="D345" t="s">
        <v>25</v>
      </c>
      <c r="E345" t="s">
        <v>247</v>
      </c>
      <c r="F345" t="s">
        <v>247</v>
      </c>
      <c r="G345" s="79">
        <v>0</v>
      </c>
      <c r="H345" s="79">
        <v>0</v>
      </c>
      <c r="I345" s="145" t="s">
        <v>3</v>
      </c>
      <c r="J345" s="56" t="s">
        <v>1377</v>
      </c>
      <c r="K345" s="57" t="s">
        <v>3947</v>
      </c>
      <c r="L345" s="55" t="s">
        <v>4773</v>
      </c>
      <c r="M345" s="55" t="s">
        <v>4830</v>
      </c>
      <c r="N345" s="55"/>
      <c r="O345" s="55"/>
      <c r="P345" s="54" t="s">
        <v>1768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2240</v>
      </c>
      <c r="X345" s="57" t="s">
        <v>2240</v>
      </c>
      <c r="Y345" s="57" t="s">
        <v>2240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4359</v>
      </c>
      <c r="D346" t="s">
        <v>156</v>
      </c>
      <c r="E346" t="s">
        <v>4360</v>
      </c>
      <c r="F346" t="s">
        <v>5394</v>
      </c>
      <c r="G346" s="58">
        <v>0</v>
      </c>
      <c r="H346" s="58">
        <v>0</v>
      </c>
      <c r="I346" s="144" t="s">
        <v>464</v>
      </c>
      <c r="J346" s="56" t="s">
        <v>1377</v>
      </c>
      <c r="K346" s="57" t="s">
        <v>3947</v>
      </c>
      <c r="L346" s="55" t="s">
        <v>4773</v>
      </c>
      <c r="M346" s="55" t="s">
        <v>4830</v>
      </c>
      <c r="N346" s="55"/>
      <c r="O346" s="55"/>
      <c r="P346" t="s">
        <v>4398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2240</v>
      </c>
      <c r="X346" s="57" t="s">
        <v>2240</v>
      </c>
      <c r="Y346" s="57" t="s">
        <v>2240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4359</v>
      </c>
      <c r="D347" t="s">
        <v>156</v>
      </c>
      <c r="E347" t="s">
        <v>4360</v>
      </c>
      <c r="F347" t="s">
        <v>1180</v>
      </c>
      <c r="G347" s="158">
        <v>0</v>
      </c>
      <c r="H347" s="158">
        <v>0</v>
      </c>
      <c r="I347" s="145" t="s">
        <v>3</v>
      </c>
      <c r="J347" s="56" t="s">
        <v>1377</v>
      </c>
      <c r="K347" s="57" t="s">
        <v>3947</v>
      </c>
      <c r="L347" s="55" t="s">
        <v>4773</v>
      </c>
      <c r="M347" s="55" t="s">
        <v>4830</v>
      </c>
      <c r="N347" s="55"/>
      <c r="O347" s="55"/>
      <c r="P347" t="s">
        <v>4399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2240</v>
      </c>
      <c r="X347" s="57" t="s">
        <v>2240</v>
      </c>
      <c r="Y347" s="57" t="s">
        <v>2240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4865</v>
      </c>
      <c r="D348" t="s">
        <v>25</v>
      </c>
      <c r="E348" t="s">
        <v>4870</v>
      </c>
      <c r="F348" t="s">
        <v>4870</v>
      </c>
      <c r="G348" s="61">
        <v>0</v>
      </c>
      <c r="H348" s="61">
        <v>0</v>
      </c>
      <c r="I348" s="144" t="s">
        <v>3</v>
      </c>
      <c r="J348" s="56" t="s">
        <v>1377</v>
      </c>
      <c r="K348" s="57" t="s">
        <v>3947</v>
      </c>
      <c r="L348" s="55" t="s">
        <v>4773</v>
      </c>
      <c r="M348" s="55" t="s">
        <v>4830</v>
      </c>
      <c r="N348" s="55"/>
      <c r="O348" s="55"/>
      <c r="P348" t="s">
        <v>4871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2240</v>
      </c>
      <c r="X348" s="57" t="s">
        <v>2240</v>
      </c>
      <c r="Y348" s="57" t="s">
        <v>2240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4359</v>
      </c>
      <c r="D349" t="s">
        <v>25</v>
      </c>
      <c r="E349" t="s">
        <v>4361</v>
      </c>
      <c r="F349" t="s">
        <v>1180</v>
      </c>
      <c r="G349" s="79">
        <v>0</v>
      </c>
      <c r="H349" s="79">
        <v>0</v>
      </c>
      <c r="I349" s="145" t="s">
        <v>3</v>
      </c>
      <c r="J349" s="56" t="s">
        <v>1377</v>
      </c>
      <c r="K349" s="57" t="s">
        <v>3947</v>
      </c>
      <c r="L349" s="55" t="s">
        <v>4773</v>
      </c>
      <c r="M349" s="55" t="s">
        <v>4830</v>
      </c>
      <c r="N349" s="55"/>
      <c r="O349" s="55"/>
      <c r="P349" t="s">
        <v>4400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2240</v>
      </c>
      <c r="X349" s="57" t="s">
        <v>2240</v>
      </c>
      <c r="Y349" s="57" t="s">
        <v>2240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4359</v>
      </c>
      <c r="D350" t="s">
        <v>25</v>
      </c>
      <c r="E350" t="s">
        <v>4361</v>
      </c>
      <c r="F350" t="s">
        <v>5403</v>
      </c>
      <c r="G350" s="58">
        <v>0</v>
      </c>
      <c r="H350" s="58">
        <v>0</v>
      </c>
      <c r="I350" s="144" t="s">
        <v>464</v>
      </c>
      <c r="J350" s="56" t="s">
        <v>1377</v>
      </c>
      <c r="K350" s="57" t="s">
        <v>3947</v>
      </c>
      <c r="L350" s="55" t="s">
        <v>4773</v>
      </c>
      <c r="M350" s="55" t="s">
        <v>4830</v>
      </c>
      <c r="N350" s="55"/>
      <c r="O350" s="55"/>
      <c r="P350" t="s">
        <v>4401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2240</v>
      </c>
      <c r="X350" s="57" t="s">
        <v>2240</v>
      </c>
      <c r="Y350" s="57" t="s">
        <v>2240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4865</v>
      </c>
      <c r="D351" t="s">
        <v>156</v>
      </c>
      <c r="E351" t="s">
        <v>4869</v>
      </c>
      <c r="F351" t="s">
        <v>4869</v>
      </c>
      <c r="G351" s="58">
        <v>0</v>
      </c>
      <c r="H351" s="58">
        <v>0</v>
      </c>
      <c r="I351" s="145" t="s">
        <v>3</v>
      </c>
      <c r="J351" s="56" t="s">
        <v>1377</v>
      </c>
      <c r="K351" s="57" t="s">
        <v>3947</v>
      </c>
      <c r="L351" s="55" t="s">
        <v>4773</v>
      </c>
      <c r="M351" s="55" t="s">
        <v>4830</v>
      </c>
      <c r="N351" s="55"/>
      <c r="O351" s="55"/>
      <c r="P351" t="s">
        <v>4872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2240</v>
      </c>
      <c r="X351" s="57" t="s">
        <v>2240</v>
      </c>
      <c r="Y351" s="57" t="s">
        <v>2240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3524</v>
      </c>
      <c r="D352" s="51" t="s">
        <v>156</v>
      </c>
      <c r="E352" s="56" t="s">
        <v>225</v>
      </c>
      <c r="F352" s="56" t="s">
        <v>225</v>
      </c>
      <c r="G352" s="79">
        <v>0</v>
      </c>
      <c r="H352" s="79">
        <v>0</v>
      </c>
      <c r="I352" s="145" t="s">
        <v>3</v>
      </c>
      <c r="J352" s="56" t="s">
        <v>1377</v>
      </c>
      <c r="K352" s="57" t="s">
        <v>3947</v>
      </c>
      <c r="L352" s="55" t="s">
        <v>4773</v>
      </c>
      <c r="M352" s="55" t="s">
        <v>4830</v>
      </c>
      <c r="N352" s="55"/>
      <c r="O352" s="55"/>
      <c r="P352" s="54" t="s">
        <v>1732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2240</v>
      </c>
      <c r="X352" s="57" t="s">
        <v>2240</v>
      </c>
      <c r="Y352" s="57" t="s">
        <v>2240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3524</v>
      </c>
      <c r="D353" s="51" t="s">
        <v>25</v>
      </c>
      <c r="E353" s="56" t="s">
        <v>385</v>
      </c>
      <c r="F353" s="271" t="s">
        <v>385</v>
      </c>
      <c r="G353" s="79">
        <v>0</v>
      </c>
      <c r="H353" s="79">
        <v>0</v>
      </c>
      <c r="I353" s="145" t="s">
        <v>3</v>
      </c>
      <c r="J353" s="56" t="s">
        <v>1377</v>
      </c>
      <c r="K353" s="57" t="s">
        <v>3947</v>
      </c>
      <c r="L353" s="55" t="s">
        <v>4773</v>
      </c>
      <c r="M353" s="55" t="s">
        <v>4830</v>
      </c>
      <c r="N353" s="55"/>
      <c r="O353" s="55"/>
      <c r="P353" s="54" t="s">
        <v>1979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2240</v>
      </c>
      <c r="X353" s="57" t="s">
        <v>2240</v>
      </c>
      <c r="Y353" s="57" t="s">
        <v>2240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3525</v>
      </c>
      <c r="D354" s="51" t="s">
        <v>25</v>
      </c>
      <c r="E354" s="56" t="s">
        <v>259</v>
      </c>
      <c r="F354" s="56" t="s">
        <v>259</v>
      </c>
      <c r="G354" s="79">
        <v>0</v>
      </c>
      <c r="H354" s="79">
        <v>0</v>
      </c>
      <c r="I354" s="145" t="s">
        <v>3</v>
      </c>
      <c r="J354" s="56" t="s">
        <v>1377</v>
      </c>
      <c r="K354" s="57" t="s">
        <v>3947</v>
      </c>
      <c r="L354" s="55" t="s">
        <v>4773</v>
      </c>
      <c r="M354" s="55" t="s">
        <v>4830</v>
      </c>
      <c r="N354" s="55"/>
      <c r="O354" s="55"/>
      <c r="P354" s="54" t="s">
        <v>1788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2240</v>
      </c>
      <c r="X354" s="57" t="s">
        <v>2240</v>
      </c>
      <c r="Y354" s="57" t="s">
        <v>2240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3525</v>
      </c>
      <c r="D355" s="51" t="s">
        <v>156</v>
      </c>
      <c r="E355" s="56" t="s">
        <v>245</v>
      </c>
      <c r="F355" s="56" t="s">
        <v>245</v>
      </c>
      <c r="G355" s="79">
        <v>0</v>
      </c>
      <c r="H355" s="79">
        <v>0</v>
      </c>
      <c r="I355" s="145" t="s">
        <v>3</v>
      </c>
      <c r="J355" s="56" t="s">
        <v>1377</v>
      </c>
      <c r="K355" s="57" t="s">
        <v>3947</v>
      </c>
      <c r="L355" s="55" t="s">
        <v>4773</v>
      </c>
      <c r="M355" s="55" t="s">
        <v>4830</v>
      </c>
      <c r="N355" s="55"/>
      <c r="O355" s="55"/>
      <c r="P355" s="54" t="s">
        <v>1765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2240</v>
      </c>
      <c r="X355" s="57" t="s">
        <v>2240</v>
      </c>
      <c r="Y355" s="57" t="s">
        <v>2240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3526</v>
      </c>
      <c r="D356" s="51" t="s">
        <v>156</v>
      </c>
      <c r="E356" s="56" t="s">
        <v>246</v>
      </c>
      <c r="F356" s="56" t="s">
        <v>5392</v>
      </c>
      <c r="G356" s="79">
        <v>0</v>
      </c>
      <c r="H356" s="79">
        <v>0</v>
      </c>
      <c r="I356" s="145" t="s">
        <v>3</v>
      </c>
      <c r="J356" s="56" t="s">
        <v>1377</v>
      </c>
      <c r="K356" s="57" t="s">
        <v>3947</v>
      </c>
      <c r="L356" s="55" t="s">
        <v>4773</v>
      </c>
      <c r="M356" s="55" t="s">
        <v>4830</v>
      </c>
      <c r="N356" s="55"/>
      <c r="O356" s="55"/>
      <c r="P356" s="54" t="s">
        <v>1766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2240</v>
      </c>
      <c r="X356" s="57" t="s">
        <v>2240</v>
      </c>
      <c r="Y356" s="57" t="s">
        <v>2240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3526</v>
      </c>
      <c r="D357" s="51" t="s">
        <v>156</v>
      </c>
      <c r="E357" s="56" t="s">
        <v>246</v>
      </c>
      <c r="F357" s="56" t="s">
        <v>353</v>
      </c>
      <c r="G357" s="79">
        <v>0</v>
      </c>
      <c r="H357" s="79">
        <v>0</v>
      </c>
      <c r="I357" s="144" t="s">
        <v>464</v>
      </c>
      <c r="J357" s="56" t="s">
        <v>1377</v>
      </c>
      <c r="K357" s="57" t="s">
        <v>3947</v>
      </c>
      <c r="L357" s="55" t="s">
        <v>4773</v>
      </c>
      <c r="M357" s="55" t="s">
        <v>4830</v>
      </c>
      <c r="N357" s="55"/>
      <c r="O357" s="55"/>
      <c r="P357" s="54" t="s">
        <v>2114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2240</v>
      </c>
      <c r="X357" s="57" t="s">
        <v>2240</v>
      </c>
      <c r="Y357" s="57" t="s">
        <v>2240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3526</v>
      </c>
      <c r="D358" s="51" t="s">
        <v>25</v>
      </c>
      <c r="E358" s="56" t="s">
        <v>352</v>
      </c>
      <c r="F358" s="56" t="s">
        <v>353</v>
      </c>
      <c r="G358" s="79">
        <v>0</v>
      </c>
      <c r="H358" s="79">
        <v>0</v>
      </c>
      <c r="I358" s="145" t="s">
        <v>3</v>
      </c>
      <c r="J358" s="56" t="s">
        <v>1377</v>
      </c>
      <c r="K358" s="57" t="s">
        <v>3947</v>
      </c>
      <c r="L358" s="55" t="s">
        <v>4773</v>
      </c>
      <c r="M358" s="55" t="s">
        <v>4830</v>
      </c>
      <c r="N358" s="55"/>
      <c r="O358" s="55"/>
      <c r="P358" s="54" t="s">
        <v>1917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2240</v>
      </c>
      <c r="X358" s="57" t="s">
        <v>2240</v>
      </c>
      <c r="Y358" s="57" t="s">
        <v>2240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3526</v>
      </c>
      <c r="D359" s="51" t="s">
        <v>25</v>
      </c>
      <c r="E359" s="56" t="s">
        <v>352</v>
      </c>
      <c r="F359" s="56" t="s">
        <v>5400</v>
      </c>
      <c r="G359" s="79">
        <v>0</v>
      </c>
      <c r="H359" s="79">
        <v>0</v>
      </c>
      <c r="I359" s="144" t="s">
        <v>464</v>
      </c>
      <c r="J359" s="56" t="s">
        <v>1377</v>
      </c>
      <c r="K359" s="57" t="s">
        <v>3947</v>
      </c>
      <c r="L359" s="55" t="s">
        <v>4773</v>
      </c>
      <c r="M359" s="55" t="s">
        <v>4830</v>
      </c>
      <c r="N359" s="55"/>
      <c r="O359" s="55"/>
      <c r="P359" s="54" t="s">
        <v>2121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2240</v>
      </c>
      <c r="X359" s="57" t="s">
        <v>2240</v>
      </c>
      <c r="Y359" s="57" t="s">
        <v>2240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3527</v>
      </c>
      <c r="D360" s="51" t="s">
        <v>156</v>
      </c>
      <c r="E360" s="56" t="s">
        <v>344</v>
      </c>
      <c r="F360" s="56" t="s">
        <v>344</v>
      </c>
      <c r="G360" s="79">
        <v>0</v>
      </c>
      <c r="H360" s="79">
        <v>0</v>
      </c>
      <c r="I360" s="145" t="s">
        <v>3</v>
      </c>
      <c r="J360" s="56" t="s">
        <v>1377</v>
      </c>
      <c r="K360" s="57" t="s">
        <v>3947</v>
      </c>
      <c r="L360" s="55" t="s">
        <v>4773</v>
      </c>
      <c r="M360" s="55" t="s">
        <v>4830</v>
      </c>
      <c r="N360" s="55"/>
      <c r="O360" s="55"/>
      <c r="P360" s="54" t="s">
        <v>1904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2240</v>
      </c>
      <c r="X360" s="57" t="s">
        <v>2240</v>
      </c>
      <c r="Y360" s="57" t="s">
        <v>2240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3527</v>
      </c>
      <c r="D361" s="51" t="s">
        <v>25</v>
      </c>
      <c r="E361" s="56" t="s">
        <v>387</v>
      </c>
      <c r="F361" s="56" t="s">
        <v>387</v>
      </c>
      <c r="G361" s="79">
        <v>0</v>
      </c>
      <c r="H361" s="79">
        <v>0</v>
      </c>
      <c r="I361" s="145" t="s">
        <v>3</v>
      </c>
      <c r="J361" s="56" t="s">
        <v>1377</v>
      </c>
      <c r="K361" s="57" t="s">
        <v>3947</v>
      </c>
      <c r="L361" s="55" t="s">
        <v>4773</v>
      </c>
      <c r="M361" s="55" t="s">
        <v>4830</v>
      </c>
      <c r="N361" s="55"/>
      <c r="O361" s="55"/>
      <c r="P361" s="54" t="s">
        <v>1981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2240</v>
      </c>
      <c r="X361" s="57" t="s">
        <v>2240</v>
      </c>
      <c r="Y361" s="57" t="s">
        <v>2240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4362</v>
      </c>
      <c r="D362" t="s">
        <v>25</v>
      </c>
      <c r="E362" t="s">
        <v>4911</v>
      </c>
      <c r="F362" t="s">
        <v>1344</v>
      </c>
      <c r="G362" s="79">
        <v>0</v>
      </c>
      <c r="H362" s="79">
        <v>0</v>
      </c>
      <c r="I362" s="145" t="s">
        <v>3</v>
      </c>
      <c r="J362" s="56" t="s">
        <v>1377</v>
      </c>
      <c r="K362" s="57" t="s">
        <v>3947</v>
      </c>
      <c r="L362" s="55" t="s">
        <v>4773</v>
      </c>
      <c r="M362" s="55" t="s">
        <v>4830</v>
      </c>
      <c r="N362" s="55"/>
      <c r="O362" s="55"/>
      <c r="P362" t="s">
        <v>4402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2240</v>
      </c>
      <c r="X362" s="57" t="s">
        <v>2240</v>
      </c>
      <c r="Y362" s="57" t="s">
        <v>2240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4362</v>
      </c>
      <c r="D363" t="s">
        <v>25</v>
      </c>
      <c r="E363" t="s">
        <v>4911</v>
      </c>
      <c r="F363" t="s">
        <v>5402</v>
      </c>
      <c r="G363" s="79">
        <v>0</v>
      </c>
      <c r="H363" s="79">
        <v>0</v>
      </c>
      <c r="I363" s="144" t="s">
        <v>464</v>
      </c>
      <c r="J363" s="56" t="s">
        <v>1377</v>
      </c>
      <c r="K363" s="57" t="s">
        <v>3947</v>
      </c>
      <c r="L363" s="55" t="s">
        <v>4773</v>
      </c>
      <c r="M363" s="55" t="s">
        <v>4830</v>
      </c>
      <c r="N363" s="55"/>
      <c r="O363" s="55"/>
      <c r="P363" t="s">
        <v>4403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2240</v>
      </c>
      <c r="X363" s="57" t="s">
        <v>2240</v>
      </c>
      <c r="Y363" s="57" t="s">
        <v>2240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4329</v>
      </c>
      <c r="D364" t="s">
        <v>156</v>
      </c>
      <c r="E364" t="s">
        <v>4330</v>
      </c>
      <c r="F364" t="s">
        <v>4330</v>
      </c>
      <c r="G364" s="58">
        <v>0</v>
      </c>
      <c r="H364" s="58">
        <v>0</v>
      </c>
      <c r="I364" s="146" t="s">
        <v>3</v>
      </c>
      <c r="J364" s="56" t="s">
        <v>1377</v>
      </c>
      <c r="K364" s="57" t="s">
        <v>3947</v>
      </c>
      <c r="L364" s="55" t="s">
        <v>4773</v>
      </c>
      <c r="M364" s="55" t="s">
        <v>4830</v>
      </c>
      <c r="N364" s="55"/>
      <c r="O364" s="55"/>
      <c r="P364" t="s">
        <v>4325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2240</v>
      </c>
      <c r="X364" s="57" t="s">
        <v>2240</v>
      </c>
      <c r="Y364" s="57" t="s">
        <v>2240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4362</v>
      </c>
      <c r="D365" t="s">
        <v>156</v>
      </c>
      <c r="E365" t="s">
        <v>4912</v>
      </c>
      <c r="F365" t="s">
        <v>5393</v>
      </c>
      <c r="G365" s="79">
        <v>0</v>
      </c>
      <c r="H365" s="79">
        <v>0</v>
      </c>
      <c r="I365" s="145" t="s">
        <v>3</v>
      </c>
      <c r="J365" s="56" t="s">
        <v>1377</v>
      </c>
      <c r="K365" s="57" t="s">
        <v>3947</v>
      </c>
      <c r="L365" s="55" t="s">
        <v>4773</v>
      </c>
      <c r="M365" s="55" t="s">
        <v>4830</v>
      </c>
      <c r="N365" s="55"/>
      <c r="O365" s="55"/>
      <c r="P365" t="s">
        <v>4404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2240</v>
      </c>
      <c r="X365" s="57" t="s">
        <v>2240</v>
      </c>
      <c r="Y365" s="57" t="s">
        <v>2240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4362</v>
      </c>
      <c r="D366" t="s">
        <v>156</v>
      </c>
      <c r="E366" t="s">
        <v>4912</v>
      </c>
      <c r="F366" t="s">
        <v>1344</v>
      </c>
      <c r="G366" s="79">
        <v>0</v>
      </c>
      <c r="H366" s="79">
        <v>0</v>
      </c>
      <c r="I366" s="144" t="s">
        <v>464</v>
      </c>
      <c r="J366" s="56" t="s">
        <v>1377</v>
      </c>
      <c r="K366" s="57" t="s">
        <v>3947</v>
      </c>
      <c r="L366" s="55" t="s">
        <v>4773</v>
      </c>
      <c r="M366" s="55" t="s">
        <v>4830</v>
      </c>
      <c r="N366" s="55"/>
      <c r="O366" s="55"/>
      <c r="P366" t="s">
        <v>4405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2240</v>
      </c>
      <c r="X366" s="57" t="s">
        <v>2240</v>
      </c>
      <c r="Y366" s="57" t="s">
        <v>2240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4329</v>
      </c>
      <c r="D367" t="s">
        <v>25</v>
      </c>
      <c r="E367" t="s">
        <v>4331</v>
      </c>
      <c r="F367" t="s">
        <v>4331</v>
      </c>
      <c r="G367" s="58">
        <v>0</v>
      </c>
      <c r="H367" s="58">
        <v>0</v>
      </c>
      <c r="I367" s="146" t="s">
        <v>3</v>
      </c>
      <c r="J367" s="56" t="s">
        <v>1377</v>
      </c>
      <c r="K367" s="57" t="s">
        <v>3947</v>
      </c>
      <c r="L367" s="55" t="s">
        <v>4773</v>
      </c>
      <c r="M367" s="55" t="s">
        <v>4830</v>
      </c>
      <c r="N367" s="55"/>
      <c r="O367" s="55"/>
      <c r="P367" t="s">
        <v>4326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2240</v>
      </c>
      <c r="X367" s="57" t="s">
        <v>2240</v>
      </c>
      <c r="Y367" s="57" t="s">
        <v>2240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4363</v>
      </c>
      <c r="D368" t="s">
        <v>25</v>
      </c>
      <c r="E368" t="s">
        <v>4364</v>
      </c>
      <c r="F368" t="s">
        <v>4364</v>
      </c>
      <c r="G368" s="58">
        <v>0</v>
      </c>
      <c r="H368" s="58">
        <v>0</v>
      </c>
      <c r="I368" s="145" t="s">
        <v>3</v>
      </c>
      <c r="J368" s="56" t="s">
        <v>1377</v>
      </c>
      <c r="K368" s="57" t="s">
        <v>3947</v>
      </c>
      <c r="L368" s="55" t="s">
        <v>4773</v>
      </c>
      <c r="M368" s="55" t="s">
        <v>4830</v>
      </c>
      <c r="N368" s="55"/>
      <c r="O368" s="55"/>
      <c r="P368" t="s">
        <v>4406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2240</v>
      </c>
      <c r="X368" s="57" t="s">
        <v>2240</v>
      </c>
      <c r="Y368" s="57" t="s">
        <v>2240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4363</v>
      </c>
      <c r="D369" t="s">
        <v>156</v>
      </c>
      <c r="E369" t="s">
        <v>4365</v>
      </c>
      <c r="F369" t="s">
        <v>4365</v>
      </c>
      <c r="G369" s="58">
        <v>0</v>
      </c>
      <c r="H369" s="58">
        <v>0</v>
      </c>
      <c r="I369" s="145" t="s">
        <v>3</v>
      </c>
      <c r="J369" s="56" t="s">
        <v>1377</v>
      </c>
      <c r="K369" s="57" t="s">
        <v>3947</v>
      </c>
      <c r="L369" s="55" t="s">
        <v>4773</v>
      </c>
      <c r="M369" s="55" t="s">
        <v>4830</v>
      </c>
      <c r="N369" s="55"/>
      <c r="O369" s="55"/>
      <c r="P369" t="s">
        <v>4407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2240</v>
      </c>
      <c r="X369" s="57" t="s">
        <v>2240</v>
      </c>
      <c r="Y369" s="57" t="s">
        <v>2240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3528</v>
      </c>
      <c r="D370" s="51" t="s">
        <v>25</v>
      </c>
      <c r="E370" s="56" t="s">
        <v>900</v>
      </c>
      <c r="F370" s="56" t="s">
        <v>1349</v>
      </c>
      <c r="G370" s="58">
        <v>0</v>
      </c>
      <c r="H370" s="58">
        <v>0</v>
      </c>
      <c r="I370" s="145" t="s">
        <v>3</v>
      </c>
      <c r="J370" s="56" t="s">
        <v>1377</v>
      </c>
      <c r="K370" s="57" t="s">
        <v>3947</v>
      </c>
      <c r="L370" s="55" t="s">
        <v>4773</v>
      </c>
      <c r="M370" s="55" t="s">
        <v>4830</v>
      </c>
      <c r="N370" s="55"/>
      <c r="O370" s="55"/>
      <c r="P370" s="54" t="s">
        <v>2147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2240</v>
      </c>
      <c r="X370" s="57" t="s">
        <v>2240</v>
      </c>
      <c r="Y370" s="57" t="s">
        <v>2240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3528</v>
      </c>
      <c r="D371" s="51" t="s">
        <v>25</v>
      </c>
      <c r="E371" s="56" t="s">
        <v>900</v>
      </c>
      <c r="F371" s="56" t="s">
        <v>5398</v>
      </c>
      <c r="G371" s="58">
        <v>0</v>
      </c>
      <c r="H371" s="58">
        <v>0</v>
      </c>
      <c r="I371" s="144" t="s">
        <v>464</v>
      </c>
      <c r="J371" s="56" t="s">
        <v>1377</v>
      </c>
      <c r="K371" s="57" t="s">
        <v>3947</v>
      </c>
      <c r="L371" s="55" t="s">
        <v>4773</v>
      </c>
      <c r="M371" s="55" t="s">
        <v>4830</v>
      </c>
      <c r="N371" s="55"/>
      <c r="O371" s="55"/>
      <c r="P371" s="54" t="s">
        <v>2148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2240</v>
      </c>
      <c r="X371" s="57" t="s">
        <v>2240</v>
      </c>
      <c r="Y371" s="57" t="s">
        <v>2240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4866</v>
      </c>
      <c r="D372" s="51" t="s">
        <v>25</v>
      </c>
      <c r="E372" s="56" t="s">
        <v>4868</v>
      </c>
      <c r="F372" s="56" t="s">
        <v>4868</v>
      </c>
      <c r="G372" s="58">
        <v>0</v>
      </c>
      <c r="H372" s="58">
        <v>0</v>
      </c>
      <c r="I372" s="145" t="s">
        <v>3</v>
      </c>
      <c r="J372" s="56" t="s">
        <v>1377</v>
      </c>
      <c r="K372" s="57" t="s">
        <v>3947</v>
      </c>
      <c r="L372" s="55" t="s">
        <v>4773</v>
      </c>
      <c r="M372" s="55" t="s">
        <v>4830</v>
      </c>
      <c r="N372" s="55"/>
      <c r="O372" s="55"/>
      <c r="P372" s="54" t="s">
        <v>4873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2240</v>
      </c>
      <c r="X372" s="57" t="s">
        <v>2240</v>
      </c>
      <c r="Y372" s="57" t="s">
        <v>2240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3528</v>
      </c>
      <c r="D373" s="51" t="s">
        <v>156</v>
      </c>
      <c r="E373" s="56" t="s">
        <v>901</v>
      </c>
      <c r="F373" s="56" t="s">
        <v>5390</v>
      </c>
      <c r="G373" s="58">
        <v>0</v>
      </c>
      <c r="H373" s="58">
        <v>0</v>
      </c>
      <c r="I373" s="145" t="s">
        <v>3</v>
      </c>
      <c r="J373" s="56" t="s">
        <v>1377</v>
      </c>
      <c r="K373" s="57" t="s">
        <v>3947</v>
      </c>
      <c r="L373" s="55" t="s">
        <v>4773</v>
      </c>
      <c r="M373" s="55" t="s">
        <v>4830</v>
      </c>
      <c r="N373" s="55"/>
      <c r="O373" s="55"/>
      <c r="P373" s="54" t="s">
        <v>2149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2240</v>
      </c>
      <c r="X373" s="57" t="s">
        <v>2240</v>
      </c>
      <c r="Y373" s="57" t="s">
        <v>2240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3528</v>
      </c>
      <c r="D374" s="51" t="s">
        <v>156</v>
      </c>
      <c r="E374" s="56" t="s">
        <v>901</v>
      </c>
      <c r="F374" s="56" t="s">
        <v>1349</v>
      </c>
      <c r="G374" s="58">
        <v>0</v>
      </c>
      <c r="H374" s="58">
        <v>0</v>
      </c>
      <c r="I374" s="144" t="s">
        <v>464</v>
      </c>
      <c r="J374" s="56" t="s">
        <v>1377</v>
      </c>
      <c r="K374" s="57" t="s">
        <v>3947</v>
      </c>
      <c r="L374" s="55" t="s">
        <v>4773</v>
      </c>
      <c r="M374" s="55" t="s">
        <v>4830</v>
      </c>
      <c r="N374" s="55"/>
      <c r="O374" s="55"/>
      <c r="P374" s="54" t="s">
        <v>2150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2240</v>
      </c>
      <c r="X374" s="57" t="s">
        <v>2240</v>
      </c>
      <c r="Y374" s="57" t="s">
        <v>2240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4866</v>
      </c>
      <c r="D375" s="51" t="s">
        <v>156</v>
      </c>
      <c r="E375" s="56" t="s">
        <v>4867</v>
      </c>
      <c r="F375" s="56" t="s">
        <v>4867</v>
      </c>
      <c r="G375" s="58">
        <v>0</v>
      </c>
      <c r="H375" s="58">
        <v>0</v>
      </c>
      <c r="I375" s="145" t="s">
        <v>3</v>
      </c>
      <c r="J375" s="56" t="s">
        <v>1377</v>
      </c>
      <c r="K375" s="57" t="s">
        <v>3947</v>
      </c>
      <c r="L375" s="55" t="s">
        <v>4773</v>
      </c>
      <c r="M375" s="55" t="s">
        <v>4830</v>
      </c>
      <c r="N375" s="55"/>
      <c r="O375" s="55"/>
      <c r="P375" s="54" t="s">
        <v>4874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2240</v>
      </c>
      <c r="X375" s="57" t="s">
        <v>2240</v>
      </c>
      <c r="Y375" s="57" t="s">
        <v>2240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3529</v>
      </c>
      <c r="D376" s="51" t="s">
        <v>25</v>
      </c>
      <c r="E376" s="95" t="s">
        <v>902</v>
      </c>
      <c r="F376" s="95" t="s">
        <v>1350</v>
      </c>
      <c r="G376" s="58">
        <v>0</v>
      </c>
      <c r="H376" s="58">
        <v>0</v>
      </c>
      <c r="I376" s="145" t="s">
        <v>3</v>
      </c>
      <c r="J376" s="56" t="s">
        <v>1377</v>
      </c>
      <c r="K376" s="57" t="s">
        <v>3947</v>
      </c>
      <c r="L376" s="55" t="s">
        <v>4773</v>
      </c>
      <c r="M376" s="55" t="s">
        <v>4830</v>
      </c>
      <c r="N376" s="55"/>
      <c r="O376" s="55"/>
      <c r="P376" s="54" t="s">
        <v>2153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2240</v>
      </c>
      <c r="X376" s="57" t="s">
        <v>2240</v>
      </c>
      <c r="Y376" s="57" t="s">
        <v>2240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3529</v>
      </c>
      <c r="D377" s="51" t="s">
        <v>25</v>
      </c>
      <c r="E377" s="95" t="s">
        <v>902</v>
      </c>
      <c r="F377" s="95" t="s">
        <v>5404</v>
      </c>
      <c r="G377" s="58">
        <v>0</v>
      </c>
      <c r="H377" s="58">
        <v>0</v>
      </c>
      <c r="I377" s="144" t="s">
        <v>464</v>
      </c>
      <c r="J377" s="56" t="s">
        <v>1377</v>
      </c>
      <c r="K377" s="57" t="s">
        <v>3947</v>
      </c>
      <c r="L377" s="55" t="s">
        <v>4773</v>
      </c>
      <c r="M377" s="55" t="s">
        <v>4830</v>
      </c>
      <c r="N377" s="55"/>
      <c r="O377" s="55"/>
      <c r="P377" s="54" t="s">
        <v>2154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2240</v>
      </c>
      <c r="X377" s="57" t="s">
        <v>2240</v>
      </c>
      <c r="Y377" s="57" t="s">
        <v>2240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3529</v>
      </c>
      <c r="D378" s="51" t="s">
        <v>156</v>
      </c>
      <c r="E378" s="267" t="s">
        <v>903</v>
      </c>
      <c r="F378" s="267" t="s">
        <v>5378</v>
      </c>
      <c r="G378" s="58">
        <v>0</v>
      </c>
      <c r="H378" s="58">
        <v>0</v>
      </c>
      <c r="I378" s="145" t="s">
        <v>3</v>
      </c>
      <c r="J378" s="56" t="s">
        <v>1377</v>
      </c>
      <c r="K378" s="57" t="s">
        <v>3947</v>
      </c>
      <c r="L378" s="55" t="s">
        <v>4773</v>
      </c>
      <c r="M378" s="55" t="s">
        <v>4830</v>
      </c>
      <c r="N378" s="55"/>
      <c r="O378" s="55"/>
      <c r="P378" s="54" t="s">
        <v>2155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2240</v>
      </c>
      <c r="X378" s="57" t="s">
        <v>2240</v>
      </c>
      <c r="Y378" s="57" t="s">
        <v>2240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3529</v>
      </c>
      <c r="D379" s="51" t="s">
        <v>156</v>
      </c>
      <c r="E379" s="267" t="s">
        <v>903</v>
      </c>
      <c r="F379" s="267" t="s">
        <v>1350</v>
      </c>
      <c r="G379" s="58">
        <v>0</v>
      </c>
      <c r="H379" s="58">
        <v>0</v>
      </c>
      <c r="I379" s="144" t="s">
        <v>464</v>
      </c>
      <c r="J379" s="56" t="s">
        <v>1377</v>
      </c>
      <c r="K379" s="57" t="s">
        <v>3947</v>
      </c>
      <c r="L379" s="55" t="s">
        <v>4773</v>
      </c>
      <c r="M379" s="55" t="s">
        <v>4830</v>
      </c>
      <c r="N379" s="55"/>
      <c r="O379" s="55"/>
      <c r="P379" s="54" t="s">
        <v>2156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2240</v>
      </c>
      <c r="X379" s="57" t="s">
        <v>2240</v>
      </c>
      <c r="Y379" s="57" t="s">
        <v>2240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3501</v>
      </c>
      <c r="D380" s="51" t="s">
        <v>25</v>
      </c>
      <c r="E380" s="56" t="s">
        <v>26</v>
      </c>
      <c r="F380" s="273" t="s">
        <v>780</v>
      </c>
      <c r="G380" s="58">
        <v>0</v>
      </c>
      <c r="H380" s="58">
        <v>0</v>
      </c>
      <c r="I380" s="144" t="s">
        <v>464</v>
      </c>
      <c r="J380" s="56" t="s">
        <v>1377</v>
      </c>
      <c r="K380" s="57" t="s">
        <v>3947</v>
      </c>
      <c r="L380" s="55" t="s">
        <v>4773</v>
      </c>
      <c r="M380" s="55" t="s">
        <v>4830</v>
      </c>
      <c r="N380" s="55"/>
      <c r="O380" s="55"/>
      <c r="P380" s="268" t="s">
        <v>2157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2240</v>
      </c>
      <c r="X380" s="57" t="s">
        <v>2240</v>
      </c>
      <c r="Y380" s="57" t="s">
        <v>2240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3501</v>
      </c>
      <c r="D381" s="51" t="s">
        <v>156</v>
      </c>
      <c r="E381" s="56" t="s">
        <v>242</v>
      </c>
      <c r="F381" s="273" t="s">
        <v>780</v>
      </c>
      <c r="G381" s="58">
        <v>0</v>
      </c>
      <c r="H381" s="58">
        <v>0</v>
      </c>
      <c r="I381" s="144" t="s">
        <v>464</v>
      </c>
      <c r="J381" s="56" t="s">
        <v>1377</v>
      </c>
      <c r="K381" s="57" t="s">
        <v>3947</v>
      </c>
      <c r="L381" s="55" t="s">
        <v>4773</v>
      </c>
      <c r="M381" s="55" t="s">
        <v>4830</v>
      </c>
      <c r="N381" s="55"/>
      <c r="O381" s="55"/>
      <c r="P381" s="268" t="s">
        <v>2158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2240</v>
      </c>
      <c r="X381" s="57" t="s">
        <v>2240</v>
      </c>
      <c r="Y381" s="57" t="s">
        <v>2240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3530</v>
      </c>
      <c r="D382" s="51" t="s">
        <v>25</v>
      </c>
      <c r="E382" s="56" t="s">
        <v>918</v>
      </c>
      <c r="F382" s="56" t="s">
        <v>918</v>
      </c>
      <c r="G382" s="58">
        <v>0</v>
      </c>
      <c r="H382" s="58">
        <v>0</v>
      </c>
      <c r="I382" s="145" t="s">
        <v>3</v>
      </c>
      <c r="J382" s="56" t="s">
        <v>1377</v>
      </c>
      <c r="K382" s="57" t="s">
        <v>3947</v>
      </c>
      <c r="L382" s="55" t="s">
        <v>4773</v>
      </c>
      <c r="M382" s="55" t="s">
        <v>4830</v>
      </c>
      <c r="N382" s="55"/>
      <c r="O382" s="55"/>
      <c r="P382" s="54" t="s">
        <v>2185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2240</v>
      </c>
      <c r="X382" s="57" t="s">
        <v>2240</v>
      </c>
      <c r="Y382" s="57" t="s">
        <v>2240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3530</v>
      </c>
      <c r="D383" s="51" t="s">
        <v>156</v>
      </c>
      <c r="E383" s="56" t="s">
        <v>919</v>
      </c>
      <c r="F383" s="56" t="s">
        <v>919</v>
      </c>
      <c r="G383" s="58">
        <v>0</v>
      </c>
      <c r="H383" s="58">
        <v>0</v>
      </c>
      <c r="I383" s="145" t="s">
        <v>3</v>
      </c>
      <c r="J383" s="56" t="s">
        <v>1377</v>
      </c>
      <c r="K383" s="57" t="s">
        <v>3947</v>
      </c>
      <c r="L383" s="55" t="s">
        <v>4773</v>
      </c>
      <c r="M383" s="55" t="s">
        <v>4830</v>
      </c>
      <c r="N383" s="55"/>
      <c r="O383" s="55"/>
      <c r="P383" s="54" t="s">
        <v>2186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2240</v>
      </c>
      <c r="X383" s="57" t="s">
        <v>2240</v>
      </c>
      <c r="Y383" s="57" t="s">
        <v>2240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4022</v>
      </c>
      <c r="D384" t="s">
        <v>156</v>
      </c>
      <c r="E384" t="s">
        <v>4046</v>
      </c>
      <c r="F384" t="s">
        <v>4046</v>
      </c>
      <c r="G384" s="58">
        <v>0</v>
      </c>
      <c r="H384" s="58">
        <v>0</v>
      </c>
      <c r="I384" s="145" t="s">
        <v>3</v>
      </c>
      <c r="J384" s="56" t="s">
        <v>1377</v>
      </c>
      <c r="K384" s="57" t="s">
        <v>3947</v>
      </c>
      <c r="L384" s="55" t="s">
        <v>4773</v>
      </c>
      <c r="M384" s="55" t="s">
        <v>4830</v>
      </c>
      <c r="N384" s="55"/>
      <c r="O384" s="55"/>
      <c r="P384" t="s">
        <v>4029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2240</v>
      </c>
      <c r="X384" s="57" t="s">
        <v>2240</v>
      </c>
      <c r="Y384" s="57" t="s">
        <v>2240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4022</v>
      </c>
      <c r="D385" t="s">
        <v>25</v>
      </c>
      <c r="E385" t="s">
        <v>4047</v>
      </c>
      <c r="F385" t="s">
        <v>4047</v>
      </c>
      <c r="G385" s="58">
        <v>0</v>
      </c>
      <c r="H385" s="58">
        <v>0</v>
      </c>
      <c r="I385" s="145" t="s">
        <v>3</v>
      </c>
      <c r="J385" s="56" t="s">
        <v>1377</v>
      </c>
      <c r="K385" s="57" t="s">
        <v>3947</v>
      </c>
      <c r="L385" s="55" t="s">
        <v>4773</v>
      </c>
      <c r="M385" s="55" t="s">
        <v>4830</v>
      </c>
      <c r="N385" s="55"/>
      <c r="O385" s="55"/>
      <c r="P385" t="s">
        <v>4030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2240</v>
      </c>
      <c r="X385" s="57" t="s">
        <v>2240</v>
      </c>
      <c r="Y385" s="57" t="s">
        <v>2240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4023</v>
      </c>
      <c r="D386" t="s">
        <v>25</v>
      </c>
      <c r="E386" t="s">
        <v>4048</v>
      </c>
      <c r="F386" t="s">
        <v>4048</v>
      </c>
      <c r="G386" s="58">
        <v>0</v>
      </c>
      <c r="H386" s="58">
        <v>0</v>
      </c>
      <c r="I386" s="145" t="s">
        <v>3</v>
      </c>
      <c r="J386" s="56" t="s">
        <v>1377</v>
      </c>
      <c r="K386" s="57" t="s">
        <v>3947</v>
      </c>
      <c r="L386" s="55" t="s">
        <v>4773</v>
      </c>
      <c r="M386" s="55" t="s">
        <v>4830</v>
      </c>
      <c r="N386" s="55"/>
      <c r="O386" s="55"/>
      <c r="P386" t="s">
        <v>4031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2240</v>
      </c>
      <c r="X386" s="57" t="s">
        <v>2240</v>
      </c>
      <c r="Y386" s="57" t="s">
        <v>2240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4023</v>
      </c>
      <c r="D387" t="s">
        <v>156</v>
      </c>
      <c r="E387" t="s">
        <v>4049</v>
      </c>
      <c r="F387" t="s">
        <v>4049</v>
      </c>
      <c r="G387" s="58">
        <v>0</v>
      </c>
      <c r="H387" s="58">
        <v>0</v>
      </c>
      <c r="I387" s="145" t="s">
        <v>3</v>
      </c>
      <c r="J387" s="56" t="s">
        <v>1377</v>
      </c>
      <c r="K387" s="57" t="s">
        <v>3947</v>
      </c>
      <c r="L387" s="55" t="s">
        <v>4773</v>
      </c>
      <c r="M387" s="55" t="s">
        <v>4830</v>
      </c>
      <c r="N387" s="55"/>
      <c r="O387" s="55"/>
      <c r="P387" t="s">
        <v>4032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2240</v>
      </c>
      <c r="X387" s="57" t="s">
        <v>2240</v>
      </c>
      <c r="Y387" s="57" t="s">
        <v>2240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4024</v>
      </c>
      <c r="D388" t="s">
        <v>156</v>
      </c>
      <c r="E388" t="s">
        <v>4050</v>
      </c>
      <c r="F388" t="s">
        <v>4050</v>
      </c>
      <c r="G388" s="58">
        <v>0</v>
      </c>
      <c r="H388" s="58">
        <v>0</v>
      </c>
      <c r="I388" s="145" t="s">
        <v>3</v>
      </c>
      <c r="J388" s="56" t="s">
        <v>1377</v>
      </c>
      <c r="K388" s="57" t="s">
        <v>3947</v>
      </c>
      <c r="L388" s="55" t="s">
        <v>4773</v>
      </c>
      <c r="M388" s="55" t="s">
        <v>4830</v>
      </c>
      <c r="N388" s="55"/>
      <c r="O388" s="55"/>
      <c r="P388" t="s">
        <v>4033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2240</v>
      </c>
      <c r="X388" s="57" t="s">
        <v>2240</v>
      </c>
      <c r="Y388" s="57" t="s">
        <v>2240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4024</v>
      </c>
      <c r="D389" t="s">
        <v>25</v>
      </c>
      <c r="E389" t="s">
        <v>4051</v>
      </c>
      <c r="F389" t="s">
        <v>4051</v>
      </c>
      <c r="G389" s="58">
        <v>0</v>
      </c>
      <c r="H389" s="58">
        <v>0</v>
      </c>
      <c r="I389" s="145" t="s">
        <v>3</v>
      </c>
      <c r="J389" s="56" t="s">
        <v>1377</v>
      </c>
      <c r="K389" s="57" t="s">
        <v>3947</v>
      </c>
      <c r="L389" s="55" t="s">
        <v>4773</v>
      </c>
      <c r="M389" s="55" t="s">
        <v>4830</v>
      </c>
      <c r="N389" s="55"/>
      <c r="O389" s="55"/>
      <c r="P389" t="s">
        <v>4034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2240</v>
      </c>
      <c r="X389" s="57" t="s">
        <v>2240</v>
      </c>
      <c r="Y389" s="57" t="s">
        <v>2240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4025</v>
      </c>
      <c r="D390" t="s">
        <v>156</v>
      </c>
      <c r="E390" t="s">
        <v>4052</v>
      </c>
      <c r="F390" t="s">
        <v>4052</v>
      </c>
      <c r="G390" s="58">
        <v>0</v>
      </c>
      <c r="H390" s="58">
        <v>0</v>
      </c>
      <c r="I390" s="145" t="s">
        <v>3</v>
      </c>
      <c r="J390" s="56" t="s">
        <v>1377</v>
      </c>
      <c r="K390" s="57" t="s">
        <v>3947</v>
      </c>
      <c r="L390" s="55" t="s">
        <v>4773</v>
      </c>
      <c r="M390" s="55" t="s">
        <v>4830</v>
      </c>
      <c r="N390" s="55"/>
      <c r="O390" s="55"/>
      <c r="P390" t="s">
        <v>4035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2240</v>
      </c>
      <c r="X390" s="57" t="s">
        <v>2240</v>
      </c>
      <c r="Y390" s="57" t="s">
        <v>2240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4025</v>
      </c>
      <c r="D391" t="s">
        <v>25</v>
      </c>
      <c r="E391" t="s">
        <v>4053</v>
      </c>
      <c r="F391" t="s">
        <v>4053</v>
      </c>
      <c r="G391" s="58">
        <v>0</v>
      </c>
      <c r="H391" s="58">
        <v>0</v>
      </c>
      <c r="I391" s="145" t="s">
        <v>3</v>
      </c>
      <c r="J391" s="56" t="s">
        <v>1377</v>
      </c>
      <c r="K391" s="57" t="s">
        <v>3947</v>
      </c>
      <c r="L391" s="55" t="s">
        <v>4773</v>
      </c>
      <c r="M391" s="55" t="s">
        <v>4830</v>
      </c>
      <c r="N391" s="55"/>
      <c r="O391" s="55"/>
      <c r="P391" t="s">
        <v>4036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2240</v>
      </c>
      <c r="X391" s="57" t="s">
        <v>2240</v>
      </c>
      <c r="Y391" s="57" t="s">
        <v>2240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4026</v>
      </c>
      <c r="D392" t="s">
        <v>156</v>
      </c>
      <c r="E392" t="s">
        <v>4054</v>
      </c>
      <c r="F392" t="s">
        <v>4054</v>
      </c>
      <c r="G392" s="58">
        <v>0</v>
      </c>
      <c r="H392" s="58">
        <v>0</v>
      </c>
      <c r="I392" s="145" t="s">
        <v>3</v>
      </c>
      <c r="J392" s="56" t="s">
        <v>1377</v>
      </c>
      <c r="K392" s="57" t="s">
        <v>3947</v>
      </c>
      <c r="L392" s="55" t="s">
        <v>4773</v>
      </c>
      <c r="M392" s="55" t="s">
        <v>4830</v>
      </c>
      <c r="N392" s="55"/>
      <c r="O392" s="55"/>
      <c r="P392" t="s">
        <v>4037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2240</v>
      </c>
      <c r="X392" s="57" t="s">
        <v>2240</v>
      </c>
      <c r="Y392" s="57" t="s">
        <v>2240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4026</v>
      </c>
      <c r="D393" t="s">
        <v>25</v>
      </c>
      <c r="E393" t="s">
        <v>4055</v>
      </c>
      <c r="F393" t="s">
        <v>4055</v>
      </c>
      <c r="G393" s="58">
        <v>0</v>
      </c>
      <c r="H393" s="58">
        <v>0</v>
      </c>
      <c r="I393" s="145" t="s">
        <v>3</v>
      </c>
      <c r="J393" s="56" t="s">
        <v>1377</v>
      </c>
      <c r="K393" s="57" t="s">
        <v>3947</v>
      </c>
      <c r="L393" s="55" t="s">
        <v>4773</v>
      </c>
      <c r="M393" s="55" t="s">
        <v>4830</v>
      </c>
      <c r="N393" s="55"/>
      <c r="O393" s="55"/>
      <c r="P393" t="s">
        <v>4038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2240</v>
      </c>
      <c r="X393" s="57" t="s">
        <v>2240</v>
      </c>
      <c r="Y393" s="57" t="s">
        <v>2240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4027</v>
      </c>
      <c r="D394" t="s">
        <v>156</v>
      </c>
      <c r="E394" s="17" t="s">
        <v>4244</v>
      </c>
      <c r="F394" s="17" t="s">
        <v>4043</v>
      </c>
      <c r="G394" s="58">
        <v>0</v>
      </c>
      <c r="H394" s="58">
        <v>0</v>
      </c>
      <c r="I394" s="145" t="s">
        <v>3</v>
      </c>
      <c r="J394" s="56" t="s">
        <v>1377</v>
      </c>
      <c r="K394" s="57" t="s">
        <v>3947</v>
      </c>
      <c r="L394" s="55" t="s">
        <v>4773</v>
      </c>
      <c r="M394" s="55" t="s">
        <v>4830</v>
      </c>
      <c r="N394" s="55"/>
      <c r="O394" s="55"/>
      <c r="P394" t="s">
        <v>4041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2240</v>
      </c>
      <c r="X394" s="57" t="s">
        <v>2240</v>
      </c>
      <c r="Y394" s="57" t="s">
        <v>2240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4027</v>
      </c>
      <c r="D395" t="s">
        <v>156</v>
      </c>
      <c r="E395" s="17" t="s">
        <v>4244</v>
      </c>
      <c r="F395" s="17" t="s">
        <v>5398</v>
      </c>
      <c r="G395" s="58">
        <v>0</v>
      </c>
      <c r="H395" s="58">
        <v>0</v>
      </c>
      <c r="I395" s="144" t="s">
        <v>464</v>
      </c>
      <c r="J395" s="56" t="s">
        <v>1377</v>
      </c>
      <c r="K395" s="57" t="s">
        <v>3947</v>
      </c>
      <c r="L395" s="55" t="s">
        <v>4773</v>
      </c>
      <c r="M395" s="55" t="s">
        <v>4830</v>
      </c>
      <c r="N395" s="55"/>
      <c r="P395" t="s">
        <v>4044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2240</v>
      </c>
      <c r="X395" s="96" t="s">
        <v>2240</v>
      </c>
      <c r="Y395" s="96" t="s">
        <v>2240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4027</v>
      </c>
      <c r="D396" t="s">
        <v>25</v>
      </c>
      <c r="E396" s="266" t="s">
        <v>4245</v>
      </c>
      <c r="F396" s="266" t="s">
        <v>5390</v>
      </c>
      <c r="G396" s="58">
        <v>0</v>
      </c>
      <c r="H396" s="58">
        <v>0</v>
      </c>
      <c r="I396" s="145" t="s">
        <v>3</v>
      </c>
      <c r="J396" s="56" t="s">
        <v>1377</v>
      </c>
      <c r="K396" s="57" t="s">
        <v>3947</v>
      </c>
      <c r="L396" s="55" t="s">
        <v>4773</v>
      </c>
      <c r="M396" s="55" t="s">
        <v>4830</v>
      </c>
      <c r="N396" s="55"/>
      <c r="O396" s="55"/>
      <c r="P396" t="s">
        <v>4042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2240</v>
      </c>
      <c r="X396" s="57" t="s">
        <v>2240</v>
      </c>
      <c r="Y396" s="57" t="s">
        <v>2240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4027</v>
      </c>
      <c r="D397" t="s">
        <v>25</v>
      </c>
      <c r="E397" s="266" t="s">
        <v>4245</v>
      </c>
      <c r="F397" s="266" t="s">
        <v>4043</v>
      </c>
      <c r="G397" s="58">
        <v>0</v>
      </c>
      <c r="H397" s="58">
        <v>0</v>
      </c>
      <c r="I397" s="144" t="s">
        <v>464</v>
      </c>
      <c r="J397" s="56" t="s">
        <v>1377</v>
      </c>
      <c r="K397" s="57" t="s">
        <v>3947</v>
      </c>
      <c r="L397" s="55" t="s">
        <v>4773</v>
      </c>
      <c r="M397" s="55" t="s">
        <v>4830</v>
      </c>
      <c r="N397" s="55"/>
      <c r="P397" t="s">
        <v>4045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2240</v>
      </c>
      <c r="X397" s="96" t="s">
        <v>2240</v>
      </c>
      <c r="Y397" s="96" t="s">
        <v>2240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4028</v>
      </c>
      <c r="D398" t="s">
        <v>156</v>
      </c>
      <c r="E398" t="s">
        <v>4056</v>
      </c>
      <c r="F398" t="s">
        <v>4056</v>
      </c>
      <c r="G398" s="58">
        <v>0</v>
      </c>
      <c r="H398" s="58">
        <v>0</v>
      </c>
      <c r="I398" s="145" t="s">
        <v>3</v>
      </c>
      <c r="J398" s="56" t="s">
        <v>1377</v>
      </c>
      <c r="K398" s="57" t="s">
        <v>3947</v>
      </c>
      <c r="L398" s="55" t="s">
        <v>4773</v>
      </c>
      <c r="M398" s="55" t="s">
        <v>4830</v>
      </c>
      <c r="N398" s="55"/>
      <c r="O398" s="55"/>
      <c r="P398" t="s">
        <v>4039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2240</v>
      </c>
      <c r="X398" s="57" t="s">
        <v>2240</v>
      </c>
      <c r="Y398" s="57" t="s">
        <v>2240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4028</v>
      </c>
      <c r="D399" t="s">
        <v>25</v>
      </c>
      <c r="E399" t="s">
        <v>4057</v>
      </c>
      <c r="F399" t="s">
        <v>4057</v>
      </c>
      <c r="G399" s="58">
        <v>0</v>
      </c>
      <c r="H399" s="58">
        <v>0</v>
      </c>
      <c r="I399" s="145" t="s">
        <v>3</v>
      </c>
      <c r="J399" s="56" t="s">
        <v>1377</v>
      </c>
      <c r="K399" s="57" t="s">
        <v>3947</v>
      </c>
      <c r="L399" s="55" t="s">
        <v>4773</v>
      </c>
      <c r="M399" s="55" t="s">
        <v>4830</v>
      </c>
      <c r="N399" s="55"/>
      <c r="O399" s="55"/>
      <c r="P399" t="s">
        <v>4040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>
      <c r="A400" s="48">
        <f t="shared" si="122"/>
        <v>400</v>
      </c>
      <c r="B400" s="47">
        <f t="shared" si="123"/>
        <v>388</v>
      </c>
      <c r="C400" s="51" t="s">
        <v>5409</v>
      </c>
      <c r="D400" s="51" t="s">
        <v>25</v>
      </c>
      <c r="E400" s="56" t="s">
        <v>5407</v>
      </c>
      <c r="F400" s="56" t="s">
        <v>5407</v>
      </c>
      <c r="G400" s="58">
        <v>0</v>
      </c>
      <c r="H400" s="58">
        <v>0</v>
      </c>
      <c r="I400" s="145" t="s">
        <v>3</v>
      </c>
      <c r="J400" s="56" t="s">
        <v>1377</v>
      </c>
      <c r="K400" s="57" t="s">
        <v>3947</v>
      </c>
      <c r="L400" s="55" t="s">
        <v>4773</v>
      </c>
      <c r="M400" s="55" t="s">
        <v>4830</v>
      </c>
      <c r="N400" s="55"/>
      <c r="O400" s="55"/>
      <c r="P400" s="54" t="s">
        <v>5405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79" t="s">
        <v>2240</v>
      </c>
      <c r="X400" s="57" t="s">
        <v>2240</v>
      </c>
      <c r="Y400" s="57" t="s">
        <v>2240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33" t="str">
        <f>IF(ISNA(VLOOKUP(AA400,'XEQM Shortlist'!J:J,1,0)),"//","")</f>
        <v/>
      </c>
      <c r="AF400" s="92" t="str">
        <f t="shared" si="120"/>
        <v/>
      </c>
      <c r="AG400" t="b">
        <f t="shared" si="121"/>
        <v>1</v>
      </c>
    </row>
    <row r="401" spans="1:33">
      <c r="A401" s="48">
        <f t="shared" si="122"/>
        <v>401</v>
      </c>
      <c r="B401" s="47">
        <f t="shared" si="123"/>
        <v>389</v>
      </c>
      <c r="C401" s="51" t="s">
        <v>5409</v>
      </c>
      <c r="D401" s="51" t="s">
        <v>156</v>
      </c>
      <c r="E401" s="56" t="s">
        <v>5408</v>
      </c>
      <c r="F401" s="56" t="s">
        <v>5408</v>
      </c>
      <c r="G401" s="58">
        <v>0</v>
      </c>
      <c r="H401" s="58">
        <v>0</v>
      </c>
      <c r="I401" s="145" t="s">
        <v>3</v>
      </c>
      <c r="J401" s="56" t="s">
        <v>1377</v>
      </c>
      <c r="K401" s="57" t="s">
        <v>3947</v>
      </c>
      <c r="L401" s="55" t="s">
        <v>4773</v>
      </c>
      <c r="M401" s="55" t="s">
        <v>4830</v>
      </c>
      <c r="N401" s="55"/>
      <c r="O401" s="55"/>
      <c r="P401" s="54" t="s">
        <v>5406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79" t="s">
        <v>2240</v>
      </c>
      <c r="X401" s="57" t="s">
        <v>2240</v>
      </c>
      <c r="Y401" s="57" t="s">
        <v>2240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33" t="str">
        <f>IF(ISNA(VLOOKUP(AA401,'XEQM Shortlist'!J:J,1,0)),"//","")</f>
        <v/>
      </c>
      <c r="AF401" s="92" t="str">
        <f t="shared" si="120"/>
        <v/>
      </c>
      <c r="AG401" t="b">
        <f t="shared" si="121"/>
        <v>1</v>
      </c>
    </row>
    <row r="402" spans="1:33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5412</v>
      </c>
      <c r="D402" s="51" t="s">
        <v>25</v>
      </c>
      <c r="E402" s="56" t="s">
        <v>5411</v>
      </c>
      <c r="F402" s="56" t="s">
        <v>5411</v>
      </c>
      <c r="G402" s="58">
        <v>0</v>
      </c>
      <c r="H402" s="58">
        <v>0</v>
      </c>
      <c r="I402" s="145" t="s">
        <v>3</v>
      </c>
      <c r="J402" s="56" t="s">
        <v>1377</v>
      </c>
      <c r="K402" s="57" t="s">
        <v>3947</v>
      </c>
      <c r="L402" s="55" t="s">
        <v>4773</v>
      </c>
      <c r="M402" s="55" t="s">
        <v>4830</v>
      </c>
      <c r="N402" s="55"/>
      <c r="O402" s="55"/>
      <c r="P402" s="54" t="s">
        <v>5413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112</v>
      </c>
      <c r="W402" s="79" t="s">
        <v>2240</v>
      </c>
      <c r="X402" s="57" t="s">
        <v>2240</v>
      </c>
      <c r="Y402" s="57" t="s">
        <v>2240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33" t="str">
        <f>IF(ISNA(VLOOKUP(AA402,'XEQM Shortlist'!J:J,1,0)),"//","")</f>
        <v/>
      </c>
      <c r="AF402" s="92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>
      <c r="A403" s="48">
        <f t="shared" si="125"/>
        <v>403</v>
      </c>
      <c r="B403" s="47">
        <f t="shared" si="126"/>
        <v>391</v>
      </c>
      <c r="C403" s="51" t="s">
        <v>5412</v>
      </c>
      <c r="D403" s="51" t="s">
        <v>156</v>
      </c>
      <c r="E403" s="56" t="s">
        <v>5410</v>
      </c>
      <c r="F403" s="56" t="s">
        <v>5410</v>
      </c>
      <c r="G403" s="58">
        <v>0</v>
      </c>
      <c r="H403" s="58">
        <v>0</v>
      </c>
      <c r="I403" s="145" t="s">
        <v>3</v>
      </c>
      <c r="J403" s="56" t="s">
        <v>1377</v>
      </c>
      <c r="K403" s="57" t="s">
        <v>3947</v>
      </c>
      <c r="L403" s="55" t="s">
        <v>4773</v>
      </c>
      <c r="M403" s="55" t="s">
        <v>4830</v>
      </c>
      <c r="N403" s="55"/>
      <c r="O403" s="55"/>
      <c r="P403" s="54" t="s">
        <v>5414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112</v>
      </c>
      <c r="W403" s="79" t="s">
        <v>2240</v>
      </c>
      <c r="X403" s="57" t="s">
        <v>2240</v>
      </c>
      <c r="Y403" s="57" t="s">
        <v>2240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33" t="str">
        <f>IF(ISNA(VLOOKUP(AA403,'XEQM Shortlist'!J:J,1,0)),"//","")</f>
        <v/>
      </c>
      <c r="AF403" s="92" t="str">
        <f t="shared" si="133"/>
        <v/>
      </c>
      <c r="AG403" t="b">
        <f t="shared" si="134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3771</v>
      </c>
      <c r="D404" s="93" t="s">
        <v>7</v>
      </c>
      <c r="E404" s="113" t="str">
        <f t="shared" ref="E404:E407" si="135">CHAR(34)&amp;IF(B404&lt;10,"000",IF(B404&lt;100,"00",IF(B404&lt;1000,"0","")))&amp;$B404&amp;CHAR(34)</f>
        <v>"0392"</v>
      </c>
      <c r="F404" s="94" t="str">
        <f t="shared" ref="F404:F407" si="136">E404</f>
        <v>"0392"</v>
      </c>
      <c r="G404" s="159">
        <v>0</v>
      </c>
      <c r="H404" s="159">
        <v>0</v>
      </c>
      <c r="I404" s="149" t="s">
        <v>28</v>
      </c>
      <c r="J404" s="56" t="s">
        <v>1377</v>
      </c>
      <c r="K404" s="96" t="s">
        <v>3785</v>
      </c>
      <c r="L404" s="17" t="s">
        <v>4773</v>
      </c>
      <c r="M404" s="55" t="s">
        <v>4832</v>
      </c>
      <c r="P404" s="114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2240</v>
      </c>
      <c r="X404" s="96" t="s">
        <v>2240</v>
      </c>
      <c r="Y404" s="96" t="s">
        <v>2240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3771</v>
      </c>
      <c r="D405" s="93" t="s">
        <v>7</v>
      </c>
      <c r="E405" s="113" t="str">
        <f t="shared" si="135"/>
        <v>"0393"</v>
      </c>
      <c r="F405" s="94" t="str">
        <f t="shared" si="136"/>
        <v>"0393"</v>
      </c>
      <c r="G405" s="159">
        <v>0</v>
      </c>
      <c r="H405" s="159">
        <v>0</v>
      </c>
      <c r="I405" s="149" t="s">
        <v>28</v>
      </c>
      <c r="J405" s="56" t="s">
        <v>1377</v>
      </c>
      <c r="K405" s="96" t="s">
        <v>3785</v>
      </c>
      <c r="L405" s="17" t="s">
        <v>4773</v>
      </c>
      <c r="M405" s="55" t="s">
        <v>4832</v>
      </c>
      <c r="P405" s="114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2240</v>
      </c>
      <c r="X405" s="96" t="s">
        <v>2240</v>
      </c>
      <c r="Y405" s="96" t="s">
        <v>2240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3771</v>
      </c>
      <c r="D406" s="93" t="s">
        <v>7</v>
      </c>
      <c r="E406" s="113" t="str">
        <f t="shared" si="135"/>
        <v>"0394"</v>
      </c>
      <c r="F406" s="94" t="str">
        <f t="shared" si="136"/>
        <v>"0394"</v>
      </c>
      <c r="G406" s="159">
        <v>0</v>
      </c>
      <c r="H406" s="159">
        <v>0</v>
      </c>
      <c r="I406" s="149" t="s">
        <v>28</v>
      </c>
      <c r="J406" s="56" t="s">
        <v>1377</v>
      </c>
      <c r="K406" s="96" t="s">
        <v>3785</v>
      </c>
      <c r="L406" s="17" t="s">
        <v>4773</v>
      </c>
      <c r="M406" s="55" t="s">
        <v>4832</v>
      </c>
      <c r="P406" s="114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2240</v>
      </c>
      <c r="X406" s="96" t="s">
        <v>2240</v>
      </c>
      <c r="Y406" s="96" t="s">
        <v>2240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3771</v>
      </c>
      <c r="D407" s="93" t="s">
        <v>7</v>
      </c>
      <c r="E407" s="113" t="str">
        <f t="shared" si="135"/>
        <v>"0395"</v>
      </c>
      <c r="F407" s="94" t="str">
        <f t="shared" si="136"/>
        <v>"0395"</v>
      </c>
      <c r="G407" s="159">
        <v>0</v>
      </c>
      <c r="H407" s="159">
        <v>0</v>
      </c>
      <c r="I407" s="149" t="s">
        <v>28</v>
      </c>
      <c r="J407" s="56" t="s">
        <v>1377</v>
      </c>
      <c r="K407" s="96" t="s">
        <v>3785</v>
      </c>
      <c r="L407" s="17" t="s">
        <v>4773</v>
      </c>
      <c r="M407" s="55" t="s">
        <v>4832</v>
      </c>
      <c r="P407" s="114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2240</v>
      </c>
      <c r="X407" s="96" t="s">
        <v>2240</v>
      </c>
      <c r="Y407" s="96" t="s">
        <v>2240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2240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/>
      <c r="O408" s="50"/>
      <c r="P408" s="54" t="s">
        <v>2240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112</v>
      </c>
      <c r="W408" s="79" t="s">
        <v>2240</v>
      </c>
      <c r="X408" s="78" t="s">
        <v>2240</v>
      </c>
      <c r="Y408" s="78" t="s">
        <v>2240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33" t="str">
        <f>IF(ISNA(VLOOKUP(AA408,'XEQM Shortlist'!J:J,1,0)),"//","")</f>
        <v/>
      </c>
      <c r="AF408" s="92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2240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/>
      <c r="O409" s="50"/>
      <c r="P409" s="54" t="s">
        <v>2240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112</v>
      </c>
      <c r="W409" s="79" t="s">
        <v>2240</v>
      </c>
      <c r="X409" s="78" t="s">
        <v>2240</v>
      </c>
      <c r="Y409" s="78" t="s">
        <v>2240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33" t="str">
        <f>IF(ISNA(VLOOKUP(AA409,'XEQM Shortlist'!J:J,1,0)),"//","")</f>
        <v/>
      </c>
      <c r="AF409" s="92" t="str">
        <f t="shared" si="143"/>
        <v/>
      </c>
      <c r="AG409" t="b">
        <f t="shared" si="144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4073</v>
      </c>
      <c r="D410" s="51" t="s">
        <v>2810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/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112</v>
      </c>
      <c r="W410" s="79" t="s">
        <v>2240</v>
      </c>
      <c r="X410" s="78" t="s">
        <v>2240</v>
      </c>
      <c r="Y410" s="78" t="s">
        <v>2240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33" t="str">
        <f>IF(ISNA(VLOOKUP(AA410,'XEQM Shortlist'!J:J,1,0)),"//","")</f>
        <v/>
      </c>
      <c r="AF410" s="92" t="str">
        <f t="shared" si="143"/>
        <v/>
      </c>
      <c r="AG410" t="b">
        <f t="shared" si="144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3531</v>
      </c>
      <c r="D411" s="51" t="s">
        <v>2360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1377</v>
      </c>
      <c r="K411" s="57" t="s">
        <v>3947</v>
      </c>
      <c r="L411" s="55" t="s">
        <v>4773</v>
      </c>
      <c r="M411" s="55" t="s">
        <v>4837</v>
      </c>
      <c r="N411" s="55"/>
      <c r="O411" s="55"/>
      <c r="P411" s="54" t="s">
        <v>1543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113</v>
      </c>
      <c r="W411" s="79" t="s">
        <v>2240</v>
      </c>
      <c r="X411" s="57" t="s">
        <v>2240</v>
      </c>
      <c r="Y411" s="57" t="s">
        <v>2240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33" t="str">
        <f>IF(ISNA(VLOOKUP(AA411,'XEQM Shortlist'!J:J,1,0)),"//","")</f>
        <v>//</v>
      </c>
      <c r="AF411" s="92" t="str">
        <f t="shared" si="143"/>
        <v>FC?C</v>
      </c>
      <c r="AG411" t="b">
        <f t="shared" si="144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3532</v>
      </c>
      <c r="D412" s="51" t="s">
        <v>2360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1377</v>
      </c>
      <c r="K412" s="57" t="s">
        <v>3947</v>
      </c>
      <c r="L412" s="55" t="s">
        <v>4773</v>
      </c>
      <c r="M412" s="55" t="s">
        <v>4837</v>
      </c>
      <c r="N412" s="55"/>
      <c r="O412" s="55"/>
      <c r="P412" s="54" t="s">
        <v>1545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114</v>
      </c>
      <c r="W412" s="79" t="s">
        <v>2240</v>
      </c>
      <c r="X412" s="57" t="s">
        <v>2240</v>
      </c>
      <c r="Y412" s="57" t="s">
        <v>2240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33" t="str">
        <f>IF(ISNA(VLOOKUP(AA412,'XEQM Shortlist'!J:J,1,0)),"//","")</f>
        <v>//</v>
      </c>
      <c r="AF412" s="92" t="str">
        <f t="shared" si="143"/>
        <v>FC?S</v>
      </c>
      <c r="AG412" t="b">
        <f t="shared" si="144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3533</v>
      </c>
      <c r="D413" s="51" t="s">
        <v>2360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1377</v>
      </c>
      <c r="K413" s="57" t="s">
        <v>3947</v>
      </c>
      <c r="L413" s="55" t="s">
        <v>4773</v>
      </c>
      <c r="M413" s="55" t="s">
        <v>4837</v>
      </c>
      <c r="N413" s="55"/>
      <c r="O413" s="55"/>
      <c r="P413" s="54" t="s">
        <v>1544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115</v>
      </c>
      <c r="W413" s="79" t="s">
        <v>2240</v>
      </c>
      <c r="X413" s="57" t="s">
        <v>2240</v>
      </c>
      <c r="Y413" s="57" t="s">
        <v>2240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33" t="str">
        <f>IF(ISNA(VLOOKUP(AA413,'XEQM Shortlist'!J:J,1,0)),"//","")</f>
        <v>//</v>
      </c>
      <c r="AF413" s="92" t="str">
        <f t="shared" si="143"/>
        <v>FC?F</v>
      </c>
      <c r="AG413" t="b">
        <f t="shared" si="144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3534</v>
      </c>
      <c r="D414" s="51" t="s">
        <v>2360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1377</v>
      </c>
      <c r="K414" s="57" t="s">
        <v>3947</v>
      </c>
      <c r="L414" s="55" t="s">
        <v>4773</v>
      </c>
      <c r="M414" s="55" t="s">
        <v>4837</v>
      </c>
      <c r="N414" s="55"/>
      <c r="O414" s="55"/>
      <c r="P414" s="54" t="s">
        <v>1564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116</v>
      </c>
      <c r="W414" s="79" t="s">
        <v>2240</v>
      </c>
      <c r="X414" s="57" t="s">
        <v>2240</v>
      </c>
      <c r="Y414" s="57" t="s">
        <v>2240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33" t="str">
        <f>IF(ISNA(VLOOKUP(AA414,'XEQM Shortlist'!J:J,1,0)),"//","")</f>
        <v>//</v>
      </c>
      <c r="AF414" s="92" t="str">
        <f t="shared" si="143"/>
        <v>FS?C</v>
      </c>
      <c r="AG414" t="b">
        <f t="shared" si="144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3535</v>
      </c>
      <c r="D415" s="51" t="s">
        <v>2360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1377</v>
      </c>
      <c r="K415" s="57" t="s">
        <v>3947</v>
      </c>
      <c r="L415" s="55" t="s">
        <v>4773</v>
      </c>
      <c r="M415" s="55" t="s">
        <v>4837</v>
      </c>
      <c r="N415" s="55"/>
      <c r="O415" s="55"/>
      <c r="P415" s="54" t="s">
        <v>1566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117</v>
      </c>
      <c r="W415" s="79" t="s">
        <v>2240</v>
      </c>
      <c r="X415" s="57" t="s">
        <v>2240</v>
      </c>
      <c r="Y415" s="57" t="s">
        <v>2240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33" t="str">
        <f>IF(ISNA(VLOOKUP(AA415,'XEQM Shortlist'!J:J,1,0)),"//","")</f>
        <v>//</v>
      </c>
      <c r="AF415" s="92" t="str">
        <f t="shared" si="143"/>
        <v>FS?S</v>
      </c>
      <c r="AG415" t="b">
        <f t="shared" si="144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3536</v>
      </c>
      <c r="D416" s="51" t="s">
        <v>2360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1377</v>
      </c>
      <c r="K416" s="57" t="s">
        <v>3947</v>
      </c>
      <c r="L416" s="55" t="s">
        <v>4773</v>
      </c>
      <c r="M416" s="55" t="s">
        <v>4837</v>
      </c>
      <c r="N416" s="55"/>
      <c r="O416" s="55"/>
      <c r="P416" s="54" t="s">
        <v>1565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118</v>
      </c>
      <c r="W416" s="79" t="s">
        <v>2240</v>
      </c>
      <c r="X416" s="57" t="s">
        <v>2240</v>
      </c>
      <c r="Y416" s="57" t="s">
        <v>2240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33" t="str">
        <f>IF(ISNA(VLOOKUP(AA416,'XEQM Shortlist'!J:J,1,0)),"//","")</f>
        <v>//</v>
      </c>
      <c r="AF416" s="92" t="str">
        <f t="shared" si="143"/>
        <v>FS?F</v>
      </c>
      <c r="AG416" t="b">
        <f t="shared" si="144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3541</v>
      </c>
      <c r="D417" s="51" t="s">
        <v>7</v>
      </c>
      <c r="E417" s="56" t="s">
        <v>230</v>
      </c>
      <c r="F417" s="56" t="s">
        <v>230</v>
      </c>
      <c r="G417" s="158">
        <v>0</v>
      </c>
      <c r="H417" s="158">
        <v>0</v>
      </c>
      <c r="I417" s="145" t="s">
        <v>3</v>
      </c>
      <c r="J417" s="56" t="s">
        <v>1377</v>
      </c>
      <c r="K417" s="57" t="s">
        <v>3947</v>
      </c>
      <c r="L417" s="55" t="s">
        <v>4773</v>
      </c>
      <c r="M417" s="55" t="s">
        <v>4830</v>
      </c>
      <c r="N417" s="55"/>
      <c r="O417" s="55"/>
      <c r="P417" s="54" t="s">
        <v>3220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119</v>
      </c>
      <c r="W417" s="79" t="s">
        <v>2663</v>
      </c>
      <c r="X417" s="57" t="s">
        <v>2240</v>
      </c>
      <c r="Y417" s="57" t="s">
        <v>2240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33" t="str">
        <f>IF(ISNA(VLOOKUP(AA417,'XEQM Shortlist'!J:J,1,0)),"//","")</f>
        <v>//</v>
      </c>
      <c r="AF417" s="92" t="str">
        <f t="shared" si="143"/>
        <v>NAND</v>
      </c>
      <c r="AG417" t="b">
        <f t="shared" si="144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3542</v>
      </c>
      <c r="D418" s="51" t="s">
        <v>7</v>
      </c>
      <c r="E418" s="56" t="s">
        <v>1184</v>
      </c>
      <c r="F418" s="56" t="s">
        <v>1184</v>
      </c>
      <c r="G418" s="79">
        <v>0</v>
      </c>
      <c r="H418" s="79">
        <v>0</v>
      </c>
      <c r="I418" s="145" t="s">
        <v>3</v>
      </c>
      <c r="J418" s="56" t="s">
        <v>1377</v>
      </c>
      <c r="K418" s="57" t="s">
        <v>3947</v>
      </c>
      <c r="L418" s="55" t="s">
        <v>4773</v>
      </c>
      <c r="M418" s="55" t="s">
        <v>4830</v>
      </c>
      <c r="N418" s="55"/>
      <c r="O418" s="55"/>
      <c r="P418" s="54" t="s">
        <v>3221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120</v>
      </c>
      <c r="W418" s="79" t="s">
        <v>2663</v>
      </c>
      <c r="X418" s="57" t="s">
        <v>2240</v>
      </c>
      <c r="Y418" s="57" t="s">
        <v>2240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33" t="str">
        <f>IF(ISNA(VLOOKUP(AA418,'XEQM Shortlist'!J:J,1,0)),"//","")</f>
        <v>//</v>
      </c>
      <c r="AF418" s="92" t="str">
        <f t="shared" si="143"/>
        <v>NOR</v>
      </c>
      <c r="AG418" t="b">
        <f t="shared" si="144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3543</v>
      </c>
      <c r="D419" s="51" t="s">
        <v>7</v>
      </c>
      <c r="E419" s="56" t="s">
        <v>375</v>
      </c>
      <c r="F419" s="56" t="s">
        <v>375</v>
      </c>
      <c r="G419" s="79">
        <v>0</v>
      </c>
      <c r="H419" s="79">
        <v>0</v>
      </c>
      <c r="I419" s="145" t="s">
        <v>3</v>
      </c>
      <c r="J419" s="56" t="s">
        <v>1377</v>
      </c>
      <c r="K419" s="57" t="s">
        <v>3947</v>
      </c>
      <c r="L419" s="55" t="s">
        <v>4773</v>
      </c>
      <c r="M419" s="55" t="s">
        <v>4830</v>
      </c>
      <c r="N419" s="55"/>
      <c r="O419" s="55"/>
      <c r="P419" s="54" t="s">
        <v>3222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121</v>
      </c>
      <c r="W419" s="79" t="s">
        <v>2663</v>
      </c>
      <c r="X419" s="57" t="s">
        <v>2240</v>
      </c>
      <c r="Y419" s="57" t="s">
        <v>2240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33" t="str">
        <f>IF(ISNA(VLOOKUP(AA419,'XEQM Shortlist'!J:J,1,0)),"//","")</f>
        <v>//</v>
      </c>
      <c r="AF419" s="92" t="str">
        <f t="shared" si="143"/>
        <v>XNOR</v>
      </c>
      <c r="AG419" t="b">
        <f t="shared" si="144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3544</v>
      </c>
      <c r="D420" s="51" t="s">
        <v>12</v>
      </c>
      <c r="E420" s="56" t="s">
        <v>1036</v>
      </c>
      <c r="F420" s="56" t="s">
        <v>1036</v>
      </c>
      <c r="G420" s="79">
        <v>0</v>
      </c>
      <c r="H420" s="79">
        <v>63</v>
      </c>
      <c r="I420" s="145" t="s">
        <v>3</v>
      </c>
      <c r="J420" s="56" t="s">
        <v>1377</v>
      </c>
      <c r="K420" s="57" t="s">
        <v>3947</v>
      </c>
      <c r="L420" s="55" t="s">
        <v>4773</v>
      </c>
      <c r="M420" s="55" t="s">
        <v>4831</v>
      </c>
      <c r="N420" s="55"/>
      <c r="O420" s="55"/>
      <c r="P420" s="54" t="s">
        <v>1440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122</v>
      </c>
      <c r="W420" s="79" t="s">
        <v>2240</v>
      </c>
      <c r="X420" s="57" t="s">
        <v>2240</v>
      </c>
      <c r="Y420" s="57" t="s">
        <v>2240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33" t="str">
        <f>IF(ISNA(VLOOKUP(AA420,'XEQM Shortlist'!J:J,1,0)),"//","")</f>
        <v>//</v>
      </c>
      <c r="AF420" s="92" t="str">
        <f t="shared" si="143"/>
        <v>BS?</v>
      </c>
      <c r="AG420" t="b">
        <f t="shared" si="144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3545</v>
      </c>
      <c r="D421" s="51" t="s">
        <v>12</v>
      </c>
      <c r="E421" s="56" t="s">
        <v>1030</v>
      </c>
      <c r="F421" s="56" t="s">
        <v>1030</v>
      </c>
      <c r="G421" s="79">
        <v>0</v>
      </c>
      <c r="H421" s="79">
        <v>63</v>
      </c>
      <c r="I421" s="145" t="s">
        <v>3</v>
      </c>
      <c r="J421" s="56" t="s">
        <v>1377</v>
      </c>
      <c r="K421" s="57" t="s">
        <v>3947</v>
      </c>
      <c r="L421" s="55" t="s">
        <v>4773</v>
      </c>
      <c r="M421" s="55" t="s">
        <v>4831</v>
      </c>
      <c r="N421" s="55"/>
      <c r="O421" s="55"/>
      <c r="P421" s="54" t="s">
        <v>1428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123</v>
      </c>
      <c r="W421" s="79" t="s">
        <v>2240</v>
      </c>
      <c r="X421" s="57" t="s">
        <v>2240</v>
      </c>
      <c r="Y421" s="57" t="s">
        <v>2240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33" t="str">
        <f>IF(ISNA(VLOOKUP(AA421,'XEQM Shortlist'!J:J,1,0)),"//","")</f>
        <v>//</v>
      </c>
      <c r="AF421" s="92" t="str">
        <f t="shared" si="143"/>
        <v>BC?</v>
      </c>
      <c r="AG421" t="b">
        <f t="shared" si="144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3546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1377</v>
      </c>
      <c r="K422" s="57" t="s">
        <v>3947</v>
      </c>
      <c r="L422" s="55" t="s">
        <v>4773</v>
      </c>
      <c r="M422" s="55" t="s">
        <v>4831</v>
      </c>
      <c r="N422" s="55"/>
      <c r="O422" s="55"/>
      <c r="P422" s="54" t="s">
        <v>1453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124</v>
      </c>
      <c r="W422" s="79" t="s">
        <v>2240</v>
      </c>
      <c r="X422" s="57" t="s">
        <v>2240</v>
      </c>
      <c r="Y422" s="57" t="s">
        <v>2240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33" t="str">
        <f>IF(ISNA(VLOOKUP(AA422,'XEQM Shortlist'!J:J,1,0)),"//","")</f>
        <v>//</v>
      </c>
      <c r="AF422" s="92" t="str">
        <f t="shared" si="143"/>
        <v>CB</v>
      </c>
      <c r="AG422" t="b">
        <f t="shared" si="144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3547</v>
      </c>
      <c r="D423" s="51" t="s">
        <v>12</v>
      </c>
      <c r="E423" s="56" t="s">
        <v>297</v>
      </c>
      <c r="F423" s="56" t="s">
        <v>297</v>
      </c>
      <c r="G423" s="79">
        <v>0</v>
      </c>
      <c r="H423" s="79">
        <v>63</v>
      </c>
      <c r="I423" s="145" t="s">
        <v>3</v>
      </c>
      <c r="J423" s="56" t="s">
        <v>1377</v>
      </c>
      <c r="K423" s="57" t="s">
        <v>3947</v>
      </c>
      <c r="L423" s="55" t="s">
        <v>4773</v>
      </c>
      <c r="M423" s="55" t="s">
        <v>4831</v>
      </c>
      <c r="N423" s="55"/>
      <c r="O423" s="55"/>
      <c r="P423" s="54" t="s">
        <v>1849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125</v>
      </c>
      <c r="W423" s="79" t="s">
        <v>2240</v>
      </c>
      <c r="X423" s="57" t="s">
        <v>2240</v>
      </c>
      <c r="Y423" s="57" t="s">
        <v>2240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33" t="str">
        <f>IF(ISNA(VLOOKUP(AA423,'XEQM Shortlist'!J:J,1,0)),"//","")</f>
        <v>//</v>
      </c>
      <c r="AF423" s="92" t="str">
        <f t="shared" si="143"/>
        <v>SB</v>
      </c>
      <c r="AG423" t="b">
        <f t="shared" si="144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3548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1377</v>
      </c>
      <c r="K424" s="57" t="s">
        <v>3947</v>
      </c>
      <c r="L424" s="55" t="s">
        <v>4773</v>
      </c>
      <c r="M424" s="55" t="s">
        <v>4831</v>
      </c>
      <c r="N424" s="55"/>
      <c r="O424" s="55"/>
      <c r="P424" s="54" t="s">
        <v>1540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126</v>
      </c>
      <c r="W424" s="79" t="s">
        <v>2240</v>
      </c>
      <c r="X424" s="57" t="s">
        <v>2240</v>
      </c>
      <c r="Y424" s="57" t="s">
        <v>2240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33" t="str">
        <f>IF(ISNA(VLOOKUP(AA424,'XEQM Shortlist'!J:J,1,0)),"//","")</f>
        <v>//</v>
      </c>
      <c r="AF424" s="92" t="str">
        <f t="shared" si="143"/>
        <v>FB</v>
      </c>
      <c r="AG424" t="b">
        <f t="shared" si="144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3549</v>
      </c>
      <c r="D425" s="51" t="s">
        <v>12</v>
      </c>
      <c r="E425" s="56" t="s">
        <v>282</v>
      </c>
      <c r="F425" s="56" t="s">
        <v>282</v>
      </c>
      <c r="G425" s="79">
        <v>0</v>
      </c>
      <c r="H425" s="79">
        <v>63</v>
      </c>
      <c r="I425" s="145" t="s">
        <v>3</v>
      </c>
      <c r="J425" s="56" t="s">
        <v>1377</v>
      </c>
      <c r="K425" s="57" t="s">
        <v>3947</v>
      </c>
      <c r="L425" s="55" t="s">
        <v>4773</v>
      </c>
      <c r="M425" s="55" t="s">
        <v>4831</v>
      </c>
      <c r="N425" s="55"/>
      <c r="O425" s="55"/>
      <c r="P425" s="54" t="s">
        <v>1821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127</v>
      </c>
      <c r="W425" s="79" t="s">
        <v>2663</v>
      </c>
      <c r="X425" s="57" t="s">
        <v>2240</v>
      </c>
      <c r="Y425" s="57" t="s">
        <v>2240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33" t="str">
        <f>IF(ISNA(VLOOKUP(AA425,'XEQM Shortlist'!J:J,1,0)),"//","")</f>
        <v>//</v>
      </c>
      <c r="AF425" s="92" t="str">
        <f t="shared" si="143"/>
        <v>RL</v>
      </c>
      <c r="AG425" t="b">
        <f t="shared" si="144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3550</v>
      </c>
      <c r="D426" s="51" t="s">
        <v>12</v>
      </c>
      <c r="E426" s="56" t="s">
        <v>1222</v>
      </c>
      <c r="F426" s="56" t="s">
        <v>1222</v>
      </c>
      <c r="G426" s="79">
        <v>0</v>
      </c>
      <c r="H426" s="79">
        <v>63</v>
      </c>
      <c r="I426" s="145" t="s">
        <v>3</v>
      </c>
      <c r="J426" s="56" t="s">
        <v>1377</v>
      </c>
      <c r="K426" s="57" t="s">
        <v>3947</v>
      </c>
      <c r="L426" s="55" t="s">
        <v>4773</v>
      </c>
      <c r="M426" s="55" t="s">
        <v>4831</v>
      </c>
      <c r="N426" s="55"/>
      <c r="O426" s="55"/>
      <c r="P426" s="54" t="s">
        <v>1822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128</v>
      </c>
      <c r="W426" s="79" t="s">
        <v>2663</v>
      </c>
      <c r="X426" s="57" t="s">
        <v>2240</v>
      </c>
      <c r="Y426" s="57" t="s">
        <v>2240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33" t="str">
        <f>IF(ISNA(VLOOKUP(AA426,'XEQM Shortlist'!J:J,1,0)),"//","")</f>
        <v>//</v>
      </c>
      <c r="AF426" s="92" t="str">
        <f t="shared" si="143"/>
        <v>RLC</v>
      </c>
      <c r="AG426" t="b">
        <f t="shared" si="144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3551</v>
      </c>
      <c r="D427" s="51" t="s">
        <v>12</v>
      </c>
      <c r="E427" s="56" t="s">
        <v>285</v>
      </c>
      <c r="F427" s="56" t="s">
        <v>285</v>
      </c>
      <c r="G427" s="79">
        <v>0</v>
      </c>
      <c r="H427" s="79">
        <v>63</v>
      </c>
      <c r="I427" s="145" t="s">
        <v>3</v>
      </c>
      <c r="J427" s="56" t="s">
        <v>1377</v>
      </c>
      <c r="K427" s="57" t="s">
        <v>3947</v>
      </c>
      <c r="L427" s="55" t="s">
        <v>4773</v>
      </c>
      <c r="M427" s="55" t="s">
        <v>4831</v>
      </c>
      <c r="N427" s="55"/>
      <c r="O427" s="55"/>
      <c r="P427" s="54" t="s">
        <v>1830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129</v>
      </c>
      <c r="W427" s="79" t="s">
        <v>2663</v>
      </c>
      <c r="X427" s="57" t="s">
        <v>2240</v>
      </c>
      <c r="Y427" s="57" t="s">
        <v>2240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33" t="str">
        <f>IF(ISNA(VLOOKUP(AA427,'XEQM Shortlist'!J:J,1,0)),"//","")</f>
        <v>//</v>
      </c>
      <c r="AF427" s="92" t="str">
        <f t="shared" si="143"/>
        <v>RR</v>
      </c>
      <c r="AG427" t="b">
        <f t="shared" si="144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3552</v>
      </c>
      <c r="D428" s="51" t="s">
        <v>12</v>
      </c>
      <c r="E428" s="56" t="s">
        <v>1226</v>
      </c>
      <c r="F428" s="56" t="s">
        <v>1226</v>
      </c>
      <c r="G428" s="79">
        <v>0</v>
      </c>
      <c r="H428" s="79">
        <v>63</v>
      </c>
      <c r="I428" s="145" t="s">
        <v>3</v>
      </c>
      <c r="J428" s="56" t="s">
        <v>1377</v>
      </c>
      <c r="K428" s="57" t="s">
        <v>3947</v>
      </c>
      <c r="L428" s="55" t="s">
        <v>4773</v>
      </c>
      <c r="M428" s="55" t="s">
        <v>4831</v>
      </c>
      <c r="N428" s="55"/>
      <c r="O428" s="55"/>
      <c r="P428" s="54" t="s">
        <v>1831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130</v>
      </c>
      <c r="W428" s="79" t="s">
        <v>2663</v>
      </c>
      <c r="X428" s="57" t="s">
        <v>2240</v>
      </c>
      <c r="Y428" s="57" t="s">
        <v>2240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33" t="str">
        <f>IF(ISNA(VLOOKUP(AA428,'XEQM Shortlist'!J:J,1,0)),"//","")</f>
        <v>//</v>
      </c>
      <c r="AF428" s="92" t="str">
        <f t="shared" si="143"/>
        <v>RRC</v>
      </c>
      <c r="AG428" t="b">
        <f t="shared" si="144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3553</v>
      </c>
      <c r="D429" s="51" t="s">
        <v>12</v>
      </c>
      <c r="E429" s="56" t="s">
        <v>323</v>
      </c>
      <c r="F429" s="56" t="s">
        <v>323</v>
      </c>
      <c r="G429" s="79">
        <v>0</v>
      </c>
      <c r="H429" s="79">
        <v>63</v>
      </c>
      <c r="I429" s="145" t="s">
        <v>3</v>
      </c>
      <c r="J429" s="56" t="s">
        <v>1377</v>
      </c>
      <c r="K429" s="57" t="s">
        <v>3947</v>
      </c>
      <c r="L429" s="55" t="s">
        <v>4773</v>
      </c>
      <c r="M429" s="55" t="s">
        <v>4831</v>
      </c>
      <c r="N429" s="55"/>
      <c r="O429" s="55"/>
      <c r="P429" s="54" t="s">
        <v>1876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131</v>
      </c>
      <c r="W429" s="79" t="s">
        <v>2663</v>
      </c>
      <c r="X429" s="57" t="s">
        <v>2240</v>
      </c>
      <c r="Y429" s="57" t="s">
        <v>2240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33" t="str">
        <f>IF(ISNA(VLOOKUP(AA429,'XEQM Shortlist'!J:J,1,0)),"//","")</f>
        <v>//</v>
      </c>
      <c r="AF429" s="92" t="str">
        <f t="shared" si="143"/>
        <v>SL</v>
      </c>
      <c r="AG429" t="b">
        <f t="shared" si="144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3554</v>
      </c>
      <c r="D430" s="51" t="s">
        <v>12</v>
      </c>
      <c r="E430" s="56" t="s">
        <v>327</v>
      </c>
      <c r="F430" s="56" t="s">
        <v>327</v>
      </c>
      <c r="G430" s="79">
        <v>0</v>
      </c>
      <c r="H430" s="79">
        <v>63</v>
      </c>
      <c r="I430" s="145" t="s">
        <v>3</v>
      </c>
      <c r="J430" s="56" t="s">
        <v>1377</v>
      </c>
      <c r="K430" s="57" t="s">
        <v>3947</v>
      </c>
      <c r="L430" s="55" t="s">
        <v>4773</v>
      </c>
      <c r="M430" s="55" t="s">
        <v>4831</v>
      </c>
      <c r="N430" s="55"/>
      <c r="O430" s="55"/>
      <c r="P430" s="54" t="s">
        <v>1883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132</v>
      </c>
      <c r="W430" s="79" t="s">
        <v>2663</v>
      </c>
      <c r="X430" s="57" t="s">
        <v>2240</v>
      </c>
      <c r="Y430" s="57" t="s">
        <v>2240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33" t="str">
        <f>IF(ISNA(VLOOKUP(AA430,'XEQM Shortlist'!J:J,1,0)),"//","")</f>
        <v>//</v>
      </c>
      <c r="AF430" s="92" t="str">
        <f t="shared" si="143"/>
        <v>SR</v>
      </c>
      <c r="AG430" t="b">
        <f t="shared" si="144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3555</v>
      </c>
      <c r="D431" s="51" t="s">
        <v>12</v>
      </c>
      <c r="E431" s="56" t="s">
        <v>1027</v>
      </c>
      <c r="F431" s="56" t="s">
        <v>1027</v>
      </c>
      <c r="G431" s="79">
        <v>0</v>
      </c>
      <c r="H431" s="79">
        <v>63</v>
      </c>
      <c r="I431" s="145" t="s">
        <v>3</v>
      </c>
      <c r="J431" s="56" t="s">
        <v>1377</v>
      </c>
      <c r="K431" s="57" t="s">
        <v>3947</v>
      </c>
      <c r="L431" s="55" t="s">
        <v>4773</v>
      </c>
      <c r="M431" s="55" t="s">
        <v>4831</v>
      </c>
      <c r="N431" s="55"/>
      <c r="O431" s="55"/>
      <c r="P431" s="54" t="s">
        <v>1419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133</v>
      </c>
      <c r="W431" s="79" t="s">
        <v>2240</v>
      </c>
      <c r="X431" s="57" t="s">
        <v>2240</v>
      </c>
      <c r="Y431" s="57" t="s">
        <v>2240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33" t="str">
        <f>IF(ISNA(VLOOKUP(AA431,'XEQM Shortlist'!J:J,1,0)),"//","")</f>
        <v>//</v>
      </c>
      <c r="AF431" s="92" t="str">
        <f t="shared" si="143"/>
        <v>ASR</v>
      </c>
      <c r="AG431" t="b">
        <f t="shared" si="144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3556</v>
      </c>
      <c r="D432" s="51" t="s">
        <v>7</v>
      </c>
      <c r="E432" s="56" t="s">
        <v>175</v>
      </c>
      <c r="F432" s="56" t="s">
        <v>175</v>
      </c>
      <c r="G432" s="79">
        <v>0</v>
      </c>
      <c r="H432" s="79">
        <v>0</v>
      </c>
      <c r="I432" s="145" t="s">
        <v>3</v>
      </c>
      <c r="J432" s="56" t="s">
        <v>1377</v>
      </c>
      <c r="K432" s="57" t="s">
        <v>3947</v>
      </c>
      <c r="L432" s="55" t="s">
        <v>4773</v>
      </c>
      <c r="M432" s="55" t="s">
        <v>4830</v>
      </c>
      <c r="N432" s="55"/>
      <c r="O432" s="55"/>
      <c r="P432" s="54" t="s">
        <v>1656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134</v>
      </c>
      <c r="W432" s="79" t="s">
        <v>2240</v>
      </c>
      <c r="X432" s="57" t="s">
        <v>2240</v>
      </c>
      <c r="Y432" s="57" t="s">
        <v>2240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33" t="str">
        <f>IF(ISNA(VLOOKUP(AA432,'XEQM Shortlist'!J:J,1,0)),"//","")</f>
        <v>//</v>
      </c>
      <c r="AF432" s="92" t="str">
        <f t="shared" si="143"/>
        <v>LJ</v>
      </c>
      <c r="AG432" t="b">
        <f t="shared" si="144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3557</v>
      </c>
      <c r="D433" s="51" t="s">
        <v>7</v>
      </c>
      <c r="E433" s="56" t="s">
        <v>280</v>
      </c>
      <c r="F433" s="56" t="s">
        <v>280</v>
      </c>
      <c r="G433" s="79">
        <v>0</v>
      </c>
      <c r="H433" s="79">
        <v>0</v>
      </c>
      <c r="I433" s="145" t="s">
        <v>3</v>
      </c>
      <c r="J433" s="56" t="s">
        <v>1377</v>
      </c>
      <c r="K433" s="57" t="s">
        <v>3947</v>
      </c>
      <c r="L433" s="55" t="s">
        <v>4773</v>
      </c>
      <c r="M433" s="55" t="s">
        <v>4830</v>
      </c>
      <c r="N433" s="55"/>
      <c r="O433" s="55"/>
      <c r="P433" s="54" t="s">
        <v>1819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135</v>
      </c>
      <c r="W433" s="79" t="s">
        <v>2240</v>
      </c>
      <c r="X433" s="57" t="s">
        <v>2240</v>
      </c>
      <c r="Y433" s="57" t="s">
        <v>2240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33" t="str">
        <f>IF(ISNA(VLOOKUP(AA433,'XEQM Shortlist'!J:J,1,0)),"//","")</f>
        <v>//</v>
      </c>
      <c r="AF433" s="92" t="str">
        <f t="shared" si="143"/>
        <v>RJ</v>
      </c>
      <c r="AG433" t="b">
        <f t="shared" si="144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3558</v>
      </c>
      <c r="D434" s="51" t="s">
        <v>12</v>
      </c>
      <c r="E434" s="56" t="s">
        <v>1147</v>
      </c>
      <c r="F434" s="56" t="s">
        <v>1147</v>
      </c>
      <c r="G434" s="79">
        <v>0</v>
      </c>
      <c r="H434" s="79">
        <v>64</v>
      </c>
      <c r="I434" s="145" t="s">
        <v>3</v>
      </c>
      <c r="J434" s="56" t="s">
        <v>1377</v>
      </c>
      <c r="K434" s="57" t="s">
        <v>3947</v>
      </c>
      <c r="L434" s="55" t="s">
        <v>4773</v>
      </c>
      <c r="M434" s="55" t="s">
        <v>4831</v>
      </c>
      <c r="N434" s="55"/>
      <c r="O434" s="55"/>
      <c r="P434" s="54" t="s">
        <v>1682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136</v>
      </c>
      <c r="W434" s="79" t="s">
        <v>2240</v>
      </c>
      <c r="X434" s="57" t="s">
        <v>2240</v>
      </c>
      <c r="Y434" s="57" t="s">
        <v>2240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33" t="str">
        <f>IF(ISNA(VLOOKUP(AA434,'XEQM Shortlist'!J:J,1,0)),"//","")</f>
        <v>//</v>
      </c>
      <c r="AF434" s="92" t="str">
        <f t="shared" si="143"/>
        <v>MASKL</v>
      </c>
      <c r="AG434" t="b">
        <f t="shared" si="144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3559</v>
      </c>
      <c r="D435" s="51" t="s">
        <v>12</v>
      </c>
      <c r="E435" s="56" t="s">
        <v>1148</v>
      </c>
      <c r="F435" s="56" t="s">
        <v>1148</v>
      </c>
      <c r="G435" s="79">
        <v>0</v>
      </c>
      <c r="H435" s="79">
        <v>64</v>
      </c>
      <c r="I435" s="145" t="s">
        <v>3</v>
      </c>
      <c r="J435" s="56" t="s">
        <v>1377</v>
      </c>
      <c r="K435" s="57" t="s">
        <v>3947</v>
      </c>
      <c r="L435" s="55" t="s">
        <v>4773</v>
      </c>
      <c r="M435" s="55" t="s">
        <v>4831</v>
      </c>
      <c r="N435" s="55"/>
      <c r="O435" s="55"/>
      <c r="P435" s="54" t="s">
        <v>1683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137</v>
      </c>
      <c r="W435" s="79" t="s">
        <v>2240</v>
      </c>
      <c r="X435" s="57" t="s">
        <v>2240</v>
      </c>
      <c r="Y435" s="57" t="s">
        <v>2240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33" t="str">
        <f>IF(ISNA(VLOOKUP(AA435,'XEQM Shortlist'!J:J,1,0)),"//","")</f>
        <v>//</v>
      </c>
      <c r="AF435" s="92" t="str">
        <f t="shared" si="143"/>
        <v>MASKR</v>
      </c>
      <c r="AG435" t="b">
        <f t="shared" si="144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3560</v>
      </c>
      <c r="D436" s="51" t="s">
        <v>7</v>
      </c>
      <c r="E436" s="56" t="s">
        <v>195</v>
      </c>
      <c r="F436" s="56" t="s">
        <v>195</v>
      </c>
      <c r="G436" s="79">
        <v>0</v>
      </c>
      <c r="H436" s="79">
        <v>0</v>
      </c>
      <c r="I436" s="145" t="s">
        <v>3</v>
      </c>
      <c r="J436" s="56" t="s">
        <v>1377</v>
      </c>
      <c r="K436" s="57" t="s">
        <v>3947</v>
      </c>
      <c r="L436" s="55" t="s">
        <v>4773</v>
      </c>
      <c r="M436" s="55" t="s">
        <v>4830</v>
      </c>
      <c r="N436" s="55"/>
      <c r="O436" s="55"/>
      <c r="P436" s="54" t="s">
        <v>1693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138</v>
      </c>
      <c r="W436" s="79" t="s">
        <v>2240</v>
      </c>
      <c r="X436" s="57" t="s">
        <v>2240</v>
      </c>
      <c r="Y436" s="57" t="s">
        <v>2240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33" t="str">
        <f>IF(ISNA(VLOOKUP(AA436,'XEQM Shortlist'!J:J,1,0)),"//","")</f>
        <v>//</v>
      </c>
      <c r="AF436" s="92" t="str">
        <f t="shared" si="143"/>
        <v>MIRROR</v>
      </c>
      <c r="AG436" t="b">
        <f t="shared" si="144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3561</v>
      </c>
      <c r="D437" s="51" t="s">
        <v>7</v>
      </c>
      <c r="E437" s="56" t="s">
        <v>463</v>
      </c>
      <c r="F437" s="65" t="s">
        <v>463</v>
      </c>
      <c r="G437" s="79">
        <v>0</v>
      </c>
      <c r="H437" s="79">
        <v>0</v>
      </c>
      <c r="I437" s="145" t="s">
        <v>3</v>
      </c>
      <c r="J437" s="56" t="s">
        <v>1377</v>
      </c>
      <c r="K437" s="57" t="s">
        <v>3947</v>
      </c>
      <c r="L437" s="55" t="s">
        <v>4773</v>
      </c>
      <c r="M437" s="55" t="s">
        <v>4830</v>
      </c>
      <c r="N437" s="55"/>
      <c r="O437" s="55"/>
      <c r="P437" s="54" t="s">
        <v>2101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139</v>
      </c>
      <c r="W437" s="79" t="s">
        <v>2663</v>
      </c>
      <c r="X437" s="57" t="s">
        <v>2240</v>
      </c>
      <c r="Y437" s="57" t="s">
        <v>2240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33" t="str">
        <f>IF(ISNA(VLOOKUP(AA437,'XEQM Shortlist'!J:J,1,0)),"//","")</f>
        <v>//</v>
      </c>
      <c r="AF437" s="92" t="str">
        <f t="shared" si="143"/>
        <v>#B</v>
      </c>
      <c r="AG437" t="b">
        <f t="shared" si="144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3562</v>
      </c>
      <c r="D438" s="51" t="s">
        <v>12</v>
      </c>
      <c r="E438" s="66" t="s">
        <v>1232</v>
      </c>
      <c r="F438" s="67" t="s">
        <v>1232</v>
      </c>
      <c r="G438" s="79">
        <v>0</v>
      </c>
      <c r="H438" s="79">
        <v>99</v>
      </c>
      <c r="I438" s="145" t="s">
        <v>3</v>
      </c>
      <c r="J438" s="56" t="s">
        <v>1377</v>
      </c>
      <c r="K438" s="57" t="s">
        <v>3947</v>
      </c>
      <c r="L438" s="55" t="s">
        <v>4773</v>
      </c>
      <c r="M438" s="55" t="s">
        <v>4831</v>
      </c>
      <c r="N438" s="55"/>
      <c r="O438" s="55"/>
      <c r="P438" s="54" t="s">
        <v>1854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140</v>
      </c>
      <c r="W438" s="79" t="s">
        <v>2662</v>
      </c>
      <c r="X438" s="57" t="s">
        <v>2240</v>
      </c>
      <c r="Y438" s="57" t="s">
        <v>2240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33" t="str">
        <f>IF(ISNA(VLOOKUP(AA438,'XEQM Shortlist'!J:J,1,0)),"//","")</f>
        <v>//</v>
      </c>
      <c r="AF438" s="92" t="str">
        <f t="shared" si="143"/>
        <v>SDL</v>
      </c>
      <c r="AG438" t="b">
        <f t="shared" si="144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3563</v>
      </c>
      <c r="D439" s="51" t="s">
        <v>12</v>
      </c>
      <c r="E439" s="66" t="s">
        <v>1233</v>
      </c>
      <c r="F439" s="67" t="s">
        <v>1233</v>
      </c>
      <c r="G439" s="79">
        <v>0</v>
      </c>
      <c r="H439" s="79">
        <v>99</v>
      </c>
      <c r="I439" s="145" t="s">
        <v>3</v>
      </c>
      <c r="J439" s="56" t="s">
        <v>1377</v>
      </c>
      <c r="K439" s="57" t="s">
        <v>3947</v>
      </c>
      <c r="L439" s="55" t="s">
        <v>4773</v>
      </c>
      <c r="M439" s="55" t="s">
        <v>4831</v>
      </c>
      <c r="N439" s="55"/>
      <c r="O439" s="55"/>
      <c r="P439" s="54" t="s">
        <v>1855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141</v>
      </c>
      <c r="W439" s="79" t="s">
        <v>2662</v>
      </c>
      <c r="X439" s="57" t="s">
        <v>2240</v>
      </c>
      <c r="Y439" s="57" t="s">
        <v>2240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33" t="str">
        <f>IF(ISNA(VLOOKUP(AA439,'XEQM Shortlist'!J:J,1,0)),"//","")</f>
        <v>//</v>
      </c>
      <c r="AF439" s="92" t="str">
        <f t="shared" si="143"/>
        <v>SDR</v>
      </c>
      <c r="AG439" t="b">
        <f t="shared" si="144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3771</v>
      </c>
      <c r="D440" s="93" t="s">
        <v>7</v>
      </c>
      <c r="E440" s="113" t="str">
        <f t="shared" ref="E440:E447" si="146">CHAR(34)&amp;IF(B440&lt;10,"000",IF(B440&lt;100,"00",IF(B440&lt;1000,"0","")))&amp;$B440&amp;CHAR(34)</f>
        <v>"0425"</v>
      </c>
      <c r="F440" s="94" t="str">
        <f t="shared" ref="F440:F447" si="147">E440</f>
        <v>"0425"</v>
      </c>
      <c r="G440" s="159">
        <v>0</v>
      </c>
      <c r="H440" s="159">
        <v>0</v>
      </c>
      <c r="I440" s="149" t="s">
        <v>28</v>
      </c>
      <c r="J440" s="56" t="s">
        <v>1377</v>
      </c>
      <c r="K440" s="96" t="s">
        <v>3785</v>
      </c>
      <c r="L440" s="17" t="s">
        <v>4773</v>
      </c>
      <c r="M440" s="55" t="s">
        <v>4832</v>
      </c>
      <c r="P440" s="114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141</v>
      </c>
      <c r="W440" s="92" t="s">
        <v>2240</v>
      </c>
      <c r="X440" s="96" t="s">
        <v>2240</v>
      </c>
      <c r="Y440" s="96" t="s">
        <v>2240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33" t="str">
        <f>IF(ISNA(VLOOKUP(AA440,'XEQM Shortlist'!J:J,1,0)),"//","")</f>
        <v/>
      </c>
      <c r="AE440"/>
      <c r="AF440" s="92" t="str">
        <f t="shared" si="143"/>
        <v/>
      </c>
      <c r="AG440" t="b">
        <f t="shared" si="144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3771</v>
      </c>
      <c r="D441" s="93" t="s">
        <v>7</v>
      </c>
      <c r="E441" s="113" t="str">
        <f t="shared" si="146"/>
        <v>"0426"</v>
      </c>
      <c r="F441" s="94" t="str">
        <f t="shared" si="147"/>
        <v>"0426"</v>
      </c>
      <c r="G441" s="159">
        <v>0</v>
      </c>
      <c r="H441" s="159">
        <v>0</v>
      </c>
      <c r="I441" s="149" t="s">
        <v>28</v>
      </c>
      <c r="J441" s="56" t="s">
        <v>1377</v>
      </c>
      <c r="K441" s="96" t="s">
        <v>3785</v>
      </c>
      <c r="L441" s="17" t="s">
        <v>4773</v>
      </c>
      <c r="M441" s="55" t="s">
        <v>4832</v>
      </c>
      <c r="P441" s="114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141</v>
      </c>
      <c r="W441" s="92" t="s">
        <v>2240</v>
      </c>
      <c r="X441" s="96" t="s">
        <v>2240</v>
      </c>
      <c r="Y441" s="96" t="s">
        <v>2240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33" t="str">
        <f>IF(ISNA(VLOOKUP(AA441,'XEQM Shortlist'!J:J,1,0)),"//","")</f>
        <v/>
      </c>
      <c r="AE441"/>
      <c r="AF441" s="92" t="str">
        <f t="shared" si="143"/>
        <v/>
      </c>
      <c r="AG441" t="b">
        <f t="shared" si="144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3771</v>
      </c>
      <c r="D442" s="93" t="s">
        <v>7</v>
      </c>
      <c r="E442" s="113" t="str">
        <f t="shared" si="146"/>
        <v>"0427"</v>
      </c>
      <c r="F442" s="94" t="str">
        <f t="shared" si="147"/>
        <v>"0427"</v>
      </c>
      <c r="G442" s="159">
        <v>0</v>
      </c>
      <c r="H442" s="159">
        <v>0</v>
      </c>
      <c r="I442" s="149" t="s">
        <v>28</v>
      </c>
      <c r="J442" s="56" t="s">
        <v>1377</v>
      </c>
      <c r="K442" s="96" t="s">
        <v>3785</v>
      </c>
      <c r="L442" s="17" t="s">
        <v>4773</v>
      </c>
      <c r="M442" s="55" t="s">
        <v>4832</v>
      </c>
      <c r="P442" s="114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141</v>
      </c>
      <c r="W442" s="92" t="s">
        <v>2240</v>
      </c>
      <c r="X442" s="96" t="s">
        <v>2240</v>
      </c>
      <c r="Y442" s="96" t="s">
        <v>2240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33" t="str">
        <f>IF(ISNA(VLOOKUP(AA442,'XEQM Shortlist'!J:J,1,0)),"//","")</f>
        <v/>
      </c>
      <c r="AE442"/>
      <c r="AF442" s="92" t="str">
        <f t="shared" si="143"/>
        <v/>
      </c>
      <c r="AG442" t="b">
        <f t="shared" si="144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3771</v>
      </c>
      <c r="D443" s="93" t="s">
        <v>7</v>
      </c>
      <c r="E443" s="113" t="str">
        <f t="shared" si="146"/>
        <v>"0428"</v>
      </c>
      <c r="F443" s="94" t="str">
        <f t="shared" si="147"/>
        <v>"0428"</v>
      </c>
      <c r="G443" s="159">
        <v>0</v>
      </c>
      <c r="H443" s="159">
        <v>0</v>
      </c>
      <c r="I443" s="149" t="s">
        <v>28</v>
      </c>
      <c r="J443" s="56" t="s">
        <v>1377</v>
      </c>
      <c r="K443" s="96" t="s">
        <v>3785</v>
      </c>
      <c r="L443" s="17" t="s">
        <v>4773</v>
      </c>
      <c r="M443" s="55" t="s">
        <v>4832</v>
      </c>
      <c r="P443" s="114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141</v>
      </c>
      <c r="W443" s="92" t="s">
        <v>2240</v>
      </c>
      <c r="X443" s="96" t="s">
        <v>2240</v>
      </c>
      <c r="Y443" s="96" t="s">
        <v>2240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33" t="str">
        <f>IF(ISNA(VLOOKUP(AA443,'XEQM Shortlist'!J:J,1,0)),"//","")</f>
        <v/>
      </c>
      <c r="AE443"/>
      <c r="AF443" s="92" t="str">
        <f t="shared" si="143"/>
        <v/>
      </c>
      <c r="AG443" t="b">
        <f t="shared" si="144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3771</v>
      </c>
      <c r="D444" s="93" t="s">
        <v>7</v>
      </c>
      <c r="E444" s="113" t="str">
        <f t="shared" si="146"/>
        <v>"0429"</v>
      </c>
      <c r="F444" s="94" t="str">
        <f t="shared" si="147"/>
        <v>"0429"</v>
      </c>
      <c r="G444" s="159">
        <v>0</v>
      </c>
      <c r="H444" s="159">
        <v>0</v>
      </c>
      <c r="I444" s="149" t="s">
        <v>28</v>
      </c>
      <c r="J444" s="56" t="s">
        <v>1377</v>
      </c>
      <c r="K444" s="96" t="s">
        <v>3785</v>
      </c>
      <c r="L444" s="17" t="s">
        <v>4773</v>
      </c>
      <c r="M444" s="55" t="s">
        <v>4832</v>
      </c>
      <c r="P444" s="114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141</v>
      </c>
      <c r="W444" s="92" t="s">
        <v>2240</v>
      </c>
      <c r="X444" s="96" t="s">
        <v>2240</v>
      </c>
      <c r="Y444" s="96" t="s">
        <v>2240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33" t="str">
        <f>IF(ISNA(VLOOKUP(AA444,'XEQM Shortlist'!J:J,1,0)),"//","")</f>
        <v/>
      </c>
      <c r="AE444"/>
      <c r="AF444" s="92" t="str">
        <f t="shared" si="143"/>
        <v/>
      </c>
      <c r="AG444" t="b">
        <f t="shared" si="144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3771</v>
      </c>
      <c r="D445" s="93" t="s">
        <v>7</v>
      </c>
      <c r="E445" s="113" t="str">
        <f t="shared" si="146"/>
        <v>"0430"</v>
      </c>
      <c r="F445" s="94" t="str">
        <f t="shared" si="147"/>
        <v>"0430"</v>
      </c>
      <c r="G445" s="159">
        <v>0</v>
      </c>
      <c r="H445" s="159">
        <v>0</v>
      </c>
      <c r="I445" s="149" t="s">
        <v>28</v>
      </c>
      <c r="J445" s="56" t="s">
        <v>1377</v>
      </c>
      <c r="K445" s="96" t="s">
        <v>3785</v>
      </c>
      <c r="L445" s="17" t="s">
        <v>4773</v>
      </c>
      <c r="M445" s="55" t="s">
        <v>4832</v>
      </c>
      <c r="P445" s="114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141</v>
      </c>
      <c r="W445" s="92" t="s">
        <v>2240</v>
      </c>
      <c r="X445" s="96" t="s">
        <v>2240</v>
      </c>
      <c r="Y445" s="96" t="s">
        <v>2240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33" t="str">
        <f>IF(ISNA(VLOOKUP(AA445,'XEQM Shortlist'!J:J,1,0)),"//","")</f>
        <v/>
      </c>
      <c r="AE445"/>
      <c r="AF445" s="92" t="str">
        <f t="shared" si="143"/>
        <v/>
      </c>
      <c r="AG445" t="b">
        <f t="shared" si="144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3771</v>
      </c>
      <c r="D446" s="93" t="s">
        <v>7</v>
      </c>
      <c r="E446" s="113" t="str">
        <f t="shared" si="146"/>
        <v>"0431"</v>
      </c>
      <c r="F446" s="94" t="str">
        <f t="shared" si="147"/>
        <v>"0431"</v>
      </c>
      <c r="G446" s="159">
        <v>0</v>
      </c>
      <c r="H446" s="159">
        <v>0</v>
      </c>
      <c r="I446" s="149" t="s">
        <v>28</v>
      </c>
      <c r="J446" s="56" t="s">
        <v>1377</v>
      </c>
      <c r="K446" s="96" t="s">
        <v>3785</v>
      </c>
      <c r="L446" s="17" t="s">
        <v>4773</v>
      </c>
      <c r="M446" s="55" t="s">
        <v>4832</v>
      </c>
      <c r="P446" s="114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141</v>
      </c>
      <c r="W446" s="92" t="s">
        <v>2240</v>
      </c>
      <c r="X446" s="96" t="s">
        <v>2240</v>
      </c>
      <c r="Y446" s="96" t="s">
        <v>2240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33" t="str">
        <f>IF(ISNA(VLOOKUP(AA446,'XEQM Shortlist'!J:J,1,0)),"//","")</f>
        <v/>
      </c>
      <c r="AE446"/>
      <c r="AF446" s="92" t="str">
        <f t="shared" si="143"/>
        <v/>
      </c>
      <c r="AG446" t="b">
        <f t="shared" si="144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3771</v>
      </c>
      <c r="D447" s="93" t="s">
        <v>7</v>
      </c>
      <c r="E447" s="113" t="str">
        <f t="shared" si="146"/>
        <v>"0432"</v>
      </c>
      <c r="F447" s="94" t="str">
        <f t="shared" si="147"/>
        <v>"0432"</v>
      </c>
      <c r="G447" s="159">
        <v>0</v>
      </c>
      <c r="H447" s="159">
        <v>0</v>
      </c>
      <c r="I447" s="149" t="s">
        <v>28</v>
      </c>
      <c r="J447" s="56" t="s">
        <v>1377</v>
      </c>
      <c r="K447" s="96" t="s">
        <v>3785</v>
      </c>
      <c r="L447" s="17" t="s">
        <v>4773</v>
      </c>
      <c r="M447" s="55" t="s">
        <v>4832</v>
      </c>
      <c r="P447" s="114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141</v>
      </c>
      <c r="W447" s="92" t="s">
        <v>2240</v>
      </c>
      <c r="X447" s="96" t="s">
        <v>2240</v>
      </c>
      <c r="Y447" s="96" t="s">
        <v>2240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33" t="str">
        <f>IF(ISNA(VLOOKUP(AA447,'XEQM Shortlist'!J:J,1,0)),"//","")</f>
        <v/>
      </c>
      <c r="AE447"/>
      <c r="AF447" s="92" t="str">
        <f t="shared" si="143"/>
        <v/>
      </c>
      <c r="AG447" t="b">
        <f t="shared" si="144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2240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/>
      <c r="O448" s="50"/>
      <c r="P448" s="54" t="s">
        <v>2240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141</v>
      </c>
      <c r="W448" s="79" t="s">
        <v>2240</v>
      </c>
      <c r="X448" s="78" t="s">
        <v>2240</v>
      </c>
      <c r="Y448" s="78" t="s">
        <v>2240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33" t="str">
        <f>IF(ISNA(VLOOKUP(AA448,'XEQM Shortlist'!J:J,1,0)),"//","")</f>
        <v/>
      </c>
      <c r="AF448" s="92" t="str">
        <f t="shared" si="143"/>
        <v/>
      </c>
      <c r="AG448" t="b">
        <f t="shared" si="144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2240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/>
      <c r="O449" s="50"/>
      <c r="P449" s="54" t="s">
        <v>2240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141</v>
      </c>
      <c r="W449" s="79" t="s">
        <v>2240</v>
      </c>
      <c r="X449" s="78" t="s">
        <v>2240</v>
      </c>
      <c r="Y449" s="78" t="s">
        <v>2240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33" t="str">
        <f>IF(ISNA(VLOOKUP(AA449,'XEQM Shortlist'!J:J,1,0)),"//","")</f>
        <v/>
      </c>
      <c r="AF449" s="92" t="str">
        <f t="shared" si="143"/>
        <v/>
      </c>
      <c r="AG449" t="b">
        <f t="shared" si="144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2693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/>
      <c r="O450" s="50"/>
      <c r="P450" s="54" t="s">
        <v>2240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141</v>
      </c>
      <c r="W450" s="79" t="s">
        <v>2240</v>
      </c>
      <c r="X450" s="78" t="s">
        <v>2240</v>
      </c>
      <c r="Y450" s="78" t="s">
        <v>2240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33" t="str">
        <f>IF(ISNA(VLOOKUP(AA450,'XEQM Shortlist'!J:J,1,0)),"//","")</f>
        <v/>
      </c>
      <c r="AF450" s="92" t="str">
        <f t="shared" si="143"/>
        <v/>
      </c>
      <c r="AG450" t="b">
        <f t="shared" si="144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3564</v>
      </c>
      <c r="D451" s="51">
        <v>1</v>
      </c>
      <c r="E451" s="56" t="s">
        <v>965</v>
      </c>
      <c r="F451" s="56" t="s">
        <v>965</v>
      </c>
      <c r="G451" s="79">
        <v>0</v>
      </c>
      <c r="H451" s="79">
        <v>0</v>
      </c>
      <c r="I451" s="145" t="s">
        <v>3</v>
      </c>
      <c r="J451" s="56" t="s">
        <v>1379</v>
      </c>
      <c r="K451" s="57" t="s">
        <v>3947</v>
      </c>
      <c r="L451" s="55" t="s">
        <v>4773</v>
      </c>
      <c r="M451" s="55" t="s">
        <v>4830</v>
      </c>
      <c r="N451" s="55"/>
      <c r="O451" s="55"/>
      <c r="P451" s="54" t="s">
        <v>1003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142</v>
      </c>
      <c r="W451" s="79" t="s">
        <v>2667</v>
      </c>
      <c r="X451" s="57" t="s">
        <v>2240</v>
      </c>
      <c r="Y451" s="57" t="s">
        <v>2601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33" t="str">
        <f>IF(ISNA(VLOOKUP(AA451,'XEQM Shortlist'!J:J,1,0)),"//","")</f>
        <v/>
      </c>
      <c r="AF451" s="92" t="str">
        <f t="shared" si="143"/>
        <v/>
      </c>
      <c r="AG451" t="b">
        <f t="shared" si="144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3564</v>
      </c>
      <c r="D452" s="51">
        <v>2</v>
      </c>
      <c r="E452" s="56" t="s">
        <v>1313</v>
      </c>
      <c r="F452" s="56" t="s">
        <v>1313</v>
      </c>
      <c r="G452" s="79">
        <v>0</v>
      </c>
      <c r="H452" s="79">
        <v>0</v>
      </c>
      <c r="I452" s="145" t="s">
        <v>3</v>
      </c>
      <c r="J452" s="56" t="s">
        <v>1379</v>
      </c>
      <c r="K452" s="57" t="s">
        <v>3947</v>
      </c>
      <c r="L452" s="55" t="s">
        <v>4773</v>
      </c>
      <c r="M452" s="55" t="s">
        <v>4830</v>
      </c>
      <c r="N452" s="55"/>
      <c r="O452" s="55"/>
      <c r="P452" s="54" t="s">
        <v>2040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142</v>
      </c>
      <c r="W452" s="79" t="s">
        <v>2240</v>
      </c>
      <c r="X452" s="57" t="s">
        <v>2240</v>
      </c>
      <c r="Y452" s="57" t="s">
        <v>2240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33" t="str">
        <f>IF(ISNA(VLOOKUP(AA452,'XEQM Shortlist'!J:J,1,0)),"//","")</f>
        <v/>
      </c>
      <c r="AF452" s="92" t="str">
        <f t="shared" si="143"/>
        <v/>
      </c>
      <c r="AG452" t="b">
        <f t="shared" si="144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3565</v>
      </c>
      <c r="D453" s="51">
        <v>0</v>
      </c>
      <c r="E453" s="56" t="s">
        <v>1189</v>
      </c>
      <c r="F453" s="56" t="s">
        <v>506</v>
      </c>
      <c r="G453" s="79">
        <v>0</v>
      </c>
      <c r="H453" s="79">
        <v>0</v>
      </c>
      <c r="I453" s="145" t="s">
        <v>3</v>
      </c>
      <c r="J453" s="56" t="s">
        <v>1377</v>
      </c>
      <c r="K453" s="57" t="s">
        <v>3947</v>
      </c>
      <c r="L453" s="55" t="s">
        <v>4773</v>
      </c>
      <c r="M453" s="55" t="s">
        <v>4830</v>
      </c>
      <c r="N453" s="55"/>
      <c r="O453" s="55"/>
      <c r="P453" s="54" t="s">
        <v>1754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143</v>
      </c>
      <c r="W453" s="79" t="s">
        <v>2667</v>
      </c>
      <c r="X453" s="57" t="s">
        <v>2240</v>
      </c>
      <c r="Y453" s="57" t="s">
        <v>2240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33" t="str">
        <f>IF(ISNA(VLOOKUP(AA453,'XEQM Shortlist'!J:J,1,0)),"//","")</f>
        <v/>
      </c>
      <c r="AF453" s="92" t="str">
        <f t="shared" si="143"/>
        <v>NSUM</v>
      </c>
      <c r="AG453" t="b">
        <f t="shared" si="144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3565</v>
      </c>
      <c r="D454" s="22" t="s">
        <v>4461</v>
      </c>
      <c r="E454" s="56" t="s">
        <v>1308</v>
      </c>
      <c r="F454" s="56" t="s">
        <v>1308</v>
      </c>
      <c r="G454" s="79">
        <v>0</v>
      </c>
      <c r="H454" s="79">
        <v>0</v>
      </c>
      <c r="I454" s="145" t="s">
        <v>3</v>
      </c>
      <c r="J454" s="56" t="s">
        <v>1377</v>
      </c>
      <c r="K454" s="57" t="s">
        <v>3947</v>
      </c>
      <c r="L454" s="55" t="s">
        <v>4773</v>
      </c>
      <c r="M454" s="55" t="s">
        <v>4830</v>
      </c>
      <c r="N454" s="55"/>
      <c r="O454" s="55"/>
      <c r="P454" s="54" t="s">
        <v>2032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144</v>
      </c>
      <c r="W454" s="79" t="s">
        <v>2667</v>
      </c>
      <c r="X454" s="57" t="s">
        <v>2240</v>
      </c>
      <c r="Y454" s="57" t="s">
        <v>2240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33" t="str">
        <f>IF(ISNA(VLOOKUP(AA454,'XEQM Shortlist'!J:J,1,0)),"//","")</f>
        <v/>
      </c>
      <c r="AF454" s="92" t="str">
        <f t="shared" si="143"/>
        <v>SUMX</v>
      </c>
      <c r="AG454" t="b">
        <f t="shared" si="144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3565</v>
      </c>
      <c r="D455" s="22" t="s">
        <v>4462</v>
      </c>
      <c r="E455" s="56" t="s">
        <v>1311</v>
      </c>
      <c r="F455" s="56" t="s">
        <v>1311</v>
      </c>
      <c r="G455" s="79">
        <v>0</v>
      </c>
      <c r="H455" s="79">
        <v>0</v>
      </c>
      <c r="I455" s="145" t="s">
        <v>3</v>
      </c>
      <c r="J455" s="56" t="s">
        <v>1377</v>
      </c>
      <c r="K455" s="57" t="s">
        <v>3947</v>
      </c>
      <c r="L455" s="55" t="s">
        <v>4773</v>
      </c>
      <c r="M455" s="55" t="s">
        <v>4830</v>
      </c>
      <c r="N455" s="55"/>
      <c r="O455" s="55"/>
      <c r="P455" s="54" t="s">
        <v>2037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145</v>
      </c>
      <c r="W455" s="79" t="s">
        <v>2667</v>
      </c>
      <c r="X455" s="57" t="s">
        <v>2240</v>
      </c>
      <c r="Y455" s="57" t="s">
        <v>2240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33" t="str">
        <f>IF(ISNA(VLOOKUP(AA455,'XEQM Shortlist'!J:J,1,0)),"//","")</f>
        <v/>
      </c>
      <c r="AF455" s="92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3565</v>
      </c>
      <c r="D456" s="22" t="s">
        <v>4463</v>
      </c>
      <c r="E456" s="56" t="s">
        <v>1309</v>
      </c>
      <c r="F456" s="56" t="s">
        <v>1309</v>
      </c>
      <c r="G456" s="79">
        <v>0</v>
      </c>
      <c r="H456" s="79">
        <v>0</v>
      </c>
      <c r="I456" s="145" t="s">
        <v>3</v>
      </c>
      <c r="J456" s="56" t="s">
        <v>1377</v>
      </c>
      <c r="K456" s="57" t="s">
        <v>3947</v>
      </c>
      <c r="L456" s="55" t="s">
        <v>4773</v>
      </c>
      <c r="M456" s="55" t="s">
        <v>4830</v>
      </c>
      <c r="N456" s="55"/>
      <c r="O456" s="55"/>
      <c r="P456" s="54" t="s">
        <v>2033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146</v>
      </c>
      <c r="W456" s="79" t="s">
        <v>2667</v>
      </c>
      <c r="X456" s="57" t="s">
        <v>2240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33" t="str">
        <f>IF(ISNA(VLOOKUP(AA456,'XEQM Shortlist'!J:J,1,0)),"//","")</f>
        <v>//</v>
      </c>
      <c r="AF456" s="92" t="str">
        <f t="shared" si="155"/>
        <v>SUMX^2</v>
      </c>
      <c r="AG456" t="b">
        <f t="shared" si="156"/>
        <v>0</v>
      </c>
    </row>
    <row r="457" spans="1:33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3565</v>
      </c>
      <c r="D457" s="22" t="s">
        <v>4464</v>
      </c>
      <c r="E457" s="56" t="s">
        <v>1310</v>
      </c>
      <c r="F457" s="56" t="s">
        <v>1310</v>
      </c>
      <c r="G457" s="79">
        <v>0</v>
      </c>
      <c r="H457" s="79">
        <v>0</v>
      </c>
      <c r="I457" s="145" t="s">
        <v>3</v>
      </c>
      <c r="J457" s="56" t="s">
        <v>1377</v>
      </c>
      <c r="K457" s="57" t="s">
        <v>3947</v>
      </c>
      <c r="L457" s="55" t="s">
        <v>4773</v>
      </c>
      <c r="M457" s="55" t="s">
        <v>4830</v>
      </c>
      <c r="N457" s="55"/>
      <c r="O457" s="55"/>
      <c r="P457" s="54" t="s">
        <v>2034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147</v>
      </c>
      <c r="W457" s="79" t="s">
        <v>2667</v>
      </c>
      <c r="X457" s="57" t="s">
        <v>2240</v>
      </c>
      <c r="Y457" s="123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33" t="str">
        <f>IF(ISNA(VLOOKUP(AA457,'XEQM Shortlist'!J:J,1,0)),"//","")</f>
        <v>//</v>
      </c>
      <c r="AF457" s="92" t="str">
        <f t="shared" si="155"/>
        <v>SUMX^2Y</v>
      </c>
      <c r="AG457" t="b">
        <f t="shared" si="156"/>
        <v>0</v>
      </c>
    </row>
    <row r="458" spans="1:33">
      <c r="A458" s="48">
        <f t="shared" si="157"/>
        <v>458</v>
      </c>
      <c r="B458" s="47">
        <f t="shared" si="158"/>
        <v>440</v>
      </c>
      <c r="C458" s="51" t="s">
        <v>3565</v>
      </c>
      <c r="D458" s="22" t="s">
        <v>4465</v>
      </c>
      <c r="E458" s="56" t="s">
        <v>1312</v>
      </c>
      <c r="F458" s="65" t="s">
        <v>1312</v>
      </c>
      <c r="G458" s="79">
        <v>0</v>
      </c>
      <c r="H458" s="79">
        <v>0</v>
      </c>
      <c r="I458" s="145" t="s">
        <v>3</v>
      </c>
      <c r="J458" s="56" t="s">
        <v>1377</v>
      </c>
      <c r="K458" s="57" t="s">
        <v>3947</v>
      </c>
      <c r="L458" s="55" t="s">
        <v>4773</v>
      </c>
      <c r="M458" s="55" t="s">
        <v>4830</v>
      </c>
      <c r="N458" s="55"/>
      <c r="O458" s="55"/>
      <c r="P458" s="54" t="s">
        <v>2038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148</v>
      </c>
      <c r="W458" s="79" t="s">
        <v>2667</v>
      </c>
      <c r="X458" s="57" t="s">
        <v>2240</v>
      </c>
      <c r="Y458" s="123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33" t="str">
        <f>IF(ISNA(VLOOKUP(AA458,'XEQM Shortlist'!J:J,1,0)),"//","")</f>
        <v>//</v>
      </c>
      <c r="AF458" s="92" t="str">
        <f t="shared" si="155"/>
        <v>SUMY^2</v>
      </c>
      <c r="AG458" t="b">
        <f t="shared" si="156"/>
        <v>0</v>
      </c>
    </row>
    <row r="459" spans="1:33">
      <c r="A459" s="48">
        <f t="shared" si="157"/>
        <v>459</v>
      </c>
      <c r="B459" s="47">
        <f t="shared" si="158"/>
        <v>441</v>
      </c>
      <c r="C459" s="51" t="s">
        <v>3565</v>
      </c>
      <c r="D459" s="22" t="s">
        <v>4466</v>
      </c>
      <c r="E459" s="66" t="s">
        <v>422</v>
      </c>
      <c r="F459" s="67" t="s">
        <v>422</v>
      </c>
      <c r="G459" s="79">
        <v>0</v>
      </c>
      <c r="H459" s="79">
        <v>0</v>
      </c>
      <c r="I459" s="145" t="s">
        <v>3</v>
      </c>
      <c r="J459" s="56" t="s">
        <v>1377</v>
      </c>
      <c r="K459" s="57" t="s">
        <v>3947</v>
      </c>
      <c r="L459" s="55" t="s">
        <v>4773</v>
      </c>
      <c r="M459" s="55" t="s">
        <v>4830</v>
      </c>
      <c r="N459" s="55"/>
      <c r="O459" s="55"/>
      <c r="P459" s="54" t="s">
        <v>2036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149</v>
      </c>
      <c r="W459" s="79" t="s">
        <v>2667</v>
      </c>
      <c r="X459" s="57" t="s">
        <v>2240</v>
      </c>
      <c r="Y459" s="123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33" t="str">
        <f>IF(ISNA(VLOOKUP(AA459,'XEQM Shortlist'!J:J,1,0)),"//","")</f>
        <v>//</v>
      </c>
      <c r="AF459" s="92" t="str">
        <f t="shared" si="155"/>
        <v>SUMXY</v>
      </c>
      <c r="AG459" t="b">
        <f t="shared" si="156"/>
        <v>0</v>
      </c>
    </row>
    <row r="460" spans="1:33">
      <c r="A460" s="48">
        <f t="shared" si="157"/>
        <v>460</v>
      </c>
      <c r="B460" s="47">
        <f t="shared" si="158"/>
        <v>442</v>
      </c>
      <c r="C460" s="51" t="s">
        <v>3565</v>
      </c>
      <c r="D460" s="22" t="s">
        <v>4467</v>
      </c>
      <c r="E460" s="66" t="s">
        <v>419</v>
      </c>
      <c r="F460" s="67" t="s">
        <v>419</v>
      </c>
      <c r="G460" s="79">
        <v>0</v>
      </c>
      <c r="H460" s="79">
        <v>0</v>
      </c>
      <c r="I460" s="145" t="s">
        <v>3</v>
      </c>
      <c r="J460" s="56" t="s">
        <v>1377</v>
      </c>
      <c r="K460" s="57" t="s">
        <v>3947</v>
      </c>
      <c r="L460" s="55" t="s">
        <v>4773</v>
      </c>
      <c r="M460" s="55" t="s">
        <v>4830</v>
      </c>
      <c r="N460" s="55"/>
      <c r="O460" s="55"/>
      <c r="P460" s="54" t="s">
        <v>2030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150</v>
      </c>
      <c r="W460" s="79" t="s">
        <v>2667</v>
      </c>
      <c r="X460" s="57" t="s">
        <v>2240</v>
      </c>
      <c r="Y460" s="123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33" t="str">
        <f>IF(ISNA(VLOOKUP(AA460,'XEQM Shortlist'!J:J,1,0)),"//","")</f>
        <v>//</v>
      </c>
      <c r="AF460" s="92" t="str">
        <f t="shared" si="155"/>
        <v>SUMLNXY</v>
      </c>
      <c r="AG460" t="b">
        <f t="shared" si="156"/>
        <v>0</v>
      </c>
    </row>
    <row r="461" spans="1:33">
      <c r="A461" s="48">
        <f t="shared" si="157"/>
        <v>461</v>
      </c>
      <c r="B461" s="47">
        <f t="shared" si="158"/>
        <v>443</v>
      </c>
      <c r="C461" s="51" t="s">
        <v>3565</v>
      </c>
      <c r="D461" s="22" t="s">
        <v>4468</v>
      </c>
      <c r="E461" s="56" t="s">
        <v>1306</v>
      </c>
      <c r="F461" s="56" t="s">
        <v>1306</v>
      </c>
      <c r="G461" s="79">
        <v>0</v>
      </c>
      <c r="H461" s="79">
        <v>0</v>
      </c>
      <c r="I461" s="145" t="s">
        <v>3</v>
      </c>
      <c r="J461" s="56" t="s">
        <v>1377</v>
      </c>
      <c r="K461" s="57" t="s">
        <v>3947</v>
      </c>
      <c r="L461" s="55" t="s">
        <v>4773</v>
      </c>
      <c r="M461" s="55" t="s">
        <v>4830</v>
      </c>
      <c r="N461" s="55"/>
      <c r="O461" s="55"/>
      <c r="P461" s="54" t="s">
        <v>2029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151</v>
      </c>
      <c r="W461" s="79" t="s">
        <v>2667</v>
      </c>
      <c r="X461" s="57" t="s">
        <v>2240</v>
      </c>
      <c r="Y461" s="123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33" t="str">
        <f>IF(ISNA(VLOOKUP(AA461,'XEQM Shortlist'!J:J,1,0)),"//","")</f>
        <v>//</v>
      </c>
      <c r="AF461" s="92" t="str">
        <f t="shared" si="155"/>
        <v>SUMLNX</v>
      </c>
      <c r="AG461" t="b">
        <f t="shared" si="156"/>
        <v>0</v>
      </c>
    </row>
    <row r="462" spans="1:33">
      <c r="A462" s="48">
        <f t="shared" si="157"/>
        <v>462</v>
      </c>
      <c r="B462" s="47">
        <f t="shared" si="158"/>
        <v>444</v>
      </c>
      <c r="C462" s="51" t="s">
        <v>3565</v>
      </c>
      <c r="D462" s="22" t="s">
        <v>4469</v>
      </c>
      <c r="E462" s="56" t="s">
        <v>417</v>
      </c>
      <c r="F462" s="56" t="s">
        <v>417</v>
      </c>
      <c r="G462" s="79">
        <v>0</v>
      </c>
      <c r="H462" s="79">
        <v>0</v>
      </c>
      <c r="I462" s="145" t="s">
        <v>3</v>
      </c>
      <c r="J462" s="56" t="s">
        <v>1377</v>
      </c>
      <c r="K462" s="57" t="s">
        <v>3947</v>
      </c>
      <c r="L462" s="55" t="s">
        <v>4773</v>
      </c>
      <c r="M462" s="55" t="s">
        <v>4830</v>
      </c>
      <c r="N462" s="55"/>
      <c r="O462" s="55"/>
      <c r="P462" s="54" t="s">
        <v>2027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152</v>
      </c>
      <c r="W462" s="79" t="s">
        <v>2667</v>
      </c>
      <c r="X462" s="57" t="s">
        <v>2240</v>
      </c>
      <c r="Y462" s="123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33" t="str">
        <f>IF(ISNA(VLOOKUP(AA462,'XEQM Shortlist'!J:J,1,0)),"//","")</f>
        <v>//</v>
      </c>
      <c r="AF462" s="92" t="str">
        <f t="shared" si="155"/>
        <v>SUMLN^2X</v>
      </c>
      <c r="AG462" t="b">
        <f t="shared" si="156"/>
        <v>0</v>
      </c>
    </row>
    <row r="463" spans="1:33">
      <c r="A463" s="48">
        <f t="shared" si="157"/>
        <v>463</v>
      </c>
      <c r="B463" s="47">
        <f t="shared" si="158"/>
        <v>445</v>
      </c>
      <c r="C463" s="51" t="s">
        <v>3565</v>
      </c>
      <c r="D463" s="22" t="s">
        <v>4470</v>
      </c>
      <c r="E463" s="56" t="s">
        <v>423</v>
      </c>
      <c r="F463" s="56" t="s">
        <v>423</v>
      </c>
      <c r="G463" s="79">
        <v>0</v>
      </c>
      <c r="H463" s="79">
        <v>0</v>
      </c>
      <c r="I463" s="145" t="s">
        <v>3</v>
      </c>
      <c r="J463" s="56" t="s">
        <v>1377</v>
      </c>
      <c r="K463" s="57" t="s">
        <v>3947</v>
      </c>
      <c r="L463" s="55" t="s">
        <v>4773</v>
      </c>
      <c r="M463" s="55" t="s">
        <v>4830</v>
      </c>
      <c r="N463" s="55"/>
      <c r="O463" s="55"/>
      <c r="P463" s="54" t="s">
        <v>2039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153</v>
      </c>
      <c r="W463" s="79" t="s">
        <v>2667</v>
      </c>
      <c r="X463" s="57" t="s">
        <v>2240</v>
      </c>
      <c r="Y463" s="123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33" t="str">
        <f>IF(ISNA(VLOOKUP(AA463,'XEQM Shortlist'!J:J,1,0)),"//","")</f>
        <v>//</v>
      </c>
      <c r="AF463" s="92" t="str">
        <f t="shared" si="155"/>
        <v>SUMYLNX</v>
      </c>
      <c r="AG463" t="b">
        <f t="shared" si="156"/>
        <v>0</v>
      </c>
    </row>
    <row r="464" spans="1:33">
      <c r="A464" s="48">
        <f t="shared" si="157"/>
        <v>464</v>
      </c>
      <c r="B464" s="47">
        <f t="shared" si="158"/>
        <v>446</v>
      </c>
      <c r="C464" s="51" t="s">
        <v>3565</v>
      </c>
      <c r="D464" s="22" t="s">
        <v>4471</v>
      </c>
      <c r="E464" s="56" t="s">
        <v>420</v>
      </c>
      <c r="F464" s="56" t="s">
        <v>420</v>
      </c>
      <c r="G464" s="79">
        <v>0</v>
      </c>
      <c r="H464" s="79">
        <v>0</v>
      </c>
      <c r="I464" s="145" t="s">
        <v>3</v>
      </c>
      <c r="J464" s="56" t="s">
        <v>1377</v>
      </c>
      <c r="K464" s="57" t="s">
        <v>3947</v>
      </c>
      <c r="L464" s="55" t="s">
        <v>4773</v>
      </c>
      <c r="M464" s="55" t="s">
        <v>4830</v>
      </c>
      <c r="N464" s="55"/>
      <c r="O464" s="55"/>
      <c r="P464" s="54" t="s">
        <v>2031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154</v>
      </c>
      <c r="W464" s="79" t="s">
        <v>2667</v>
      </c>
      <c r="X464" s="57" t="s">
        <v>2240</v>
      </c>
      <c r="Y464" s="123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33" t="str">
        <f>IF(ISNA(VLOOKUP(AA464,'XEQM Shortlist'!J:J,1,0)),"//","")</f>
        <v>//</v>
      </c>
      <c r="AF464" s="92" t="str">
        <f t="shared" si="155"/>
        <v>SUMLNY</v>
      </c>
      <c r="AG464" t="b">
        <f t="shared" si="156"/>
        <v>0</v>
      </c>
    </row>
    <row r="465" spans="1:33">
      <c r="A465" s="48">
        <f t="shared" si="157"/>
        <v>465</v>
      </c>
      <c r="B465" s="47">
        <f t="shared" si="158"/>
        <v>447</v>
      </c>
      <c r="C465" s="51" t="s">
        <v>3565</v>
      </c>
      <c r="D465" s="22" t="s">
        <v>4472</v>
      </c>
      <c r="E465" s="56" t="s">
        <v>418</v>
      </c>
      <c r="F465" s="56" t="s">
        <v>418</v>
      </c>
      <c r="G465" s="79">
        <v>0</v>
      </c>
      <c r="H465" s="79">
        <v>0</v>
      </c>
      <c r="I465" s="145" t="s">
        <v>3</v>
      </c>
      <c r="J465" s="56" t="s">
        <v>1377</v>
      </c>
      <c r="K465" s="57" t="s">
        <v>3947</v>
      </c>
      <c r="L465" s="55" t="s">
        <v>4773</v>
      </c>
      <c r="M465" s="55" t="s">
        <v>4830</v>
      </c>
      <c r="N465" s="55"/>
      <c r="O465" s="55"/>
      <c r="P465" s="54" t="s">
        <v>2028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155</v>
      </c>
      <c r="W465" s="79" t="s">
        <v>2667</v>
      </c>
      <c r="X465" s="57" t="s">
        <v>2240</v>
      </c>
      <c r="Y465" s="123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33" t="str">
        <f>IF(ISNA(VLOOKUP(AA465,'XEQM Shortlist'!J:J,1,0)),"//","")</f>
        <v>//</v>
      </c>
      <c r="AF465" s="92" t="str">
        <f t="shared" si="155"/>
        <v>SUMLN^2Y</v>
      </c>
      <c r="AG465" t="b">
        <f t="shared" si="156"/>
        <v>0</v>
      </c>
    </row>
    <row r="466" spans="1:33">
      <c r="A466" s="48">
        <f t="shared" si="157"/>
        <v>466</v>
      </c>
      <c r="B466" s="47">
        <f t="shared" si="158"/>
        <v>448</v>
      </c>
      <c r="C466" s="51" t="s">
        <v>3565</v>
      </c>
      <c r="D466" s="22" t="s">
        <v>4473</v>
      </c>
      <c r="E466" s="56" t="s">
        <v>421</v>
      </c>
      <c r="F466" s="56" t="s">
        <v>421</v>
      </c>
      <c r="G466" s="79">
        <v>0</v>
      </c>
      <c r="H466" s="79">
        <v>0</v>
      </c>
      <c r="I466" s="145" t="s">
        <v>3</v>
      </c>
      <c r="J466" s="56" t="s">
        <v>1377</v>
      </c>
      <c r="K466" s="57" t="s">
        <v>3947</v>
      </c>
      <c r="L466" s="55" t="s">
        <v>4773</v>
      </c>
      <c r="M466" s="55" t="s">
        <v>4830</v>
      </c>
      <c r="N466" s="55"/>
      <c r="O466" s="55"/>
      <c r="P466" s="54" t="s">
        <v>2035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156</v>
      </c>
      <c r="W466" s="79" t="s">
        <v>2667</v>
      </c>
      <c r="X466" s="57" t="s">
        <v>2240</v>
      </c>
      <c r="Y466" s="123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33" t="str">
        <f>IF(ISNA(VLOOKUP(AA466,'XEQM Shortlist'!J:J,1,0)),"//","")</f>
        <v>//</v>
      </c>
      <c r="AF466" s="92" t="str">
        <f t="shared" si="155"/>
        <v>SUMXLNY</v>
      </c>
      <c r="AG466" t="b">
        <f t="shared" si="156"/>
        <v>0</v>
      </c>
    </row>
    <row r="467" spans="1:33">
      <c r="A467" s="48">
        <f t="shared" si="157"/>
        <v>467</v>
      </c>
      <c r="B467" s="47">
        <f t="shared" si="158"/>
        <v>449</v>
      </c>
      <c r="C467" s="51" t="s">
        <v>3565</v>
      </c>
      <c r="D467" s="192" t="s">
        <v>4474</v>
      </c>
      <c r="E467" s="72" t="s">
        <v>4483</v>
      </c>
      <c r="F467" s="72" t="s">
        <v>4483</v>
      </c>
      <c r="G467" s="58">
        <v>0</v>
      </c>
      <c r="H467" s="58">
        <v>0</v>
      </c>
      <c r="I467" s="145" t="s">
        <v>3</v>
      </c>
      <c r="J467" s="56" t="s">
        <v>1377</v>
      </c>
      <c r="K467" s="57" t="s">
        <v>3947</v>
      </c>
      <c r="L467" s="55" t="s">
        <v>4773</v>
      </c>
      <c r="M467" s="55" t="s">
        <v>4830</v>
      </c>
      <c r="N467" s="55"/>
      <c r="O467" s="55"/>
      <c r="P467" s="77" t="s">
        <v>4484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157</v>
      </c>
      <c r="W467" s="79" t="s">
        <v>2667</v>
      </c>
      <c r="X467" s="57" t="s">
        <v>2240</v>
      </c>
      <c r="Y467" s="123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33" t="str">
        <f>IF(ISNA(VLOOKUP(AA467,'XEQM Shortlist'!J:J,1,0)),"//","")</f>
        <v>//</v>
      </c>
      <c r="AF467" s="92" t="str">
        <f t="shared" si="155"/>
        <v>SUMX^2LNY</v>
      </c>
      <c r="AG467" t="b">
        <f t="shared" si="156"/>
        <v>0</v>
      </c>
    </row>
    <row r="468" spans="1:33">
      <c r="A468" s="48">
        <f t="shared" si="157"/>
        <v>468</v>
      </c>
      <c r="B468" s="47">
        <f t="shared" si="158"/>
        <v>450</v>
      </c>
      <c r="C468" s="51" t="s">
        <v>3565</v>
      </c>
      <c r="D468" s="22" t="s">
        <v>4460</v>
      </c>
      <c r="E468" s="56" t="s">
        <v>908</v>
      </c>
      <c r="F468" s="56" t="s">
        <v>908</v>
      </c>
      <c r="G468" s="58">
        <v>0</v>
      </c>
      <c r="H468" s="58">
        <v>0</v>
      </c>
      <c r="I468" s="145" t="s">
        <v>3</v>
      </c>
      <c r="J468" s="56" t="s">
        <v>1377</v>
      </c>
      <c r="K468" s="57" t="s">
        <v>3947</v>
      </c>
      <c r="L468" s="55" t="s">
        <v>4773</v>
      </c>
      <c r="M468" s="55" t="s">
        <v>4830</v>
      </c>
      <c r="N468" s="55"/>
      <c r="O468" s="55"/>
      <c r="P468" s="54" t="s">
        <v>2167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158</v>
      </c>
      <c r="W468" s="79" t="s">
        <v>2667</v>
      </c>
      <c r="X468" s="57" t="s">
        <v>2240</v>
      </c>
      <c r="Y468" s="123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33" t="str">
        <f>IF(ISNA(VLOOKUP(AA468,'XEQM Shortlist'!J:J,1,0)),"//","")</f>
        <v>//</v>
      </c>
      <c r="AF468" s="92" t="str">
        <f t="shared" si="155"/>
        <v>SUMLNY/X</v>
      </c>
      <c r="AG468" t="b">
        <f t="shared" si="156"/>
        <v>0</v>
      </c>
    </row>
    <row r="469" spans="1:33">
      <c r="A469" s="48">
        <f t="shared" si="157"/>
        <v>469</v>
      </c>
      <c r="B469" s="47">
        <f t="shared" si="158"/>
        <v>451</v>
      </c>
      <c r="C469" s="51" t="s">
        <v>3565</v>
      </c>
      <c r="D469" s="22" t="s">
        <v>4475</v>
      </c>
      <c r="E469" s="56" t="s">
        <v>909</v>
      </c>
      <c r="F469" s="56" t="s">
        <v>909</v>
      </c>
      <c r="G469" s="58">
        <v>0</v>
      </c>
      <c r="H469" s="58">
        <v>0</v>
      </c>
      <c r="I469" s="145" t="s">
        <v>3</v>
      </c>
      <c r="J469" s="56" t="s">
        <v>1377</v>
      </c>
      <c r="K469" s="57" t="s">
        <v>3947</v>
      </c>
      <c r="L469" s="55" t="s">
        <v>4773</v>
      </c>
      <c r="M469" s="55" t="s">
        <v>4830</v>
      </c>
      <c r="N469" s="55"/>
      <c r="O469" s="55"/>
      <c r="P469" s="54" t="s">
        <v>2168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159</v>
      </c>
      <c r="W469" s="79" t="s">
        <v>2667</v>
      </c>
      <c r="X469" s="57" t="s">
        <v>2240</v>
      </c>
      <c r="Y469" s="123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33" t="str">
        <f>IF(ISNA(VLOOKUP(AA469,'XEQM Shortlist'!J:J,1,0)),"//","")</f>
        <v>//</v>
      </c>
      <c r="AF469" s="92" t="str">
        <f t="shared" si="155"/>
        <v>SUMX^2/Y</v>
      </c>
      <c r="AG469" t="b">
        <f t="shared" si="156"/>
        <v>0</v>
      </c>
    </row>
    <row r="470" spans="1:33">
      <c r="A470" s="48">
        <f t="shared" si="157"/>
        <v>470</v>
      </c>
      <c r="B470" s="47">
        <f t="shared" si="158"/>
        <v>452</v>
      </c>
      <c r="C470" s="51" t="s">
        <v>3565</v>
      </c>
      <c r="D470" s="22" t="s">
        <v>4476</v>
      </c>
      <c r="E470" s="56" t="s">
        <v>910</v>
      </c>
      <c r="F470" s="56" t="s">
        <v>910</v>
      </c>
      <c r="G470" s="58">
        <v>0</v>
      </c>
      <c r="H470" s="58">
        <v>0</v>
      </c>
      <c r="I470" s="145" t="s">
        <v>3</v>
      </c>
      <c r="J470" s="56" t="s">
        <v>1377</v>
      </c>
      <c r="K470" s="57" t="s">
        <v>3947</v>
      </c>
      <c r="L470" s="55" t="s">
        <v>4773</v>
      </c>
      <c r="M470" s="55" t="s">
        <v>4830</v>
      </c>
      <c r="N470" s="55"/>
      <c r="O470" s="55"/>
      <c r="P470" s="54" t="s">
        <v>2169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160</v>
      </c>
      <c r="W470" s="79" t="s">
        <v>2667</v>
      </c>
      <c r="X470" s="57" t="s">
        <v>2240</v>
      </c>
      <c r="Y470" s="123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33" t="str">
        <f>IF(ISNA(VLOOKUP(AA470,'XEQM Shortlist'!J:J,1,0)),"//","")</f>
        <v>//</v>
      </c>
      <c r="AF470" s="92" t="str">
        <f t="shared" si="155"/>
        <v>SUM^1/X</v>
      </c>
      <c r="AG470" t="b">
        <f t="shared" si="156"/>
        <v>0</v>
      </c>
    </row>
    <row r="471" spans="1:33">
      <c r="A471" s="48">
        <f t="shared" si="157"/>
        <v>471</v>
      </c>
      <c r="B471" s="47">
        <f t="shared" si="158"/>
        <v>453</v>
      </c>
      <c r="C471" s="51" t="s">
        <v>3565</v>
      </c>
      <c r="D471" s="22" t="s">
        <v>4477</v>
      </c>
      <c r="E471" s="56" t="s">
        <v>911</v>
      </c>
      <c r="F471" s="56" t="s">
        <v>911</v>
      </c>
      <c r="G471" s="58">
        <v>0</v>
      </c>
      <c r="H471" s="58">
        <v>0</v>
      </c>
      <c r="I471" s="145" t="s">
        <v>3</v>
      </c>
      <c r="J471" s="56" t="s">
        <v>1377</v>
      </c>
      <c r="K471" s="57" t="s">
        <v>3947</v>
      </c>
      <c r="L471" s="55" t="s">
        <v>4773</v>
      </c>
      <c r="M471" s="55" t="s">
        <v>4830</v>
      </c>
      <c r="N471" s="55"/>
      <c r="O471" s="55"/>
      <c r="P471" s="54" t="s">
        <v>2170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161</v>
      </c>
      <c r="W471" s="79" t="s">
        <v>2667</v>
      </c>
      <c r="X471" s="57" t="s">
        <v>2240</v>
      </c>
      <c r="Y471" s="123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33" t="str">
        <f>IF(ISNA(VLOOKUP(AA471,'XEQM Shortlist'!J:J,1,0)),"//","")</f>
        <v>//</v>
      </c>
      <c r="AF471" s="92" t="str">
        <f t="shared" si="155"/>
        <v>SUM^1/X^2</v>
      </c>
      <c r="AG471" t="b">
        <f t="shared" si="156"/>
        <v>0</v>
      </c>
    </row>
    <row r="472" spans="1:33">
      <c r="A472" s="48">
        <f t="shared" si="157"/>
        <v>472</v>
      </c>
      <c r="B472" s="47">
        <f t="shared" si="158"/>
        <v>454</v>
      </c>
      <c r="C472" s="51" t="s">
        <v>3565</v>
      </c>
      <c r="D472" s="22" t="s">
        <v>4478</v>
      </c>
      <c r="E472" s="56" t="s">
        <v>912</v>
      </c>
      <c r="F472" s="56" t="s">
        <v>912</v>
      </c>
      <c r="G472" s="58">
        <v>0</v>
      </c>
      <c r="H472" s="58">
        <v>0</v>
      </c>
      <c r="I472" s="145" t="s">
        <v>3</v>
      </c>
      <c r="J472" s="56" t="s">
        <v>1377</v>
      </c>
      <c r="K472" s="57" t="s">
        <v>3947</v>
      </c>
      <c r="L472" s="55" t="s">
        <v>4773</v>
      </c>
      <c r="M472" s="55" t="s">
        <v>4830</v>
      </c>
      <c r="N472" s="55"/>
      <c r="O472" s="55"/>
      <c r="P472" s="54" t="s">
        <v>2171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162</v>
      </c>
      <c r="W472" s="79" t="s">
        <v>2667</v>
      </c>
      <c r="X472" s="57" t="s">
        <v>2240</v>
      </c>
      <c r="Y472" s="123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33" t="str">
        <f>IF(ISNA(VLOOKUP(AA472,'XEQM Shortlist'!J:J,1,0)),"//","")</f>
        <v>//</v>
      </c>
      <c r="AF472" s="92" t="str">
        <f t="shared" si="155"/>
        <v>SUMX/Y</v>
      </c>
      <c r="AG472" t="b">
        <f t="shared" si="156"/>
        <v>0</v>
      </c>
    </row>
    <row r="473" spans="1:33">
      <c r="A473" s="48">
        <f t="shared" si="157"/>
        <v>473</v>
      </c>
      <c r="B473" s="47">
        <f t="shared" si="158"/>
        <v>455</v>
      </c>
      <c r="C473" s="51" t="s">
        <v>3565</v>
      </c>
      <c r="D473" s="22" t="s">
        <v>4479</v>
      </c>
      <c r="E473" s="56" t="s">
        <v>913</v>
      </c>
      <c r="F473" s="56" t="s">
        <v>913</v>
      </c>
      <c r="G473" s="58">
        <v>0</v>
      </c>
      <c r="H473" s="58">
        <v>0</v>
      </c>
      <c r="I473" s="145" t="s">
        <v>3</v>
      </c>
      <c r="J473" s="56" t="s">
        <v>1377</v>
      </c>
      <c r="K473" s="57" t="s">
        <v>3947</v>
      </c>
      <c r="L473" s="55" t="s">
        <v>4773</v>
      </c>
      <c r="M473" s="55" t="s">
        <v>4830</v>
      </c>
      <c r="N473" s="55"/>
      <c r="O473" s="55"/>
      <c r="P473" s="54" t="s">
        <v>2172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163</v>
      </c>
      <c r="W473" s="79" t="s">
        <v>2667</v>
      </c>
      <c r="X473" s="57" t="s">
        <v>2240</v>
      </c>
      <c r="Y473" s="123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33" t="str">
        <f>IF(ISNA(VLOOKUP(AA473,'XEQM Shortlist'!J:J,1,0)),"//","")</f>
        <v>//</v>
      </c>
      <c r="AF473" s="92" t="str">
        <f t="shared" si="155"/>
        <v>SUM^1/Y</v>
      </c>
      <c r="AG473" t="b">
        <f t="shared" si="156"/>
        <v>0</v>
      </c>
    </row>
    <row r="474" spans="1:33">
      <c r="A474" s="48">
        <f t="shared" si="157"/>
        <v>474</v>
      </c>
      <c r="B474" s="47">
        <f t="shared" si="158"/>
        <v>456</v>
      </c>
      <c r="C474" s="51" t="s">
        <v>3565</v>
      </c>
      <c r="D474" s="22" t="s">
        <v>4480</v>
      </c>
      <c r="E474" s="56" t="s">
        <v>914</v>
      </c>
      <c r="F474" s="56" t="s">
        <v>914</v>
      </c>
      <c r="G474" s="58">
        <v>0</v>
      </c>
      <c r="H474" s="58">
        <v>0</v>
      </c>
      <c r="I474" s="145" t="s">
        <v>3</v>
      </c>
      <c r="J474" s="56" t="s">
        <v>1377</v>
      </c>
      <c r="K474" s="57" t="s">
        <v>3947</v>
      </c>
      <c r="L474" s="55" t="s">
        <v>4773</v>
      </c>
      <c r="M474" s="55" t="s">
        <v>4830</v>
      </c>
      <c r="N474" s="55"/>
      <c r="O474" s="55"/>
      <c r="P474" s="54" t="s">
        <v>2173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164</v>
      </c>
      <c r="W474" s="79" t="s">
        <v>2667</v>
      </c>
      <c r="X474" s="57" t="s">
        <v>2240</v>
      </c>
      <c r="Y474" s="123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33" t="str">
        <f>IF(ISNA(VLOOKUP(AA474,'XEQM Shortlist'!J:J,1,0)),"//","")</f>
        <v>//</v>
      </c>
      <c r="AF474" s="92" t="str">
        <f t="shared" si="155"/>
        <v>SUM^1/Y^2</v>
      </c>
      <c r="AG474" t="b">
        <f t="shared" si="156"/>
        <v>0</v>
      </c>
    </row>
    <row r="475" spans="1:33">
      <c r="A475" s="48">
        <f t="shared" si="157"/>
        <v>475</v>
      </c>
      <c r="B475" s="47">
        <f t="shared" si="158"/>
        <v>457</v>
      </c>
      <c r="C475" s="51" t="s">
        <v>3565</v>
      </c>
      <c r="D475" s="22" t="s">
        <v>4481</v>
      </c>
      <c r="E475" s="56" t="s">
        <v>915</v>
      </c>
      <c r="F475" s="56" t="s">
        <v>915</v>
      </c>
      <c r="G475" s="58">
        <v>0</v>
      </c>
      <c r="H475" s="58">
        <v>0</v>
      </c>
      <c r="I475" s="145" t="s">
        <v>3</v>
      </c>
      <c r="J475" s="56" t="s">
        <v>1377</v>
      </c>
      <c r="K475" s="57" t="s">
        <v>3947</v>
      </c>
      <c r="L475" s="55" t="s">
        <v>4773</v>
      </c>
      <c r="M475" s="55" t="s">
        <v>4830</v>
      </c>
      <c r="N475" s="55"/>
      <c r="O475" s="55"/>
      <c r="P475" s="54" t="s">
        <v>2174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165</v>
      </c>
      <c r="W475" s="79" t="s">
        <v>2667</v>
      </c>
      <c r="X475" s="57" t="s">
        <v>2240</v>
      </c>
      <c r="Y475" s="123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33" t="str">
        <f>IF(ISNA(VLOOKUP(AA475,'XEQM Shortlist'!J:J,1,0)),"//","")</f>
        <v>//</v>
      </c>
      <c r="AF475" s="92" t="str">
        <f t="shared" si="155"/>
        <v>SUMX^3</v>
      </c>
      <c r="AG475" t="b">
        <f t="shared" si="156"/>
        <v>0</v>
      </c>
    </row>
    <row r="476" spans="1:33">
      <c r="A476" s="48">
        <f t="shared" si="157"/>
        <v>476</v>
      </c>
      <c r="B476" s="47">
        <f t="shared" si="158"/>
        <v>458</v>
      </c>
      <c r="C476" s="51" t="s">
        <v>3565</v>
      </c>
      <c r="D476" s="22" t="s">
        <v>4482</v>
      </c>
      <c r="E476" s="56" t="s">
        <v>916</v>
      </c>
      <c r="F476" s="56" t="s">
        <v>916</v>
      </c>
      <c r="G476" s="58">
        <v>0</v>
      </c>
      <c r="H476" s="58">
        <v>0</v>
      </c>
      <c r="I476" s="145" t="s">
        <v>3</v>
      </c>
      <c r="J476" s="56" t="s">
        <v>1377</v>
      </c>
      <c r="K476" s="57" t="s">
        <v>3947</v>
      </c>
      <c r="L476" s="55" t="s">
        <v>4773</v>
      </c>
      <c r="M476" s="55" t="s">
        <v>4830</v>
      </c>
      <c r="N476" s="55"/>
      <c r="O476" s="55"/>
      <c r="P476" s="54" t="s">
        <v>2175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166</v>
      </c>
      <c r="W476" s="79" t="s">
        <v>2667</v>
      </c>
      <c r="X476" s="57" t="s">
        <v>2240</v>
      </c>
      <c r="Y476" s="123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33" t="str">
        <f>IF(ISNA(VLOOKUP(AA476,'XEQM Shortlist'!J:J,1,0)),"//","")</f>
        <v>//</v>
      </c>
      <c r="AF476" s="92" t="str">
        <f t="shared" si="155"/>
        <v>SUMX^4</v>
      </c>
      <c r="AG476" t="b">
        <f t="shared" si="156"/>
        <v>0</v>
      </c>
    </row>
    <row r="477" spans="1:33" s="17" customFormat="1">
      <c r="A477" s="48">
        <f t="shared" si="157"/>
        <v>477</v>
      </c>
      <c r="B477" s="47">
        <f t="shared" si="158"/>
        <v>459</v>
      </c>
      <c r="C477" s="93" t="s">
        <v>3771</v>
      </c>
      <c r="D477" s="93" t="s">
        <v>7</v>
      </c>
      <c r="E477" s="113" t="str">
        <f t="shared" ref="E477:E480" si="161">CHAR(34)&amp;IF(B477&lt;10,"000",IF(B477&lt;100,"00",IF(B477&lt;1000,"0","")))&amp;$B477&amp;CHAR(34)</f>
        <v>"0459"</v>
      </c>
      <c r="F477" s="94" t="str">
        <f t="shared" ref="F477:F480" si="162">E477</f>
        <v>"0459"</v>
      </c>
      <c r="G477" s="159">
        <v>0</v>
      </c>
      <c r="H477" s="159">
        <v>0</v>
      </c>
      <c r="I477" s="149" t="s">
        <v>28</v>
      </c>
      <c r="J477" s="56" t="s">
        <v>1377</v>
      </c>
      <c r="K477" s="96" t="s">
        <v>3785</v>
      </c>
      <c r="L477" s="17" t="s">
        <v>4773</v>
      </c>
      <c r="M477" s="55" t="s">
        <v>4832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166</v>
      </c>
      <c r="W477" s="92" t="s">
        <v>2240</v>
      </c>
      <c r="X477" s="96" t="s">
        <v>2240</v>
      </c>
      <c r="Y477" s="96" t="s">
        <v>2240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33" t="str">
        <f>IF(ISNA(VLOOKUP(AA477,'XEQM Shortlist'!J:J,1,0)),"//","")</f>
        <v/>
      </c>
      <c r="AE477"/>
      <c r="AF477" s="92" t="str">
        <f t="shared" si="155"/>
        <v/>
      </c>
      <c r="AG477" t="b">
        <f t="shared" si="156"/>
        <v>1</v>
      </c>
    </row>
    <row r="478" spans="1:33" s="17" customFormat="1">
      <c r="A478" s="48">
        <f t="shared" si="157"/>
        <v>478</v>
      </c>
      <c r="B478" s="47">
        <f t="shared" si="158"/>
        <v>460</v>
      </c>
      <c r="C478" s="93" t="s">
        <v>3771</v>
      </c>
      <c r="D478" s="93" t="s">
        <v>7</v>
      </c>
      <c r="E478" s="113" t="str">
        <f t="shared" si="161"/>
        <v>"0460"</v>
      </c>
      <c r="F478" s="94" t="str">
        <f t="shared" si="162"/>
        <v>"0460"</v>
      </c>
      <c r="G478" s="159">
        <v>0</v>
      </c>
      <c r="H478" s="159">
        <v>0</v>
      </c>
      <c r="I478" s="149" t="s">
        <v>28</v>
      </c>
      <c r="J478" s="56" t="s">
        <v>1377</v>
      </c>
      <c r="K478" s="96" t="s">
        <v>3785</v>
      </c>
      <c r="L478" s="17" t="s">
        <v>4773</v>
      </c>
      <c r="M478" s="55" t="s">
        <v>4832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166</v>
      </c>
      <c r="W478" s="92" t="s">
        <v>2240</v>
      </c>
      <c r="X478" s="96" t="s">
        <v>2240</v>
      </c>
      <c r="Y478" s="96" t="s">
        <v>2240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33" t="str">
        <f>IF(ISNA(VLOOKUP(AA478,'XEQM Shortlist'!J:J,1,0)),"//","")</f>
        <v/>
      </c>
      <c r="AE478"/>
      <c r="AF478" s="92" t="str">
        <f t="shared" si="155"/>
        <v/>
      </c>
      <c r="AG478" t="b">
        <f t="shared" si="156"/>
        <v>1</v>
      </c>
    </row>
    <row r="479" spans="1:33" s="17" customFormat="1">
      <c r="A479" s="48">
        <f t="shared" si="157"/>
        <v>479</v>
      </c>
      <c r="B479" s="47">
        <f t="shared" si="158"/>
        <v>461</v>
      </c>
      <c r="C479" s="93" t="s">
        <v>3771</v>
      </c>
      <c r="D479" s="93" t="s">
        <v>7</v>
      </c>
      <c r="E479" s="113" t="str">
        <f t="shared" si="161"/>
        <v>"0461"</v>
      </c>
      <c r="F479" s="94" t="str">
        <f t="shared" si="162"/>
        <v>"0461"</v>
      </c>
      <c r="G479" s="159">
        <v>0</v>
      </c>
      <c r="H479" s="159">
        <v>0</v>
      </c>
      <c r="I479" s="149" t="s">
        <v>28</v>
      </c>
      <c r="J479" s="56" t="s">
        <v>1377</v>
      </c>
      <c r="K479" s="96" t="s">
        <v>3785</v>
      </c>
      <c r="L479" s="17" t="s">
        <v>4773</v>
      </c>
      <c r="M479" s="55" t="s">
        <v>4832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166</v>
      </c>
      <c r="W479" s="92" t="s">
        <v>2240</v>
      </c>
      <c r="X479" s="96" t="s">
        <v>2240</v>
      </c>
      <c r="Y479" s="96" t="s">
        <v>2240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33" t="str">
        <f>IF(ISNA(VLOOKUP(AA479,'XEQM Shortlist'!J:J,1,0)),"//","")</f>
        <v/>
      </c>
      <c r="AE479"/>
      <c r="AF479" s="92" t="str">
        <f t="shared" si="155"/>
        <v/>
      </c>
      <c r="AG479" t="b">
        <f t="shared" si="156"/>
        <v>1</v>
      </c>
    </row>
    <row r="480" spans="1:33" s="17" customFormat="1">
      <c r="A480" s="48">
        <f t="shared" si="157"/>
        <v>480</v>
      </c>
      <c r="B480" s="47">
        <f t="shared" si="158"/>
        <v>462</v>
      </c>
      <c r="C480" s="93" t="s">
        <v>3771</v>
      </c>
      <c r="D480" s="93" t="s">
        <v>7</v>
      </c>
      <c r="E480" s="113" t="str">
        <f t="shared" si="161"/>
        <v>"0462"</v>
      </c>
      <c r="F480" s="94" t="str">
        <f t="shared" si="162"/>
        <v>"0462"</v>
      </c>
      <c r="G480" s="159">
        <v>0</v>
      </c>
      <c r="H480" s="159">
        <v>0</v>
      </c>
      <c r="I480" s="149" t="s">
        <v>28</v>
      </c>
      <c r="J480" s="56" t="s">
        <v>1377</v>
      </c>
      <c r="K480" s="96" t="s">
        <v>3785</v>
      </c>
      <c r="L480" s="17" t="s">
        <v>4773</v>
      </c>
      <c r="M480" s="55" t="s">
        <v>4832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166</v>
      </c>
      <c r="W480" s="92" t="s">
        <v>2240</v>
      </c>
      <c r="X480" s="96" t="s">
        <v>2240</v>
      </c>
      <c r="Y480" s="96" t="s">
        <v>2240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33" t="str">
        <f>IF(ISNA(VLOOKUP(AA480,'XEQM Shortlist'!J:J,1,0)),"//","")</f>
        <v/>
      </c>
      <c r="AE480"/>
      <c r="AF480" s="92" t="str">
        <f t="shared" si="155"/>
        <v/>
      </c>
      <c r="AG480" t="b">
        <f t="shared" si="156"/>
        <v>1</v>
      </c>
    </row>
    <row r="481" spans="1:33" s="42" customFormat="1">
      <c r="A481" s="48" t="str">
        <f t="shared" si="157"/>
        <v/>
      </c>
      <c r="B481" s="47">
        <f t="shared" si="158"/>
        <v>462.01</v>
      </c>
      <c r="C481" s="50" t="s">
        <v>2240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/>
      <c r="O481" s="50"/>
      <c r="P481" s="54" t="s">
        <v>2240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166</v>
      </c>
      <c r="W481" s="79" t="s">
        <v>2240</v>
      </c>
      <c r="X481" s="78" t="s">
        <v>2240</v>
      </c>
      <c r="Y481" s="78" t="s">
        <v>2240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33" t="str">
        <f>IF(ISNA(VLOOKUP(AA481,'XEQM Shortlist'!J:J,1,0)),"//","")</f>
        <v/>
      </c>
      <c r="AF481" s="92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>
      <c r="A482" s="48" t="str">
        <f t="shared" si="157"/>
        <v/>
      </c>
      <c r="B482" s="47">
        <f t="shared" si="158"/>
        <v>462.02</v>
      </c>
      <c r="C482" s="50" t="s">
        <v>2240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/>
      <c r="O482" s="50"/>
      <c r="P482" s="54" t="s">
        <v>2240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166</v>
      </c>
      <c r="W482" s="79" t="s">
        <v>2240</v>
      </c>
      <c r="X482" s="78" t="s">
        <v>2240</v>
      </c>
      <c r="Y482" s="78" t="s">
        <v>2240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33" t="str">
        <f>IF(ISNA(VLOOKUP(AA482,'XEQM Shortlist'!J:J,1,0)),"//","")</f>
        <v/>
      </c>
      <c r="AF482" s="92" t="str">
        <f t="shared" si="168"/>
        <v/>
      </c>
      <c r="AG482" t="b">
        <f t="shared" si="169"/>
        <v>1</v>
      </c>
    </row>
    <row r="483" spans="1:33" s="42" customFormat="1">
      <c r="A483" s="48" t="str">
        <f t="shared" si="157"/>
        <v/>
      </c>
      <c r="B483" s="47">
        <f t="shared" si="158"/>
        <v>462.03</v>
      </c>
      <c r="C483" s="50" t="s">
        <v>2692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/>
      <c r="O483" s="50"/>
      <c r="P483" s="54" t="s">
        <v>2240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166</v>
      </c>
      <c r="W483" s="79" t="s">
        <v>2240</v>
      </c>
      <c r="X483" s="78" t="s">
        <v>2240</v>
      </c>
      <c r="Y483" s="78" t="s">
        <v>2240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33" t="str">
        <f>IF(ISNA(VLOOKUP(AA483,'XEQM Shortlist'!J:J,1,0)),"//","")</f>
        <v/>
      </c>
      <c r="AF483" s="92" t="str">
        <f t="shared" si="168"/>
        <v/>
      </c>
      <c r="AG483" t="b">
        <f t="shared" si="169"/>
        <v>1</v>
      </c>
    </row>
    <row r="484" spans="1:33">
      <c r="A484" s="48">
        <f t="shared" si="157"/>
        <v>484</v>
      </c>
      <c r="B484" s="47">
        <f t="shared" si="158"/>
        <v>463</v>
      </c>
      <c r="C484" s="51" t="s">
        <v>3566</v>
      </c>
      <c r="D484" s="51" t="s">
        <v>2366</v>
      </c>
      <c r="E484" s="62" t="s">
        <v>2401</v>
      </c>
      <c r="F484" s="62" t="s">
        <v>2401</v>
      </c>
      <c r="G484" s="63">
        <v>0</v>
      </c>
      <c r="H484" s="63">
        <v>0</v>
      </c>
      <c r="I484" s="56" t="s">
        <v>2400</v>
      </c>
      <c r="J484" s="56" t="s">
        <v>1377</v>
      </c>
      <c r="K484" s="57" t="s">
        <v>3785</v>
      </c>
      <c r="L484" s="55" t="s">
        <v>4773</v>
      </c>
      <c r="M484" s="55" t="s">
        <v>4832</v>
      </c>
      <c r="N484" s="55"/>
      <c r="O484" s="53" t="s">
        <v>3952</v>
      </c>
      <c r="P484" s="54" t="s">
        <v>2427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166</v>
      </c>
      <c r="W484" s="79" t="s">
        <v>2240</v>
      </c>
      <c r="X484" s="57" t="s">
        <v>2240</v>
      </c>
      <c r="Y484" s="57" t="s">
        <v>2240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33" t="str">
        <f>IF(ISNA(VLOOKUP(AA484,'XEQM Shortlist'!J:J,1,0)),"//","")</f>
        <v/>
      </c>
      <c r="AF484" s="92" t="str">
        <f t="shared" si="168"/>
        <v/>
      </c>
      <c r="AG484" t="b">
        <f t="shared" si="169"/>
        <v>1</v>
      </c>
    </row>
    <row r="485" spans="1:33">
      <c r="A485" s="48">
        <f t="shared" si="157"/>
        <v>485</v>
      </c>
      <c r="B485" s="47">
        <f t="shared" si="158"/>
        <v>464</v>
      </c>
      <c r="C485" s="51" t="s">
        <v>3566</v>
      </c>
      <c r="D485" s="51" t="s">
        <v>2367</v>
      </c>
      <c r="E485" s="62" t="s">
        <v>2402</v>
      </c>
      <c r="F485" s="62" t="s">
        <v>2402</v>
      </c>
      <c r="G485" s="63">
        <v>0</v>
      </c>
      <c r="H485" s="63">
        <v>0</v>
      </c>
      <c r="I485" s="56" t="s">
        <v>2400</v>
      </c>
      <c r="J485" s="56" t="s">
        <v>1377</v>
      </c>
      <c r="K485" s="57" t="s">
        <v>3785</v>
      </c>
      <c r="L485" s="55" t="s">
        <v>4773</v>
      </c>
      <c r="M485" s="55" t="s">
        <v>4832</v>
      </c>
      <c r="N485" s="55"/>
      <c r="O485" s="53" t="s">
        <v>3951</v>
      </c>
      <c r="P485" s="76" t="s">
        <v>2428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166</v>
      </c>
      <c r="W485" s="79" t="s">
        <v>2240</v>
      </c>
      <c r="X485" s="57" t="s">
        <v>2240</v>
      </c>
      <c r="Y485" s="57" t="s">
        <v>2240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33" t="str">
        <f>IF(ISNA(VLOOKUP(AA485,'XEQM Shortlist'!J:J,1,0)),"//","")</f>
        <v/>
      </c>
      <c r="AF485" s="92" t="str">
        <f t="shared" si="168"/>
        <v/>
      </c>
      <c r="AG485" t="b">
        <f t="shared" si="169"/>
        <v>1</v>
      </c>
    </row>
    <row r="486" spans="1:33">
      <c r="A486" s="48">
        <f t="shared" si="157"/>
        <v>486</v>
      </c>
      <c r="B486" s="47">
        <f t="shared" si="158"/>
        <v>465</v>
      </c>
      <c r="C486" s="51" t="s">
        <v>3566</v>
      </c>
      <c r="D486" s="51" t="s">
        <v>2368</v>
      </c>
      <c r="E486" s="62" t="s">
        <v>2403</v>
      </c>
      <c r="F486" s="62" t="s">
        <v>2403</v>
      </c>
      <c r="G486" s="63">
        <v>0</v>
      </c>
      <c r="H486" s="63">
        <v>0</v>
      </c>
      <c r="I486" s="56" t="s">
        <v>2400</v>
      </c>
      <c r="J486" s="56" t="s">
        <v>1377</v>
      </c>
      <c r="K486" s="57" t="s">
        <v>3785</v>
      </c>
      <c r="L486" s="55" t="s">
        <v>4773</v>
      </c>
      <c r="M486" s="55" t="s">
        <v>4832</v>
      </c>
      <c r="N486" s="55"/>
      <c r="O486" s="53" t="s">
        <v>2811</v>
      </c>
      <c r="P486" s="54" t="s">
        <v>2429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166</v>
      </c>
      <c r="W486" s="79" t="s">
        <v>2240</v>
      </c>
      <c r="X486" s="57" t="s">
        <v>2240</v>
      </c>
      <c r="Y486" s="57" t="s">
        <v>2240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33" t="str">
        <f>IF(ISNA(VLOOKUP(AA486,'XEQM Shortlist'!J:J,1,0)),"//","")</f>
        <v/>
      </c>
      <c r="AF486" s="92" t="str">
        <f t="shared" si="168"/>
        <v/>
      </c>
      <c r="AG486" t="b">
        <f t="shared" si="169"/>
        <v>1</v>
      </c>
    </row>
    <row r="487" spans="1:33">
      <c r="A487" s="48">
        <f t="shared" si="157"/>
        <v>487</v>
      </c>
      <c r="B487" s="47">
        <f t="shared" si="158"/>
        <v>466</v>
      </c>
      <c r="C487" s="51" t="s">
        <v>3566</v>
      </c>
      <c r="D487" s="51" t="s">
        <v>2369</v>
      </c>
      <c r="E487" s="62" t="s">
        <v>2404</v>
      </c>
      <c r="F487" s="62" t="s">
        <v>2404</v>
      </c>
      <c r="G487" s="63">
        <v>0</v>
      </c>
      <c r="H487" s="63">
        <v>0</v>
      </c>
      <c r="I487" s="56" t="s">
        <v>2400</v>
      </c>
      <c r="J487" s="56" t="s">
        <v>1377</v>
      </c>
      <c r="K487" s="57" t="s">
        <v>3785</v>
      </c>
      <c r="L487" s="55" t="s">
        <v>4773</v>
      </c>
      <c r="M487" s="55" t="s">
        <v>4832</v>
      </c>
      <c r="N487" s="55"/>
      <c r="O487" s="53" t="s">
        <v>2812</v>
      </c>
      <c r="P487" s="54" t="s">
        <v>2430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166</v>
      </c>
      <c r="W487" s="79" t="s">
        <v>2240</v>
      </c>
      <c r="X487" s="57" t="s">
        <v>2240</v>
      </c>
      <c r="Y487" s="57" t="s">
        <v>2240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33" t="str">
        <f>IF(ISNA(VLOOKUP(AA487,'XEQM Shortlist'!J:J,1,0)),"//","")</f>
        <v/>
      </c>
      <c r="AF487" s="92" t="str">
        <f t="shared" si="168"/>
        <v/>
      </c>
      <c r="AG487" t="b">
        <f t="shared" si="169"/>
        <v>1</v>
      </c>
    </row>
    <row r="488" spans="1:33">
      <c r="A488" s="48">
        <f t="shared" si="157"/>
        <v>488</v>
      </c>
      <c r="B488" s="47">
        <f t="shared" si="158"/>
        <v>467</v>
      </c>
      <c r="C488" s="51" t="s">
        <v>3566</v>
      </c>
      <c r="D488" s="51" t="s">
        <v>2370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2400</v>
      </c>
      <c r="J488" s="56" t="s">
        <v>1377</v>
      </c>
      <c r="K488" s="57" t="s">
        <v>3785</v>
      </c>
      <c r="L488" s="55" t="s">
        <v>4773</v>
      </c>
      <c r="M488" s="55" t="s">
        <v>4832</v>
      </c>
      <c r="N488" s="55"/>
      <c r="O488" s="53" t="s">
        <v>2813</v>
      </c>
      <c r="P488" s="54" t="s">
        <v>2431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166</v>
      </c>
      <c r="W488" s="79" t="s">
        <v>2240</v>
      </c>
      <c r="X488" s="57" t="s">
        <v>2240</v>
      </c>
      <c r="Y488" s="57" t="s">
        <v>2240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33" t="str">
        <f>IF(ISNA(VLOOKUP(AA488,'XEQM Shortlist'!J:J,1,0)),"//","")</f>
        <v/>
      </c>
      <c r="AF488" s="92" t="str">
        <f t="shared" si="168"/>
        <v/>
      </c>
      <c r="AG488" t="b">
        <f t="shared" si="169"/>
        <v>1</v>
      </c>
    </row>
    <row r="489" spans="1:33">
      <c r="A489" s="48">
        <f t="shared" si="157"/>
        <v>489</v>
      </c>
      <c r="B489" s="47">
        <f t="shared" si="158"/>
        <v>468</v>
      </c>
      <c r="C489" s="51" t="s">
        <v>3566</v>
      </c>
      <c r="D489" s="51" t="s">
        <v>2371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2400</v>
      </c>
      <c r="J489" s="56" t="s">
        <v>1377</v>
      </c>
      <c r="K489" s="57" t="s">
        <v>3785</v>
      </c>
      <c r="L489" s="55" t="s">
        <v>4773</v>
      </c>
      <c r="M489" s="55" t="s">
        <v>4832</v>
      </c>
      <c r="N489" s="55"/>
      <c r="O489" s="53" t="s">
        <v>2814</v>
      </c>
      <c r="P489" s="54" t="s">
        <v>2432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166</v>
      </c>
      <c r="W489" s="79" t="s">
        <v>2240</v>
      </c>
      <c r="X489" s="57" t="s">
        <v>2240</v>
      </c>
      <c r="Y489" s="57" t="s">
        <v>2240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33" t="str">
        <f>IF(ISNA(VLOOKUP(AA489,'XEQM Shortlist'!J:J,1,0)),"//","")</f>
        <v/>
      </c>
      <c r="AF489" s="92" t="str">
        <f t="shared" si="168"/>
        <v/>
      </c>
      <c r="AG489" t="b">
        <f t="shared" si="169"/>
        <v>1</v>
      </c>
    </row>
    <row r="490" spans="1:33">
      <c r="A490" s="48">
        <f t="shared" si="157"/>
        <v>490</v>
      </c>
      <c r="B490" s="47">
        <f t="shared" si="158"/>
        <v>469</v>
      </c>
      <c r="C490" s="51" t="s">
        <v>3566</v>
      </c>
      <c r="D490" s="51" t="s">
        <v>2485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2400</v>
      </c>
      <c r="J490" s="56" t="s">
        <v>1377</v>
      </c>
      <c r="K490" s="57" t="s">
        <v>3785</v>
      </c>
      <c r="L490" s="55" t="s">
        <v>4773</v>
      </c>
      <c r="M490" s="55" t="s">
        <v>4832</v>
      </c>
      <c r="N490" s="55"/>
      <c r="O490" s="53"/>
      <c r="P490" s="54" t="s">
        <v>2488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166</v>
      </c>
      <c r="W490" s="79" t="s">
        <v>2240</v>
      </c>
      <c r="X490" s="57" t="s">
        <v>2240</v>
      </c>
      <c r="Y490" s="57" t="s">
        <v>2240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33" t="str">
        <f>IF(ISNA(VLOOKUP(AA490,'XEQM Shortlist'!J:J,1,0)),"//","")</f>
        <v/>
      </c>
      <c r="AF490" s="92" t="str">
        <f t="shared" si="168"/>
        <v/>
      </c>
      <c r="AG490" t="b">
        <f t="shared" si="169"/>
        <v>1</v>
      </c>
    </row>
    <row r="491" spans="1:33">
      <c r="A491" s="48">
        <f t="shared" si="157"/>
        <v>491</v>
      </c>
      <c r="B491" s="47">
        <f t="shared" si="158"/>
        <v>470</v>
      </c>
      <c r="C491" s="51" t="s">
        <v>3566</v>
      </c>
      <c r="D491" s="51" t="s">
        <v>2372</v>
      </c>
      <c r="E491" s="62" t="s">
        <v>2405</v>
      </c>
      <c r="F491" s="62" t="s">
        <v>2405</v>
      </c>
      <c r="G491" s="63">
        <v>0</v>
      </c>
      <c r="H491" s="63">
        <v>0</v>
      </c>
      <c r="I491" s="56" t="s">
        <v>2400</v>
      </c>
      <c r="J491" s="56" t="s">
        <v>1377</v>
      </c>
      <c r="K491" s="57" t="s">
        <v>3785</v>
      </c>
      <c r="L491" s="55" t="s">
        <v>4773</v>
      </c>
      <c r="M491" s="55" t="s">
        <v>4832</v>
      </c>
      <c r="N491" s="55"/>
      <c r="O491" s="53" t="s">
        <v>2815</v>
      </c>
      <c r="P491" s="54" t="s">
        <v>2433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167</v>
      </c>
      <c r="W491" s="79" t="s">
        <v>2240</v>
      </c>
      <c r="X491" s="57" t="s">
        <v>2600</v>
      </c>
      <c r="Y491" s="57" t="s">
        <v>2240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33" t="str">
        <f>IF(ISNA(VLOOKUP(AA491,'XEQM Shortlist'!J:J,1,0)),"//","")</f>
        <v>//</v>
      </c>
      <c r="AF491" s="92" t="str">
        <f t="shared" si="168"/>
        <v>FRACT</v>
      </c>
      <c r="AG491" t="b">
        <f t="shared" si="169"/>
        <v>1</v>
      </c>
    </row>
    <row r="492" spans="1:33">
      <c r="A492" s="48">
        <f t="shared" si="157"/>
        <v>492</v>
      </c>
      <c r="B492" s="47">
        <f t="shared" si="158"/>
        <v>471</v>
      </c>
      <c r="C492" s="51" t="s">
        <v>3566</v>
      </c>
      <c r="D492" s="51" t="s">
        <v>2373</v>
      </c>
      <c r="E492" s="62" t="s">
        <v>2406</v>
      </c>
      <c r="F492" s="62" t="s">
        <v>2406</v>
      </c>
      <c r="G492" s="63">
        <v>0</v>
      </c>
      <c r="H492" s="63">
        <v>0</v>
      </c>
      <c r="I492" s="56" t="s">
        <v>2400</v>
      </c>
      <c r="J492" s="56" t="s">
        <v>1377</v>
      </c>
      <c r="K492" s="57" t="s">
        <v>3785</v>
      </c>
      <c r="L492" s="55" t="s">
        <v>4773</v>
      </c>
      <c r="M492" s="55" t="s">
        <v>4832</v>
      </c>
      <c r="N492" s="55"/>
      <c r="O492" s="53" t="s">
        <v>2816</v>
      </c>
      <c r="P492" s="54" t="s">
        <v>2434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168</v>
      </c>
      <c r="W492" s="79" t="s">
        <v>2240</v>
      </c>
      <c r="X492" s="57" t="s">
        <v>2600</v>
      </c>
      <c r="Y492" s="57" t="s">
        <v>2240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33" t="str">
        <f>IF(ISNA(VLOOKUP(AA492,'XEQM Shortlist'!J:J,1,0)),"//","")</f>
        <v>//</v>
      </c>
      <c r="AF492" s="92" t="str">
        <f t="shared" si="168"/>
        <v>PROPFR</v>
      </c>
      <c r="AG492" t="b">
        <f t="shared" si="169"/>
        <v>1</v>
      </c>
    </row>
    <row r="493" spans="1:33">
      <c r="A493" s="48">
        <f t="shared" si="157"/>
        <v>493</v>
      </c>
      <c r="B493" s="47">
        <f t="shared" si="158"/>
        <v>472</v>
      </c>
      <c r="C493" s="51" t="s">
        <v>3566</v>
      </c>
      <c r="D493" s="51" t="s">
        <v>2374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2400</v>
      </c>
      <c r="J493" s="56" t="s">
        <v>1377</v>
      </c>
      <c r="K493" s="57" t="s">
        <v>3785</v>
      </c>
      <c r="L493" s="55" t="s">
        <v>4773</v>
      </c>
      <c r="M493" s="55" t="s">
        <v>4832</v>
      </c>
      <c r="N493" s="55"/>
      <c r="O493" s="53"/>
      <c r="P493" s="54" t="s">
        <v>2435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169</v>
      </c>
      <c r="W493" s="79" t="s">
        <v>2240</v>
      </c>
      <c r="X493" s="57" t="s">
        <v>2600</v>
      </c>
      <c r="Y493" s="57" t="s">
        <v>2240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33" t="str">
        <f>IF(ISNA(VLOOKUP(AA493,'XEQM Shortlist'!J:J,1,0)),"//","")</f>
        <v>//</v>
      </c>
      <c r="AF493" s="92" t="str">
        <f t="shared" si="168"/>
        <v>DENANY</v>
      </c>
      <c r="AG493" t="b">
        <f t="shared" si="169"/>
        <v>1</v>
      </c>
    </row>
    <row r="494" spans="1:33">
      <c r="A494" s="48">
        <f t="shared" si="157"/>
        <v>494</v>
      </c>
      <c r="B494" s="47">
        <f t="shared" si="158"/>
        <v>473</v>
      </c>
      <c r="C494" s="51" t="s">
        <v>3566</v>
      </c>
      <c r="D494" s="51" t="s">
        <v>2375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2400</v>
      </c>
      <c r="J494" s="56" t="s">
        <v>1377</v>
      </c>
      <c r="K494" s="57" t="s">
        <v>3785</v>
      </c>
      <c r="L494" s="55" t="s">
        <v>4773</v>
      </c>
      <c r="M494" s="55" t="s">
        <v>4832</v>
      </c>
      <c r="N494" s="55"/>
      <c r="O494" s="53"/>
      <c r="P494" s="54" t="s">
        <v>2436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170</v>
      </c>
      <c r="W494" s="79" t="s">
        <v>2240</v>
      </c>
      <c r="X494" s="57" t="s">
        <v>2600</v>
      </c>
      <c r="Y494" s="57" t="s">
        <v>2240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33" t="str">
        <f>IF(ISNA(VLOOKUP(AA494,'XEQM Shortlist'!J:J,1,0)),"//","")</f>
        <v>//</v>
      </c>
      <c r="AF494" s="92" t="str">
        <f t="shared" si="168"/>
        <v>DENFIX</v>
      </c>
      <c r="AG494" t="b">
        <f t="shared" si="169"/>
        <v>1</v>
      </c>
    </row>
    <row r="495" spans="1:33">
      <c r="A495" s="48">
        <f t="shared" si="157"/>
        <v>495</v>
      </c>
      <c r="B495" s="47">
        <f t="shared" si="158"/>
        <v>474</v>
      </c>
      <c r="C495" s="51" t="s">
        <v>3566</v>
      </c>
      <c r="D495" s="51" t="s">
        <v>2376</v>
      </c>
      <c r="E495" s="62" t="s">
        <v>2407</v>
      </c>
      <c r="F495" s="62" t="s">
        <v>2407</v>
      </c>
      <c r="G495" s="63">
        <v>0</v>
      </c>
      <c r="H495" s="63">
        <v>0</v>
      </c>
      <c r="I495" s="56" t="s">
        <v>2400</v>
      </c>
      <c r="J495" s="56" t="s">
        <v>1377</v>
      </c>
      <c r="K495" s="57" t="s">
        <v>3785</v>
      </c>
      <c r="L495" s="55" t="s">
        <v>4773</v>
      </c>
      <c r="M495" s="55" t="s">
        <v>4832</v>
      </c>
      <c r="N495" s="55"/>
      <c r="O495" s="53"/>
      <c r="P495" s="54" t="s">
        <v>2437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170</v>
      </c>
      <c r="W495" s="79" t="s">
        <v>2240</v>
      </c>
      <c r="X495" s="57" t="s">
        <v>2240</v>
      </c>
      <c r="Y495" s="57" t="s">
        <v>2240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33" t="str">
        <f>IF(ISNA(VLOOKUP(AA495,'XEQM Shortlist'!J:J,1,0)),"//","")</f>
        <v/>
      </c>
      <c r="AF495" s="92" t="str">
        <f t="shared" si="168"/>
        <v/>
      </c>
      <c r="AG495" t="b">
        <f t="shared" si="169"/>
        <v>1</v>
      </c>
    </row>
    <row r="496" spans="1:33">
      <c r="A496" s="48">
        <f t="shared" si="157"/>
        <v>496</v>
      </c>
      <c r="B496" s="47">
        <f t="shared" si="158"/>
        <v>475</v>
      </c>
      <c r="C496" s="51" t="s">
        <v>3566</v>
      </c>
      <c r="D496" s="51" t="s">
        <v>2364</v>
      </c>
      <c r="E496" s="62" t="s">
        <v>2408</v>
      </c>
      <c r="F496" s="62" t="s">
        <v>2408</v>
      </c>
      <c r="G496" s="63">
        <v>0</v>
      </c>
      <c r="H496" s="63">
        <v>0</v>
      </c>
      <c r="I496" s="56" t="s">
        <v>2400</v>
      </c>
      <c r="J496" s="56" t="s">
        <v>1377</v>
      </c>
      <c r="K496" s="57" t="s">
        <v>3785</v>
      </c>
      <c r="L496" s="55" t="s">
        <v>4773</v>
      </c>
      <c r="M496" s="55" t="s">
        <v>4832</v>
      </c>
      <c r="N496" s="55"/>
      <c r="O496" s="53"/>
      <c r="P496" s="54" t="s">
        <v>2438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170</v>
      </c>
      <c r="W496" s="79" t="s">
        <v>2240</v>
      </c>
      <c r="X496" s="57" t="s">
        <v>2240</v>
      </c>
      <c r="Y496" s="57" t="s">
        <v>2240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33" t="str">
        <f>IF(ISNA(VLOOKUP(AA496,'XEQM Shortlist'!J:J,1,0)),"//","")</f>
        <v/>
      </c>
      <c r="AF496" s="92" t="str">
        <f t="shared" si="168"/>
        <v/>
      </c>
      <c r="AG496" t="b">
        <f t="shared" si="169"/>
        <v>1</v>
      </c>
    </row>
    <row r="497" spans="1:33">
      <c r="A497" s="48">
        <f t="shared" si="157"/>
        <v>497</v>
      </c>
      <c r="B497" s="47">
        <f t="shared" si="158"/>
        <v>476</v>
      </c>
      <c r="C497" s="51" t="s">
        <v>3566</v>
      </c>
      <c r="D497" s="51" t="s">
        <v>2377</v>
      </c>
      <c r="E497" s="62" t="s">
        <v>2409</v>
      </c>
      <c r="F497" s="62" t="s">
        <v>2409</v>
      </c>
      <c r="G497" s="63">
        <v>0</v>
      </c>
      <c r="H497" s="63">
        <v>0</v>
      </c>
      <c r="I497" s="56" t="s">
        <v>2400</v>
      </c>
      <c r="J497" s="56" t="s">
        <v>1377</v>
      </c>
      <c r="K497" s="57" t="s">
        <v>3785</v>
      </c>
      <c r="L497" s="55" t="s">
        <v>4773</v>
      </c>
      <c r="M497" s="55" t="s">
        <v>4832</v>
      </c>
      <c r="N497" s="55"/>
      <c r="O497" s="53"/>
      <c r="P497" s="54" t="s">
        <v>2439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170</v>
      </c>
      <c r="W497" s="79" t="s">
        <v>2240</v>
      </c>
      <c r="X497" s="57" t="s">
        <v>2240</v>
      </c>
      <c r="Y497" s="57" t="s">
        <v>2240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33" t="str">
        <f>IF(ISNA(VLOOKUP(AA497,'XEQM Shortlist'!J:J,1,0)),"//","")</f>
        <v/>
      </c>
      <c r="AF497" s="92" t="str">
        <f t="shared" si="168"/>
        <v/>
      </c>
      <c r="AG497" t="b">
        <f t="shared" si="169"/>
        <v>1</v>
      </c>
    </row>
    <row r="498" spans="1:33">
      <c r="A498" s="48">
        <f t="shared" si="157"/>
        <v>498</v>
      </c>
      <c r="B498" s="47">
        <f t="shared" si="158"/>
        <v>477</v>
      </c>
      <c r="C498" s="51" t="s">
        <v>3566</v>
      </c>
      <c r="D498" s="51" t="s">
        <v>2378</v>
      </c>
      <c r="E498" s="62" t="s">
        <v>895</v>
      </c>
      <c r="F498" s="62" t="s">
        <v>895</v>
      </c>
      <c r="G498" s="63">
        <v>0</v>
      </c>
      <c r="H498" s="63">
        <v>0</v>
      </c>
      <c r="I498" s="56" t="s">
        <v>2400</v>
      </c>
      <c r="J498" s="56" t="s">
        <v>1377</v>
      </c>
      <c r="K498" s="57" t="s">
        <v>3785</v>
      </c>
      <c r="L498" s="55" t="s">
        <v>4773</v>
      </c>
      <c r="M498" s="55" t="s">
        <v>4832</v>
      </c>
      <c r="N498" s="55"/>
      <c r="O498" s="53"/>
      <c r="P498" s="54" t="s">
        <v>2440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170</v>
      </c>
      <c r="W498" s="79" t="s">
        <v>2240</v>
      </c>
      <c r="X498" s="57" t="s">
        <v>2240</v>
      </c>
      <c r="Y498" s="57" t="s">
        <v>2240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33" t="str">
        <f>IF(ISNA(VLOOKUP(AA498,'XEQM Shortlist'!J:J,1,0)),"//","")</f>
        <v/>
      </c>
      <c r="AF498" s="92" t="str">
        <f t="shared" si="168"/>
        <v/>
      </c>
      <c r="AG498" t="b">
        <f t="shared" si="169"/>
        <v>1</v>
      </c>
    </row>
    <row r="499" spans="1:33">
      <c r="A499" s="48">
        <f t="shared" si="157"/>
        <v>499</v>
      </c>
      <c r="B499" s="47">
        <f t="shared" si="158"/>
        <v>478</v>
      </c>
      <c r="C499" s="51" t="s">
        <v>3566</v>
      </c>
      <c r="D499" s="51" t="s">
        <v>2365</v>
      </c>
      <c r="E499" s="62" t="s">
        <v>2426</v>
      </c>
      <c r="F499" s="70" t="s">
        <v>2426</v>
      </c>
      <c r="G499" s="63">
        <v>0</v>
      </c>
      <c r="H499" s="63">
        <v>0</v>
      </c>
      <c r="I499" s="56" t="s">
        <v>2400</v>
      </c>
      <c r="J499" s="56" t="s">
        <v>1377</v>
      </c>
      <c r="K499" s="57" t="s">
        <v>3785</v>
      </c>
      <c r="L499" s="55" t="s">
        <v>4773</v>
      </c>
      <c r="M499" s="55" t="s">
        <v>4832</v>
      </c>
      <c r="N499" s="55"/>
      <c r="O499" s="53"/>
      <c r="P499" s="54" t="s">
        <v>2441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170</v>
      </c>
      <c r="W499" s="79" t="s">
        <v>2240</v>
      </c>
      <c r="X499" s="57" t="s">
        <v>2240</v>
      </c>
      <c r="Y499" s="57" t="s">
        <v>2240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33" t="str">
        <f>IF(ISNA(VLOOKUP(AA499,'XEQM Shortlist'!J:J,1,0)),"//","")</f>
        <v/>
      </c>
      <c r="AF499" s="92" t="str">
        <f t="shared" si="168"/>
        <v/>
      </c>
      <c r="AG499" t="b">
        <f t="shared" si="169"/>
        <v>1</v>
      </c>
    </row>
    <row r="500" spans="1:33">
      <c r="A500" s="48">
        <f t="shared" si="157"/>
        <v>500</v>
      </c>
      <c r="B500" s="47">
        <f t="shared" si="158"/>
        <v>479</v>
      </c>
      <c r="C500" s="51" t="s">
        <v>3566</v>
      </c>
      <c r="D500" s="51" t="s">
        <v>2379</v>
      </c>
      <c r="E500" s="68" t="s">
        <v>2410</v>
      </c>
      <c r="F500" s="69" t="s">
        <v>2410</v>
      </c>
      <c r="G500" s="63">
        <v>0</v>
      </c>
      <c r="H500" s="63">
        <v>0</v>
      </c>
      <c r="I500" s="56" t="s">
        <v>2400</v>
      </c>
      <c r="J500" s="56" t="s">
        <v>1377</v>
      </c>
      <c r="K500" s="57" t="s">
        <v>3785</v>
      </c>
      <c r="L500" s="55" t="s">
        <v>4773</v>
      </c>
      <c r="M500" s="55" t="s">
        <v>4832</v>
      </c>
      <c r="N500" s="55"/>
      <c r="O500" s="53"/>
      <c r="P500" s="54" t="s">
        <v>2442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170</v>
      </c>
      <c r="W500" s="79" t="s">
        <v>2240</v>
      </c>
      <c r="X500" s="57" t="s">
        <v>2240</v>
      </c>
      <c r="Y500" s="57" t="s">
        <v>2240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33" t="str">
        <f>IF(ISNA(VLOOKUP(AA500,'XEQM Shortlist'!J:J,1,0)),"//","")</f>
        <v/>
      </c>
      <c r="AF500" s="92" t="str">
        <f t="shared" si="168"/>
        <v/>
      </c>
      <c r="AG500" t="b">
        <f t="shared" si="169"/>
        <v>1</v>
      </c>
    </row>
    <row r="501" spans="1:33">
      <c r="A501" s="48">
        <f t="shared" si="157"/>
        <v>501</v>
      </c>
      <c r="B501" s="47">
        <f t="shared" si="158"/>
        <v>480</v>
      </c>
      <c r="C501" s="51" t="s">
        <v>3566</v>
      </c>
      <c r="D501" s="51" t="s">
        <v>2380</v>
      </c>
      <c r="E501" s="68" t="s">
        <v>2411</v>
      </c>
      <c r="F501" s="69" t="s">
        <v>2411</v>
      </c>
      <c r="G501" s="63">
        <v>0</v>
      </c>
      <c r="H501" s="63">
        <v>0</v>
      </c>
      <c r="I501" s="56" t="s">
        <v>2400</v>
      </c>
      <c r="J501" s="56" t="s">
        <v>1377</v>
      </c>
      <c r="K501" s="57" t="s">
        <v>3785</v>
      </c>
      <c r="L501" s="55" t="s">
        <v>4773</v>
      </c>
      <c r="M501" s="55" t="s">
        <v>4832</v>
      </c>
      <c r="N501" s="55"/>
      <c r="O501" s="53"/>
      <c r="P501" s="54" t="s">
        <v>2443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170</v>
      </c>
      <c r="W501" s="79" t="s">
        <v>2240</v>
      </c>
      <c r="X501" s="57" t="s">
        <v>2240</v>
      </c>
      <c r="Y501" s="57" t="s">
        <v>2240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33" t="str">
        <f>IF(ISNA(VLOOKUP(AA501,'XEQM Shortlist'!J:J,1,0)),"//","")</f>
        <v/>
      </c>
      <c r="AF501" s="92" t="str">
        <f t="shared" si="168"/>
        <v/>
      </c>
      <c r="AG501" t="b">
        <f t="shared" si="169"/>
        <v>1</v>
      </c>
    </row>
    <row r="502" spans="1:33">
      <c r="A502" s="48">
        <f t="shared" si="157"/>
        <v>502</v>
      </c>
      <c r="B502" s="47">
        <f t="shared" si="158"/>
        <v>481</v>
      </c>
      <c r="C502" s="51" t="s">
        <v>3566</v>
      </c>
      <c r="D502" s="51" t="s">
        <v>4860</v>
      </c>
      <c r="E502" s="62" t="s">
        <v>4861</v>
      </c>
      <c r="F502" s="62" t="s">
        <v>4861</v>
      </c>
      <c r="G502" s="63">
        <v>0</v>
      </c>
      <c r="H502" s="63">
        <v>0</v>
      </c>
      <c r="I502" s="56" t="s">
        <v>2400</v>
      </c>
      <c r="J502" s="56" t="s">
        <v>1377</v>
      </c>
      <c r="K502" s="57" t="s">
        <v>3785</v>
      </c>
      <c r="L502" s="55" t="s">
        <v>4773</v>
      </c>
      <c r="M502" s="55" t="s">
        <v>4832</v>
      </c>
      <c r="N502" s="55"/>
      <c r="O502" s="53"/>
      <c r="P502" s="54" t="s">
        <v>2444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170</v>
      </c>
      <c r="W502" s="79" t="s">
        <v>2240</v>
      </c>
      <c r="X502" s="57" t="s">
        <v>2240</v>
      </c>
      <c r="Y502" s="57" t="s">
        <v>2240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33" t="str">
        <f>IF(ISNA(VLOOKUP(AA502,'XEQM Shortlist'!J:J,1,0)),"//","")</f>
        <v/>
      </c>
      <c r="AF502" s="92" t="str">
        <f t="shared" si="168"/>
        <v/>
      </c>
      <c r="AG502" t="b">
        <f t="shared" si="169"/>
        <v>1</v>
      </c>
    </row>
    <row r="503" spans="1:33">
      <c r="A503" s="48">
        <f t="shared" si="157"/>
        <v>503</v>
      </c>
      <c r="B503" s="47">
        <f t="shared" si="158"/>
        <v>482</v>
      </c>
      <c r="C503" s="51" t="s">
        <v>3566</v>
      </c>
      <c r="D503" s="51" t="s">
        <v>2381</v>
      </c>
      <c r="E503" s="62" t="s">
        <v>2412</v>
      </c>
      <c r="F503" s="62" t="s">
        <v>2412</v>
      </c>
      <c r="G503" s="63">
        <v>0</v>
      </c>
      <c r="H503" s="63">
        <v>0</v>
      </c>
      <c r="I503" s="56" t="s">
        <v>2400</v>
      </c>
      <c r="J503" s="56" t="s">
        <v>1377</v>
      </c>
      <c r="K503" s="57" t="s">
        <v>3785</v>
      </c>
      <c r="L503" s="55" t="s">
        <v>4773</v>
      </c>
      <c r="M503" s="55" t="s">
        <v>4832</v>
      </c>
      <c r="N503" s="55"/>
      <c r="O503" s="53"/>
      <c r="P503" s="54" t="s">
        <v>2445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170</v>
      </c>
      <c r="W503" s="79" t="s">
        <v>2240</v>
      </c>
      <c r="X503" s="57" t="s">
        <v>2240</v>
      </c>
      <c r="Y503" s="57" t="s">
        <v>2240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33" t="str">
        <f>IF(ISNA(VLOOKUP(AA503,'XEQM Shortlist'!J:J,1,0)),"//","")</f>
        <v/>
      </c>
      <c r="AF503" s="92" t="str">
        <f t="shared" si="168"/>
        <v/>
      </c>
      <c r="AG503" t="b">
        <f t="shared" si="169"/>
        <v>1</v>
      </c>
    </row>
    <row r="504" spans="1:33">
      <c r="A504" s="48">
        <f t="shared" si="157"/>
        <v>504</v>
      </c>
      <c r="B504" s="47">
        <f t="shared" si="158"/>
        <v>483</v>
      </c>
      <c r="C504" s="51" t="s">
        <v>3566</v>
      </c>
      <c r="D504" s="51" t="s">
        <v>2363</v>
      </c>
      <c r="E504" s="62" t="s">
        <v>888</v>
      </c>
      <c r="F504" s="62" t="s">
        <v>888</v>
      </c>
      <c r="G504" s="64">
        <v>0</v>
      </c>
      <c r="H504" s="64">
        <v>0</v>
      </c>
      <c r="I504" s="56" t="s">
        <v>2400</v>
      </c>
      <c r="J504" s="56" t="s">
        <v>1377</v>
      </c>
      <c r="K504" s="57" t="s">
        <v>3785</v>
      </c>
      <c r="L504" s="55" t="s">
        <v>4773</v>
      </c>
      <c r="M504" s="55" t="s">
        <v>4832</v>
      </c>
      <c r="N504" s="55"/>
      <c r="O504" s="53"/>
      <c r="P504" s="54" t="s">
        <v>2446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170</v>
      </c>
      <c r="W504" s="79" t="s">
        <v>2240</v>
      </c>
      <c r="X504" s="57" t="s">
        <v>2240</v>
      </c>
      <c r="Y504" s="57" t="s">
        <v>2240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33" t="str">
        <f>IF(ISNA(VLOOKUP(AA504,'XEQM Shortlist'!J:J,1,0)),"//","")</f>
        <v/>
      </c>
      <c r="AF504" s="92" t="str">
        <f t="shared" si="168"/>
        <v/>
      </c>
      <c r="AG504" t="b">
        <f t="shared" si="169"/>
        <v>1</v>
      </c>
    </row>
    <row r="505" spans="1:33">
      <c r="A505" s="48">
        <f t="shared" si="157"/>
        <v>505</v>
      </c>
      <c r="B505" s="47">
        <f t="shared" si="158"/>
        <v>484</v>
      </c>
      <c r="C505" s="51" t="s">
        <v>3566</v>
      </c>
      <c r="D505" s="51" t="s">
        <v>2382</v>
      </c>
      <c r="E505" s="62" t="s">
        <v>2413</v>
      </c>
      <c r="F505" s="62" t="s">
        <v>2413</v>
      </c>
      <c r="G505" s="63">
        <v>0</v>
      </c>
      <c r="H505" s="63">
        <v>0</v>
      </c>
      <c r="I505" s="56" t="s">
        <v>2400</v>
      </c>
      <c r="J505" s="56" t="s">
        <v>1377</v>
      </c>
      <c r="K505" s="57" t="s">
        <v>3785</v>
      </c>
      <c r="L505" s="55" t="s">
        <v>4773</v>
      </c>
      <c r="M505" s="55" t="s">
        <v>4832</v>
      </c>
      <c r="N505" s="55"/>
      <c r="O505" s="53"/>
      <c r="P505" s="54" t="s">
        <v>2447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170</v>
      </c>
      <c r="W505" s="79" t="s">
        <v>2240</v>
      </c>
      <c r="X505" s="57" t="s">
        <v>2240</v>
      </c>
      <c r="Y505" s="57" t="s">
        <v>2240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33" t="str">
        <f>IF(ISNA(VLOOKUP(AA505,'XEQM Shortlist'!J:J,1,0)),"//","")</f>
        <v/>
      </c>
      <c r="AF505" s="92" t="str">
        <f t="shared" si="168"/>
        <v/>
      </c>
      <c r="AG505" t="b">
        <f t="shared" si="169"/>
        <v>1</v>
      </c>
    </row>
    <row r="506" spans="1:33">
      <c r="A506" s="48">
        <f t="shared" si="157"/>
        <v>506</v>
      </c>
      <c r="B506" s="47">
        <f t="shared" si="158"/>
        <v>485</v>
      </c>
      <c r="C506" s="51" t="s">
        <v>3566</v>
      </c>
      <c r="D506" s="51" t="s">
        <v>2383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2400</v>
      </c>
      <c r="J506" s="56" t="s">
        <v>1377</v>
      </c>
      <c r="K506" s="57" t="s">
        <v>3785</v>
      </c>
      <c r="L506" s="55" t="s">
        <v>4773</v>
      </c>
      <c r="M506" s="55" t="s">
        <v>4832</v>
      </c>
      <c r="N506" s="55"/>
      <c r="O506" s="53"/>
      <c r="P506" s="54" t="s">
        <v>2448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170</v>
      </c>
      <c r="W506" s="79" t="s">
        <v>2240</v>
      </c>
      <c r="X506" s="57" t="s">
        <v>2240</v>
      </c>
      <c r="Y506" s="57" t="s">
        <v>2240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33" t="str">
        <f>IF(ISNA(VLOOKUP(AA506,'XEQM Shortlist'!J:J,1,0)),"//","")</f>
        <v/>
      </c>
      <c r="AF506" s="92" t="str">
        <f t="shared" si="168"/>
        <v/>
      </c>
      <c r="AG506" t="b">
        <f t="shared" si="169"/>
        <v>1</v>
      </c>
    </row>
    <row r="507" spans="1:33">
      <c r="A507" s="48">
        <f t="shared" si="157"/>
        <v>507</v>
      </c>
      <c r="B507" s="47">
        <f t="shared" si="158"/>
        <v>486</v>
      </c>
      <c r="C507" s="51" t="s">
        <v>3566</v>
      </c>
      <c r="D507" s="51" t="s">
        <v>2384</v>
      </c>
      <c r="E507" s="62" t="s">
        <v>2414</v>
      </c>
      <c r="F507" s="62" t="s">
        <v>2414</v>
      </c>
      <c r="G507" s="63">
        <v>0</v>
      </c>
      <c r="H507" s="63">
        <v>0</v>
      </c>
      <c r="I507" s="56" t="s">
        <v>2400</v>
      </c>
      <c r="J507" s="56" t="s">
        <v>1377</v>
      </c>
      <c r="K507" s="57" t="s">
        <v>3785</v>
      </c>
      <c r="L507" s="55" t="s">
        <v>4773</v>
      </c>
      <c r="M507" s="55" t="s">
        <v>4832</v>
      </c>
      <c r="N507" s="55"/>
      <c r="O507" s="53"/>
      <c r="P507" s="54" t="s">
        <v>2449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170</v>
      </c>
      <c r="W507" s="79" t="s">
        <v>2240</v>
      </c>
      <c r="X507" s="57" t="s">
        <v>2240</v>
      </c>
      <c r="Y507" s="57" t="s">
        <v>2240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33" t="str">
        <f>IF(ISNA(VLOOKUP(AA507,'XEQM Shortlist'!J:J,1,0)),"//","")</f>
        <v/>
      </c>
      <c r="AF507" s="92" t="str">
        <f t="shared" si="168"/>
        <v/>
      </c>
      <c r="AG507" t="b">
        <f t="shared" si="169"/>
        <v>1</v>
      </c>
    </row>
    <row r="508" spans="1:33">
      <c r="A508" s="48">
        <f t="shared" si="157"/>
        <v>508</v>
      </c>
      <c r="B508" s="47">
        <f t="shared" si="158"/>
        <v>487</v>
      </c>
      <c r="C508" s="51" t="s">
        <v>3566</v>
      </c>
      <c r="D508" s="51" t="s">
        <v>2385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2400</v>
      </c>
      <c r="J508" s="56" t="s">
        <v>1377</v>
      </c>
      <c r="K508" s="57" t="s">
        <v>3785</v>
      </c>
      <c r="L508" s="55" t="s">
        <v>4773</v>
      </c>
      <c r="M508" s="55" t="s">
        <v>4832</v>
      </c>
      <c r="N508" s="55"/>
      <c r="O508" s="53"/>
      <c r="P508" s="54" t="s">
        <v>2450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170</v>
      </c>
      <c r="W508" s="79" t="s">
        <v>2240</v>
      </c>
      <c r="X508" s="57" t="s">
        <v>2240</v>
      </c>
      <c r="Y508" s="57" t="s">
        <v>2240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33" t="str">
        <f>IF(ISNA(VLOOKUP(AA508,'XEQM Shortlist'!J:J,1,0)),"//","")</f>
        <v/>
      </c>
      <c r="AF508" s="92" t="str">
        <f t="shared" si="168"/>
        <v/>
      </c>
      <c r="AG508" t="b">
        <f t="shared" si="169"/>
        <v>1</v>
      </c>
    </row>
    <row r="509" spans="1:33">
      <c r="A509" s="48">
        <f t="shared" si="157"/>
        <v>509</v>
      </c>
      <c r="B509" s="47">
        <f t="shared" si="158"/>
        <v>488</v>
      </c>
      <c r="C509" s="51" t="s">
        <v>3566</v>
      </c>
      <c r="D509" s="51" t="s">
        <v>2386</v>
      </c>
      <c r="E509" s="62" t="s">
        <v>1205</v>
      </c>
      <c r="F509" s="62" t="s">
        <v>1205</v>
      </c>
      <c r="G509" s="63">
        <v>0</v>
      </c>
      <c r="H509" s="63">
        <v>0</v>
      </c>
      <c r="I509" s="56" t="s">
        <v>2400</v>
      </c>
      <c r="J509" s="56" t="s">
        <v>1377</v>
      </c>
      <c r="K509" s="57" t="s">
        <v>3785</v>
      </c>
      <c r="L509" s="55" t="s">
        <v>4773</v>
      </c>
      <c r="M509" s="55" t="s">
        <v>4832</v>
      </c>
      <c r="N509" s="55"/>
      <c r="O509" s="53"/>
      <c r="P509" s="54" t="s">
        <v>2451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170</v>
      </c>
      <c r="W509" s="79" t="s">
        <v>2240</v>
      </c>
      <c r="X509" s="57" t="s">
        <v>2240</v>
      </c>
      <c r="Y509" s="57" t="s">
        <v>2240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33" t="str">
        <f>IF(ISNA(VLOOKUP(AA509,'XEQM Shortlist'!J:J,1,0)),"//","")</f>
        <v/>
      </c>
      <c r="AF509" s="92" t="str">
        <f t="shared" si="168"/>
        <v/>
      </c>
      <c r="AG509" t="b">
        <f t="shared" si="169"/>
        <v>1</v>
      </c>
    </row>
    <row r="510" spans="1:33">
      <c r="A510" s="48">
        <f t="shared" si="157"/>
        <v>510</v>
      </c>
      <c r="B510" s="47">
        <f t="shared" si="158"/>
        <v>489</v>
      </c>
      <c r="C510" s="51" t="s">
        <v>3566</v>
      </c>
      <c r="D510" s="51" t="s">
        <v>2387</v>
      </c>
      <c r="E510" s="62" t="s">
        <v>2415</v>
      </c>
      <c r="F510" s="62" t="s">
        <v>2415</v>
      </c>
      <c r="G510" s="63">
        <v>0</v>
      </c>
      <c r="H510" s="63">
        <v>0</v>
      </c>
      <c r="I510" s="56" t="s">
        <v>2400</v>
      </c>
      <c r="J510" s="56" t="s">
        <v>1377</v>
      </c>
      <c r="K510" s="57" t="s">
        <v>3785</v>
      </c>
      <c r="L510" s="55" t="s">
        <v>4773</v>
      </c>
      <c r="M510" s="55" t="s">
        <v>4832</v>
      </c>
      <c r="N510" s="55"/>
      <c r="O510" s="53"/>
      <c r="P510" s="54" t="s">
        <v>2452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170</v>
      </c>
      <c r="W510" s="79" t="s">
        <v>2240</v>
      </c>
      <c r="X510" s="57" t="s">
        <v>2240</v>
      </c>
      <c r="Y510" s="57" t="s">
        <v>2240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33" t="str">
        <f>IF(ISNA(VLOOKUP(AA510,'XEQM Shortlist'!J:J,1,0)),"//","")</f>
        <v/>
      </c>
      <c r="AF510" s="92" t="str">
        <f t="shared" si="168"/>
        <v/>
      </c>
      <c r="AG510" t="b">
        <f t="shared" si="169"/>
        <v>1</v>
      </c>
    </row>
    <row r="511" spans="1:33">
      <c r="A511" s="48">
        <f t="shared" si="157"/>
        <v>511</v>
      </c>
      <c r="B511" s="47">
        <f t="shared" si="158"/>
        <v>490</v>
      </c>
      <c r="C511" s="51" t="s">
        <v>3566</v>
      </c>
      <c r="D511" s="51" t="s">
        <v>2388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2400</v>
      </c>
      <c r="J511" s="56" t="s">
        <v>1377</v>
      </c>
      <c r="K511" s="57" t="s">
        <v>3785</v>
      </c>
      <c r="L511" s="55" t="s">
        <v>4773</v>
      </c>
      <c r="M511" s="55" t="s">
        <v>4832</v>
      </c>
      <c r="N511" s="55"/>
      <c r="O511" s="53"/>
      <c r="P511" s="54" t="s">
        <v>2453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170</v>
      </c>
      <c r="W511" s="79" t="s">
        <v>2240</v>
      </c>
      <c r="X511" s="57" t="s">
        <v>2240</v>
      </c>
      <c r="Y511" s="57" t="s">
        <v>2240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33" t="str">
        <f>IF(ISNA(VLOOKUP(AA511,'XEQM Shortlist'!J:J,1,0)),"//","")</f>
        <v/>
      </c>
      <c r="AF511" s="92" t="str">
        <f t="shared" si="168"/>
        <v/>
      </c>
      <c r="AG511" t="b">
        <f t="shared" si="169"/>
        <v>1</v>
      </c>
    </row>
    <row r="512" spans="1:33">
      <c r="A512" s="48">
        <f t="shared" si="157"/>
        <v>512</v>
      </c>
      <c r="B512" s="47">
        <f t="shared" si="158"/>
        <v>491</v>
      </c>
      <c r="C512" s="51" t="s">
        <v>3566</v>
      </c>
      <c r="D512" s="51" t="s">
        <v>2486</v>
      </c>
      <c r="E512" s="62" t="s">
        <v>2487</v>
      </c>
      <c r="F512" s="62" t="s">
        <v>2487</v>
      </c>
      <c r="G512" s="63">
        <v>0</v>
      </c>
      <c r="H512" s="63">
        <v>0</v>
      </c>
      <c r="I512" s="56" t="s">
        <v>2400</v>
      </c>
      <c r="J512" s="56" t="s">
        <v>1377</v>
      </c>
      <c r="K512" s="57" t="s">
        <v>3785</v>
      </c>
      <c r="L512" s="55" t="s">
        <v>4773</v>
      </c>
      <c r="M512" s="55" t="s">
        <v>4832</v>
      </c>
      <c r="N512" s="55"/>
      <c r="O512" s="53"/>
      <c r="P512" s="54" t="s">
        <v>2489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170</v>
      </c>
      <c r="W512" s="79" t="s">
        <v>2240</v>
      </c>
      <c r="X512" s="57" t="s">
        <v>2240</v>
      </c>
      <c r="Y512" s="57" t="s">
        <v>2240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33" t="str">
        <f>IF(ISNA(VLOOKUP(AA512,'XEQM Shortlist'!J:J,1,0)),"//","")</f>
        <v/>
      </c>
      <c r="AF512" s="92" t="str">
        <f t="shared" si="168"/>
        <v/>
      </c>
      <c r="AG512" t="b">
        <f t="shared" si="169"/>
        <v>1</v>
      </c>
    </row>
    <row r="513" spans="1:33">
      <c r="A513" s="48">
        <f t="shared" si="157"/>
        <v>513</v>
      </c>
      <c r="B513" s="47">
        <f t="shared" si="158"/>
        <v>492</v>
      </c>
      <c r="C513" s="51" t="s">
        <v>3566</v>
      </c>
      <c r="D513" s="51" t="s">
        <v>2389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2400</v>
      </c>
      <c r="J513" s="56" t="s">
        <v>1377</v>
      </c>
      <c r="K513" s="57" t="s">
        <v>3785</v>
      </c>
      <c r="L513" s="55" t="s">
        <v>4773</v>
      </c>
      <c r="M513" s="55" t="s">
        <v>4832</v>
      </c>
      <c r="N513" s="55"/>
      <c r="O513" s="53"/>
      <c r="P513" s="54" t="s">
        <v>2454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170</v>
      </c>
      <c r="W513" s="79" t="s">
        <v>2240</v>
      </c>
      <c r="X513" s="57" t="s">
        <v>2240</v>
      </c>
      <c r="Y513" s="57" t="s">
        <v>2240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33" t="str">
        <f>IF(ISNA(VLOOKUP(AA513,'XEQM Shortlist'!J:J,1,0)),"//","")</f>
        <v/>
      </c>
      <c r="AF513" s="92" t="str">
        <f t="shared" si="168"/>
        <v/>
      </c>
      <c r="AG513" t="b">
        <f t="shared" si="169"/>
        <v>1</v>
      </c>
    </row>
    <row r="514" spans="1:33">
      <c r="A514" s="48">
        <f t="shared" si="157"/>
        <v>514</v>
      </c>
      <c r="B514" s="47">
        <f t="shared" si="158"/>
        <v>493</v>
      </c>
      <c r="C514" s="51" t="s">
        <v>3566</v>
      </c>
      <c r="D514" s="51" t="s">
        <v>2390</v>
      </c>
      <c r="E514" s="62" t="s">
        <v>2416</v>
      </c>
      <c r="F514" s="62" t="s">
        <v>2416</v>
      </c>
      <c r="G514" s="63">
        <v>0</v>
      </c>
      <c r="H514" s="63">
        <v>0</v>
      </c>
      <c r="I514" s="56" t="s">
        <v>2400</v>
      </c>
      <c r="J514" s="56" t="s">
        <v>1377</v>
      </c>
      <c r="K514" s="57" t="s">
        <v>3785</v>
      </c>
      <c r="L514" s="55" t="s">
        <v>4773</v>
      </c>
      <c r="M514" s="55" t="s">
        <v>4832</v>
      </c>
      <c r="N514" s="55"/>
      <c r="O514" s="53"/>
      <c r="P514" s="54" t="s">
        <v>2455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170</v>
      </c>
      <c r="W514" s="79" t="s">
        <v>2240</v>
      </c>
      <c r="X514" s="57" t="s">
        <v>2240</v>
      </c>
      <c r="Y514" s="57" t="s">
        <v>2240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33" t="str">
        <f>IF(ISNA(VLOOKUP(AA514,'XEQM Shortlist'!J:J,1,0)),"//","")</f>
        <v/>
      </c>
      <c r="AF514" s="92" t="str">
        <f t="shared" si="168"/>
        <v/>
      </c>
      <c r="AG514" t="b">
        <f t="shared" si="169"/>
        <v>1</v>
      </c>
    </row>
    <row r="515" spans="1:33">
      <c r="A515" s="48">
        <f t="shared" si="157"/>
        <v>515</v>
      </c>
      <c r="B515" s="47">
        <f t="shared" si="158"/>
        <v>494</v>
      </c>
      <c r="C515" s="51" t="s">
        <v>3566</v>
      </c>
      <c r="D515" s="51" t="s">
        <v>2391</v>
      </c>
      <c r="E515" s="62" t="s">
        <v>2417</v>
      </c>
      <c r="F515" s="62" t="s">
        <v>2417</v>
      </c>
      <c r="G515" s="63">
        <v>0</v>
      </c>
      <c r="H515" s="63">
        <v>0</v>
      </c>
      <c r="I515" s="56" t="s">
        <v>2400</v>
      </c>
      <c r="J515" s="56" t="s">
        <v>1377</v>
      </c>
      <c r="K515" s="57" t="s">
        <v>3785</v>
      </c>
      <c r="L515" s="55" t="s">
        <v>4773</v>
      </c>
      <c r="M515" s="55" t="s">
        <v>4832</v>
      </c>
      <c r="N515" s="55"/>
      <c r="O515" s="53"/>
      <c r="P515" s="54" t="s">
        <v>2456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170</v>
      </c>
      <c r="W515" s="79" t="s">
        <v>2240</v>
      </c>
      <c r="X515" s="57" t="s">
        <v>2240</v>
      </c>
      <c r="Y515" s="57" t="s">
        <v>2240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33" t="str">
        <f>IF(ISNA(VLOOKUP(AA515,'XEQM Shortlist'!J:J,1,0)),"//","")</f>
        <v/>
      </c>
      <c r="AF515" s="92" t="str">
        <f t="shared" si="168"/>
        <v/>
      </c>
      <c r="AG515" t="b">
        <f t="shared" si="169"/>
        <v>1</v>
      </c>
    </row>
    <row r="516" spans="1:33">
      <c r="A516" s="48">
        <f t="shared" si="157"/>
        <v>516</v>
      </c>
      <c r="B516" s="47">
        <f t="shared" si="158"/>
        <v>495</v>
      </c>
      <c r="C516" s="51" t="s">
        <v>3566</v>
      </c>
      <c r="D516" s="51" t="s">
        <v>2392</v>
      </c>
      <c r="E516" s="62" t="s">
        <v>2418</v>
      </c>
      <c r="F516" s="62" t="s">
        <v>2418</v>
      </c>
      <c r="G516" s="63">
        <v>0</v>
      </c>
      <c r="H516" s="63">
        <v>0</v>
      </c>
      <c r="I516" s="56" t="s">
        <v>2400</v>
      </c>
      <c r="J516" s="56" t="s">
        <v>1377</v>
      </c>
      <c r="K516" s="57" t="s">
        <v>3785</v>
      </c>
      <c r="L516" s="55" t="s">
        <v>4773</v>
      </c>
      <c r="M516" s="55" t="s">
        <v>4832</v>
      </c>
      <c r="N516" s="55"/>
      <c r="O516" s="53"/>
      <c r="P516" s="54" t="s">
        <v>2457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170</v>
      </c>
      <c r="W516" s="79" t="s">
        <v>2240</v>
      </c>
      <c r="X516" s="57" t="s">
        <v>2240</v>
      </c>
      <c r="Y516" s="57" t="s">
        <v>2240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33" t="str">
        <f>IF(ISNA(VLOOKUP(AA516,'XEQM Shortlist'!J:J,1,0)),"//","")</f>
        <v/>
      </c>
      <c r="AF516" s="92" t="str">
        <f t="shared" si="168"/>
        <v/>
      </c>
      <c r="AG516" t="b">
        <f t="shared" si="169"/>
        <v>1</v>
      </c>
    </row>
    <row r="517" spans="1:33">
      <c r="A517" s="48">
        <f t="shared" si="157"/>
        <v>517</v>
      </c>
      <c r="B517" s="47">
        <f t="shared" si="158"/>
        <v>496</v>
      </c>
      <c r="C517" s="51" t="s">
        <v>3566</v>
      </c>
      <c r="D517" s="51" t="s">
        <v>2393</v>
      </c>
      <c r="E517" s="62" t="s">
        <v>2419</v>
      </c>
      <c r="F517" s="62" t="s">
        <v>2419</v>
      </c>
      <c r="G517" s="63">
        <v>0</v>
      </c>
      <c r="H517" s="63">
        <v>0</v>
      </c>
      <c r="I517" s="56" t="s">
        <v>2400</v>
      </c>
      <c r="J517" s="56" t="s">
        <v>1377</v>
      </c>
      <c r="K517" s="57" t="s">
        <v>3785</v>
      </c>
      <c r="L517" s="55" t="s">
        <v>4773</v>
      </c>
      <c r="M517" s="55" t="s">
        <v>4832</v>
      </c>
      <c r="N517" s="55"/>
      <c r="O517" s="53"/>
      <c r="P517" s="54" t="s">
        <v>2458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170</v>
      </c>
      <c r="W517" s="79" t="s">
        <v>2240</v>
      </c>
      <c r="X517" s="57" t="s">
        <v>2240</v>
      </c>
      <c r="Y517" s="57" t="s">
        <v>2240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33" t="str">
        <f>IF(ISNA(VLOOKUP(AA517,'XEQM Shortlist'!J:J,1,0)),"//","")</f>
        <v/>
      </c>
      <c r="AF517" s="92" t="str">
        <f t="shared" si="168"/>
        <v/>
      </c>
      <c r="AG517" t="b">
        <f t="shared" si="169"/>
        <v>1</v>
      </c>
    </row>
    <row r="518" spans="1:33">
      <c r="A518" s="48">
        <f t="shared" si="157"/>
        <v>518</v>
      </c>
      <c r="B518" s="47">
        <f t="shared" si="158"/>
        <v>497</v>
      </c>
      <c r="C518" s="51" t="s">
        <v>3566</v>
      </c>
      <c r="D518" s="51" t="s">
        <v>2394</v>
      </c>
      <c r="E518" s="62" t="s">
        <v>2420</v>
      </c>
      <c r="F518" s="62" t="s">
        <v>2420</v>
      </c>
      <c r="G518" s="63">
        <v>0</v>
      </c>
      <c r="H518" s="63">
        <v>0</v>
      </c>
      <c r="I518" s="56" t="s">
        <v>2400</v>
      </c>
      <c r="J518" s="56" t="s">
        <v>1377</v>
      </c>
      <c r="K518" s="57" t="s">
        <v>3785</v>
      </c>
      <c r="L518" s="55" t="s">
        <v>4773</v>
      </c>
      <c r="M518" s="55" t="s">
        <v>4832</v>
      </c>
      <c r="N518" s="55"/>
      <c r="O518" s="53"/>
      <c r="P518" s="54" t="s">
        <v>2459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170</v>
      </c>
      <c r="W518" s="79" t="s">
        <v>2240</v>
      </c>
      <c r="X518" s="57" t="s">
        <v>2240</v>
      </c>
      <c r="Y518" s="57" t="s">
        <v>2240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33" t="str">
        <f>IF(ISNA(VLOOKUP(AA518,'XEQM Shortlist'!J:J,1,0)),"//","")</f>
        <v/>
      </c>
      <c r="AF518" s="92" t="str">
        <f t="shared" si="168"/>
        <v/>
      </c>
      <c r="AG518" t="b">
        <f t="shared" si="169"/>
        <v>1</v>
      </c>
    </row>
    <row r="519" spans="1:33">
      <c r="A519" s="48">
        <f t="shared" si="157"/>
        <v>519</v>
      </c>
      <c r="B519" s="47">
        <f t="shared" si="158"/>
        <v>498</v>
      </c>
      <c r="C519" s="51" t="s">
        <v>3566</v>
      </c>
      <c r="D519" s="51" t="s">
        <v>2395</v>
      </c>
      <c r="E519" s="62" t="s">
        <v>2421</v>
      </c>
      <c r="F519" s="62" t="s">
        <v>2421</v>
      </c>
      <c r="G519" s="63">
        <v>0</v>
      </c>
      <c r="H519" s="63">
        <v>0</v>
      </c>
      <c r="I519" s="56" t="s">
        <v>2400</v>
      </c>
      <c r="J519" s="56" t="s">
        <v>1377</v>
      </c>
      <c r="K519" s="57" t="s">
        <v>3785</v>
      </c>
      <c r="L519" s="55" t="s">
        <v>4773</v>
      </c>
      <c r="M519" s="55" t="s">
        <v>4832</v>
      </c>
      <c r="N519" s="55"/>
      <c r="O519" s="53"/>
      <c r="P519" s="54" t="s">
        <v>2460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170</v>
      </c>
      <c r="W519" s="79" t="s">
        <v>2240</v>
      </c>
      <c r="X519" s="57" t="s">
        <v>2240</v>
      </c>
      <c r="Y519" s="57" t="s">
        <v>2240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33" t="str">
        <f>IF(ISNA(VLOOKUP(AA519,'XEQM Shortlist'!J:J,1,0)),"//","")</f>
        <v/>
      </c>
      <c r="AF519" s="92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>
      <c r="A520" s="48">
        <f t="shared" si="157"/>
        <v>520</v>
      </c>
      <c r="B520" s="47">
        <f t="shared" si="158"/>
        <v>499</v>
      </c>
      <c r="C520" s="51" t="s">
        <v>3566</v>
      </c>
      <c r="D520" s="51" t="s">
        <v>2396</v>
      </c>
      <c r="E520" s="62" t="s">
        <v>2422</v>
      </c>
      <c r="F520" s="62" t="s">
        <v>2422</v>
      </c>
      <c r="G520" s="63">
        <v>0</v>
      </c>
      <c r="H520" s="63">
        <v>0</v>
      </c>
      <c r="I520" s="56" t="s">
        <v>2400</v>
      </c>
      <c r="J520" s="56" t="s">
        <v>1377</v>
      </c>
      <c r="K520" s="57" t="s">
        <v>3785</v>
      </c>
      <c r="L520" s="55" t="s">
        <v>4773</v>
      </c>
      <c r="M520" s="55" t="s">
        <v>4832</v>
      </c>
      <c r="N520" s="55"/>
      <c r="O520" s="53"/>
      <c r="P520" s="54" t="s">
        <v>2461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170</v>
      </c>
      <c r="W520" s="79" t="s">
        <v>2240</v>
      </c>
      <c r="X520" s="57" t="s">
        <v>2240</v>
      </c>
      <c r="Y520" s="57" t="s">
        <v>2240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33" t="str">
        <f>IF(ISNA(VLOOKUP(AA520,'XEQM Shortlist'!J:J,1,0)),"//","")</f>
        <v/>
      </c>
      <c r="AF520" s="92" t="str">
        <f t="shared" si="176"/>
        <v/>
      </c>
      <c r="AG520" t="b">
        <f t="shared" si="177"/>
        <v>1</v>
      </c>
    </row>
    <row r="521" spans="1:33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3566</v>
      </c>
      <c r="D521" s="51" t="s">
        <v>2397</v>
      </c>
      <c r="E521" s="62" t="s">
        <v>2423</v>
      </c>
      <c r="F521" s="62" t="s">
        <v>2423</v>
      </c>
      <c r="G521" s="64">
        <v>0</v>
      </c>
      <c r="H521" s="64">
        <v>0</v>
      </c>
      <c r="I521" s="56" t="s">
        <v>2400</v>
      </c>
      <c r="J521" s="56" t="s">
        <v>1377</v>
      </c>
      <c r="K521" s="57" t="s">
        <v>3785</v>
      </c>
      <c r="L521" s="55" t="s">
        <v>4773</v>
      </c>
      <c r="M521" s="55" t="s">
        <v>4832</v>
      </c>
      <c r="N521" s="55"/>
      <c r="O521" s="53"/>
      <c r="P521" s="54" t="s">
        <v>2462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170</v>
      </c>
      <c r="W521" s="79" t="s">
        <v>2240</v>
      </c>
      <c r="X521" s="57" t="s">
        <v>2240</v>
      </c>
      <c r="Y521" s="57" t="s">
        <v>2240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33" t="str">
        <f>IF(ISNA(VLOOKUP(AA521,'XEQM Shortlist'!J:J,1,0)),"//","")</f>
        <v/>
      </c>
      <c r="AF521" s="92" t="str">
        <f t="shared" si="176"/>
        <v/>
      </c>
      <c r="AG521" t="b">
        <f t="shared" si="177"/>
        <v>1</v>
      </c>
    </row>
    <row r="522" spans="1:33">
      <c r="A522" s="48">
        <f t="shared" si="178"/>
        <v>522</v>
      </c>
      <c r="B522" s="47">
        <f t="shared" si="179"/>
        <v>501</v>
      </c>
      <c r="C522" s="51" t="s">
        <v>3566</v>
      </c>
      <c r="D522" s="51" t="s">
        <v>2398</v>
      </c>
      <c r="E522" s="62" t="s">
        <v>2424</v>
      </c>
      <c r="F522" s="62" t="s">
        <v>2424</v>
      </c>
      <c r="G522" s="63">
        <v>0</v>
      </c>
      <c r="H522" s="63">
        <v>0</v>
      </c>
      <c r="I522" s="56" t="s">
        <v>2400</v>
      </c>
      <c r="J522" s="56" t="s">
        <v>1377</v>
      </c>
      <c r="K522" s="57" t="s">
        <v>3785</v>
      </c>
      <c r="L522" s="55" t="s">
        <v>4773</v>
      </c>
      <c r="M522" s="55" t="s">
        <v>4832</v>
      </c>
      <c r="N522" s="55"/>
      <c r="O522" s="53"/>
      <c r="P522" s="54" t="s">
        <v>2463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170</v>
      </c>
      <c r="W522" s="79" t="s">
        <v>2240</v>
      </c>
      <c r="X522" s="57" t="s">
        <v>2240</v>
      </c>
      <c r="Y522" s="57" t="s">
        <v>2240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33" t="str">
        <f>IF(ISNA(VLOOKUP(AA522,'XEQM Shortlist'!J:J,1,0)),"//","")</f>
        <v/>
      </c>
      <c r="AF522" s="92" t="str">
        <f t="shared" si="176"/>
        <v/>
      </c>
      <c r="AG522" t="b">
        <f t="shared" si="177"/>
        <v>1</v>
      </c>
    </row>
    <row r="523" spans="1:33">
      <c r="A523" s="48">
        <f t="shared" si="178"/>
        <v>523</v>
      </c>
      <c r="B523" s="47">
        <f t="shared" si="179"/>
        <v>502</v>
      </c>
      <c r="C523" s="51" t="s">
        <v>3566</v>
      </c>
      <c r="D523" s="51" t="s">
        <v>2399</v>
      </c>
      <c r="E523" s="62" t="s">
        <v>2425</v>
      </c>
      <c r="F523" s="62" t="s">
        <v>2425</v>
      </c>
      <c r="G523" s="63">
        <v>0</v>
      </c>
      <c r="H523" s="63">
        <v>0</v>
      </c>
      <c r="I523" s="56" t="s">
        <v>2400</v>
      </c>
      <c r="J523" s="56" t="s">
        <v>1377</v>
      </c>
      <c r="K523" s="57" t="s">
        <v>3785</v>
      </c>
      <c r="L523" s="55" t="s">
        <v>4773</v>
      </c>
      <c r="M523" s="55" t="s">
        <v>4832</v>
      </c>
      <c r="N523" s="55"/>
      <c r="O523" s="53"/>
      <c r="P523" s="54" t="s">
        <v>2464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170</v>
      </c>
      <c r="W523" s="79" t="s">
        <v>2240</v>
      </c>
      <c r="X523" s="57" t="s">
        <v>2240</v>
      </c>
      <c r="Y523" s="57" t="s">
        <v>2240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33" t="str">
        <f>IF(ISNA(VLOOKUP(AA523,'XEQM Shortlist'!J:J,1,0)),"//","")</f>
        <v/>
      </c>
      <c r="AF523" s="92" t="str">
        <f t="shared" si="176"/>
        <v/>
      </c>
      <c r="AG523" t="b">
        <f t="shared" si="177"/>
        <v>1</v>
      </c>
    </row>
    <row r="524" spans="1:33">
      <c r="A524" s="48">
        <f t="shared" si="178"/>
        <v>524</v>
      </c>
      <c r="B524" s="47">
        <f t="shared" si="179"/>
        <v>503</v>
      </c>
      <c r="C524" s="51" t="s">
        <v>3566</v>
      </c>
      <c r="D524" s="51" t="s">
        <v>2645</v>
      </c>
      <c r="E524" s="62" t="s">
        <v>2646</v>
      </c>
      <c r="F524" s="62" t="s">
        <v>2646</v>
      </c>
      <c r="G524" s="63">
        <v>0</v>
      </c>
      <c r="H524" s="63">
        <v>0</v>
      </c>
      <c r="I524" s="56" t="s">
        <v>2400</v>
      </c>
      <c r="J524" s="56" t="s">
        <v>1377</v>
      </c>
      <c r="K524" s="57" t="s">
        <v>3785</v>
      </c>
      <c r="L524" s="55" t="s">
        <v>4773</v>
      </c>
      <c r="M524" s="55" t="s">
        <v>4832</v>
      </c>
      <c r="N524" s="55"/>
      <c r="O524" s="53"/>
      <c r="P524" s="54" t="s">
        <v>2647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170</v>
      </c>
      <c r="W524" s="79" t="s">
        <v>2240</v>
      </c>
      <c r="X524" s="57" t="s">
        <v>2240</v>
      </c>
      <c r="Y524" s="57" t="s">
        <v>2240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33" t="str">
        <f>IF(ISNA(VLOOKUP(AA524,'XEQM Shortlist'!J:J,1,0)),"//","")</f>
        <v/>
      </c>
      <c r="AF524" s="92" t="str">
        <f t="shared" si="176"/>
        <v/>
      </c>
      <c r="AG524" t="b">
        <f t="shared" si="177"/>
        <v>1</v>
      </c>
    </row>
    <row r="525" spans="1:33">
      <c r="A525" s="48">
        <f t="shared" si="178"/>
        <v>525</v>
      </c>
      <c r="B525" s="47">
        <f t="shared" si="179"/>
        <v>504</v>
      </c>
      <c r="C525" s="51" t="s">
        <v>3566</v>
      </c>
      <c r="D525" s="51" t="s">
        <v>4748</v>
      </c>
      <c r="E525" s="62" t="s">
        <v>4749</v>
      </c>
      <c r="F525" s="62" t="s">
        <v>4749</v>
      </c>
      <c r="G525" s="63">
        <v>0</v>
      </c>
      <c r="H525" s="63">
        <v>0</v>
      </c>
      <c r="I525" s="56" t="s">
        <v>2400</v>
      </c>
      <c r="J525" s="56" t="s">
        <v>1377</v>
      </c>
      <c r="K525" s="57" t="s">
        <v>3785</v>
      </c>
      <c r="L525" s="55" t="s">
        <v>4773</v>
      </c>
      <c r="M525" s="55" t="s">
        <v>4832</v>
      </c>
      <c r="N525" s="55"/>
      <c r="O525" s="53"/>
      <c r="P525" s="54" t="s">
        <v>4757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170</v>
      </c>
      <c r="W525" s="79" t="s">
        <v>2240</v>
      </c>
      <c r="X525" s="57" t="s">
        <v>2240</v>
      </c>
      <c r="Y525" s="57" t="s">
        <v>2240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33" t="str">
        <f>IF(ISNA(VLOOKUP(AA525,'XEQM Shortlist'!J:J,1,0)),"//","")</f>
        <v/>
      </c>
      <c r="AF525" s="92" t="str">
        <f t="shared" si="176"/>
        <v/>
      </c>
      <c r="AG525" t="b">
        <f t="shared" si="177"/>
        <v>1</v>
      </c>
    </row>
    <row r="526" spans="1:33">
      <c r="A526" s="48">
        <f t="shared" si="178"/>
        <v>526</v>
      </c>
      <c r="B526" s="47">
        <f t="shared" si="179"/>
        <v>505</v>
      </c>
      <c r="C526" s="51" t="s">
        <v>3566</v>
      </c>
      <c r="D526" s="51" t="s">
        <v>4901</v>
      </c>
      <c r="E526" s="62" t="s">
        <v>4902</v>
      </c>
      <c r="F526" s="62" t="s">
        <v>4902</v>
      </c>
      <c r="G526" s="63">
        <v>0</v>
      </c>
      <c r="H526" s="63">
        <v>0</v>
      </c>
      <c r="I526" s="56" t="s">
        <v>2400</v>
      </c>
      <c r="J526" s="56" t="s">
        <v>1377</v>
      </c>
      <c r="K526" s="57" t="s">
        <v>3785</v>
      </c>
      <c r="L526" s="55" t="s">
        <v>4773</v>
      </c>
      <c r="M526" s="55" t="s">
        <v>4832</v>
      </c>
      <c r="N526" s="55"/>
      <c r="O526" s="53"/>
      <c r="P526" s="54" t="s">
        <v>4903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170</v>
      </c>
      <c r="W526" s="79" t="s">
        <v>2240</v>
      </c>
      <c r="X526" s="57" t="s">
        <v>2240</v>
      </c>
      <c r="Y526" s="57" t="s">
        <v>2240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33" t="str">
        <f>IF(ISNA(VLOOKUP(AA526,'XEQM Shortlist'!J:J,1,0)),"//","")</f>
        <v/>
      </c>
      <c r="AF526" s="92" t="str">
        <f t="shared" si="176"/>
        <v/>
      </c>
      <c r="AG526" t="b">
        <f t="shared" si="177"/>
        <v>1</v>
      </c>
    </row>
    <row r="527" spans="1:33" s="17" customFormat="1">
      <c r="A527" s="48">
        <f t="shared" si="178"/>
        <v>527</v>
      </c>
      <c r="B527" s="47">
        <f t="shared" si="179"/>
        <v>506</v>
      </c>
      <c r="C527" s="93" t="s">
        <v>3771</v>
      </c>
      <c r="D527" s="93" t="s">
        <v>7</v>
      </c>
      <c r="E527" s="113" t="str">
        <f t="shared" ref="E527:E547" si="180">CHAR(34)&amp;IF(B527&lt;10,"000",IF(B527&lt;100,"00",IF(B527&lt;1000,"0","")))&amp;$B527&amp;CHAR(34)</f>
        <v>"0506"</v>
      </c>
      <c r="F527" s="94" t="str">
        <f t="shared" ref="F527:F547" si="181">E527</f>
        <v>"0506"</v>
      </c>
      <c r="G527" s="159">
        <v>0</v>
      </c>
      <c r="H527" s="159">
        <v>0</v>
      </c>
      <c r="I527" s="149" t="s">
        <v>28</v>
      </c>
      <c r="J527" s="56" t="s">
        <v>1377</v>
      </c>
      <c r="K527" s="96" t="s">
        <v>3785</v>
      </c>
      <c r="L527" s="17" t="s">
        <v>4773</v>
      </c>
      <c r="M527" s="55" t="s">
        <v>4832</v>
      </c>
      <c r="P527" s="114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170</v>
      </c>
      <c r="W527" s="92" t="s">
        <v>2240</v>
      </c>
      <c r="X527" s="96" t="s">
        <v>2240</v>
      </c>
      <c r="Y527" s="96" t="s">
        <v>2240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33" t="str">
        <f>IF(ISNA(VLOOKUP(AA527,'XEQM Shortlist'!J:J,1,0)),"//","")</f>
        <v/>
      </c>
      <c r="AE527"/>
      <c r="AF527" s="92" t="str">
        <f t="shared" si="176"/>
        <v/>
      </c>
      <c r="AG527" t="b">
        <f t="shared" si="177"/>
        <v>1</v>
      </c>
    </row>
    <row r="528" spans="1:33" s="17" customFormat="1">
      <c r="A528" s="48">
        <f t="shared" si="178"/>
        <v>528</v>
      </c>
      <c r="B528" s="47">
        <f t="shared" si="179"/>
        <v>507</v>
      </c>
      <c r="C528" s="93" t="s">
        <v>3771</v>
      </c>
      <c r="D528" s="93" t="s">
        <v>7</v>
      </c>
      <c r="E528" s="113" t="str">
        <f t="shared" si="180"/>
        <v>"0507"</v>
      </c>
      <c r="F528" s="94" t="str">
        <f t="shared" si="181"/>
        <v>"0507"</v>
      </c>
      <c r="G528" s="159">
        <v>0</v>
      </c>
      <c r="H528" s="159">
        <v>0</v>
      </c>
      <c r="I528" s="149" t="s">
        <v>28</v>
      </c>
      <c r="J528" s="56" t="s">
        <v>1377</v>
      </c>
      <c r="K528" s="96" t="s">
        <v>3785</v>
      </c>
      <c r="L528" s="17" t="s">
        <v>4773</v>
      </c>
      <c r="M528" s="55" t="s">
        <v>4832</v>
      </c>
      <c r="P528" s="114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170</v>
      </c>
      <c r="W528" s="92" t="s">
        <v>2240</v>
      </c>
      <c r="X528" s="96" t="s">
        <v>2240</v>
      </c>
      <c r="Y528" s="96" t="s">
        <v>2240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33" t="str">
        <f>IF(ISNA(VLOOKUP(AA528,'XEQM Shortlist'!J:J,1,0)),"//","")</f>
        <v/>
      </c>
      <c r="AE528"/>
      <c r="AF528" s="92" t="str">
        <f t="shared" si="176"/>
        <v/>
      </c>
      <c r="AG528" t="b">
        <f t="shared" si="177"/>
        <v>1</v>
      </c>
    </row>
    <row r="529" spans="1:33" s="17" customFormat="1">
      <c r="A529" s="48">
        <f t="shared" si="178"/>
        <v>529</v>
      </c>
      <c r="B529" s="47">
        <f t="shared" si="179"/>
        <v>508</v>
      </c>
      <c r="C529" s="93" t="s">
        <v>3771</v>
      </c>
      <c r="D529" s="93" t="s">
        <v>7</v>
      </c>
      <c r="E529" s="113" t="str">
        <f t="shared" si="180"/>
        <v>"0508"</v>
      </c>
      <c r="F529" s="94" t="str">
        <f t="shared" si="181"/>
        <v>"0508"</v>
      </c>
      <c r="G529" s="159">
        <v>0</v>
      </c>
      <c r="H529" s="159">
        <v>0</v>
      </c>
      <c r="I529" s="149" t="s">
        <v>28</v>
      </c>
      <c r="J529" s="56" t="s">
        <v>1377</v>
      </c>
      <c r="K529" s="96" t="s">
        <v>3785</v>
      </c>
      <c r="L529" s="17" t="s">
        <v>4773</v>
      </c>
      <c r="M529" s="55" t="s">
        <v>4832</v>
      </c>
      <c r="P529" s="114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170</v>
      </c>
      <c r="W529" s="92" t="s">
        <v>2240</v>
      </c>
      <c r="X529" s="96" t="s">
        <v>2240</v>
      </c>
      <c r="Y529" s="96" t="s">
        <v>2240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33" t="str">
        <f>IF(ISNA(VLOOKUP(AA529,'XEQM Shortlist'!J:J,1,0)),"//","")</f>
        <v/>
      </c>
      <c r="AE529"/>
      <c r="AF529" s="92" t="str">
        <f t="shared" si="176"/>
        <v/>
      </c>
      <c r="AG529" t="b">
        <f t="shared" si="177"/>
        <v>1</v>
      </c>
    </row>
    <row r="530" spans="1:33" s="17" customFormat="1">
      <c r="A530" s="48">
        <f t="shared" si="178"/>
        <v>530</v>
      </c>
      <c r="B530" s="47">
        <f t="shared" si="179"/>
        <v>509</v>
      </c>
      <c r="C530" s="93" t="s">
        <v>3771</v>
      </c>
      <c r="D530" s="93" t="s">
        <v>7</v>
      </c>
      <c r="E530" s="113" t="str">
        <f t="shared" si="180"/>
        <v>"0509"</v>
      </c>
      <c r="F530" s="94" t="str">
        <f t="shared" si="181"/>
        <v>"0509"</v>
      </c>
      <c r="G530" s="159">
        <v>0</v>
      </c>
      <c r="H530" s="159">
        <v>0</v>
      </c>
      <c r="I530" s="149" t="s">
        <v>28</v>
      </c>
      <c r="J530" s="56" t="s">
        <v>1377</v>
      </c>
      <c r="K530" s="96" t="s">
        <v>3785</v>
      </c>
      <c r="L530" s="17" t="s">
        <v>4773</v>
      </c>
      <c r="M530" s="55" t="s">
        <v>4832</v>
      </c>
      <c r="P530" s="114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170</v>
      </c>
      <c r="W530" s="92" t="s">
        <v>2240</v>
      </c>
      <c r="X530" s="96" t="s">
        <v>2240</v>
      </c>
      <c r="Y530" s="96" t="s">
        <v>2240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33" t="str">
        <f>IF(ISNA(VLOOKUP(AA530,'XEQM Shortlist'!J:J,1,0)),"//","")</f>
        <v/>
      </c>
      <c r="AE530"/>
      <c r="AF530" s="92" t="str">
        <f t="shared" si="176"/>
        <v/>
      </c>
      <c r="AG530" t="b">
        <f t="shared" si="177"/>
        <v>1</v>
      </c>
    </row>
    <row r="531" spans="1:33" s="17" customFormat="1">
      <c r="A531" s="48">
        <f t="shared" si="178"/>
        <v>531</v>
      </c>
      <c r="B531" s="47">
        <f t="shared" si="179"/>
        <v>510</v>
      </c>
      <c r="C531" s="93" t="s">
        <v>3771</v>
      </c>
      <c r="D531" s="93" t="s">
        <v>7</v>
      </c>
      <c r="E531" s="113" t="str">
        <f t="shared" si="180"/>
        <v>"0510"</v>
      </c>
      <c r="F531" s="94" t="str">
        <f t="shared" si="181"/>
        <v>"0510"</v>
      </c>
      <c r="G531" s="159">
        <v>0</v>
      </c>
      <c r="H531" s="159">
        <v>0</v>
      </c>
      <c r="I531" s="149" t="s">
        <v>28</v>
      </c>
      <c r="J531" s="56" t="s">
        <v>1377</v>
      </c>
      <c r="K531" s="96" t="s">
        <v>3785</v>
      </c>
      <c r="L531" s="17" t="s">
        <v>4773</v>
      </c>
      <c r="M531" s="55" t="s">
        <v>4832</v>
      </c>
      <c r="P531" s="114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170</v>
      </c>
      <c r="W531" s="92" t="s">
        <v>2240</v>
      </c>
      <c r="X531" s="96" t="s">
        <v>2240</v>
      </c>
      <c r="Y531" s="96" t="s">
        <v>2240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33" t="str">
        <f>IF(ISNA(VLOOKUP(AA531,'XEQM Shortlist'!J:J,1,0)),"//","")</f>
        <v/>
      </c>
      <c r="AE531"/>
      <c r="AF531" s="92" t="str">
        <f t="shared" si="176"/>
        <v/>
      </c>
      <c r="AG531" t="b">
        <f t="shared" si="177"/>
        <v>1</v>
      </c>
    </row>
    <row r="532" spans="1:33" s="17" customFormat="1">
      <c r="A532" s="48">
        <f t="shared" si="178"/>
        <v>532</v>
      </c>
      <c r="B532" s="47">
        <f t="shared" si="179"/>
        <v>511</v>
      </c>
      <c r="C532" s="93" t="s">
        <v>3771</v>
      </c>
      <c r="D532" s="93" t="s">
        <v>7</v>
      </c>
      <c r="E532" s="113" t="str">
        <f t="shared" si="180"/>
        <v>"0511"</v>
      </c>
      <c r="F532" s="94" t="str">
        <f t="shared" si="181"/>
        <v>"0511"</v>
      </c>
      <c r="G532" s="159">
        <v>0</v>
      </c>
      <c r="H532" s="159">
        <v>0</v>
      </c>
      <c r="I532" s="149" t="s">
        <v>28</v>
      </c>
      <c r="J532" s="56" t="s">
        <v>1377</v>
      </c>
      <c r="K532" s="96" t="s">
        <v>3785</v>
      </c>
      <c r="L532" s="17" t="s">
        <v>4773</v>
      </c>
      <c r="M532" s="55" t="s">
        <v>4832</v>
      </c>
      <c r="P532" s="114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170</v>
      </c>
      <c r="W532" s="92" t="s">
        <v>2240</v>
      </c>
      <c r="X532" s="96" t="s">
        <v>2240</v>
      </c>
      <c r="Y532" s="96" t="s">
        <v>2240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33" t="str">
        <f>IF(ISNA(VLOOKUP(AA532,'XEQM Shortlist'!J:J,1,0)),"//","")</f>
        <v/>
      </c>
      <c r="AE532"/>
      <c r="AF532" s="92" t="str">
        <f t="shared" si="176"/>
        <v/>
      </c>
      <c r="AG532" t="b">
        <f t="shared" si="177"/>
        <v>1</v>
      </c>
    </row>
    <row r="533" spans="1:33" s="17" customFormat="1">
      <c r="A533" s="48">
        <f t="shared" si="178"/>
        <v>533</v>
      </c>
      <c r="B533" s="47">
        <f t="shared" si="179"/>
        <v>512</v>
      </c>
      <c r="C533" s="93" t="s">
        <v>3771</v>
      </c>
      <c r="D533" s="93" t="s">
        <v>7</v>
      </c>
      <c r="E533" s="113" t="str">
        <f t="shared" si="180"/>
        <v>"0512"</v>
      </c>
      <c r="F533" s="94" t="str">
        <f t="shared" si="181"/>
        <v>"0512"</v>
      </c>
      <c r="G533" s="159">
        <v>0</v>
      </c>
      <c r="H533" s="159">
        <v>0</v>
      </c>
      <c r="I533" s="149" t="s">
        <v>28</v>
      </c>
      <c r="J533" s="56" t="s">
        <v>1377</v>
      </c>
      <c r="K533" s="96" t="s">
        <v>3785</v>
      </c>
      <c r="L533" s="17" t="s">
        <v>4773</v>
      </c>
      <c r="M533" s="55" t="s">
        <v>4832</v>
      </c>
      <c r="P533" s="114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170</v>
      </c>
      <c r="W533" s="92" t="s">
        <v>2240</v>
      </c>
      <c r="X533" s="96" t="s">
        <v>2240</v>
      </c>
      <c r="Y533" s="96" t="s">
        <v>2240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33" t="str">
        <f>IF(ISNA(VLOOKUP(AA533,'XEQM Shortlist'!J:J,1,0)),"//","")</f>
        <v/>
      </c>
      <c r="AE533"/>
      <c r="AF533" s="92" t="str">
        <f t="shared" si="176"/>
        <v/>
      </c>
      <c r="AG533" t="b">
        <f t="shared" si="177"/>
        <v>1</v>
      </c>
    </row>
    <row r="534" spans="1:33" s="17" customFormat="1">
      <c r="A534" s="48">
        <f t="shared" si="178"/>
        <v>534</v>
      </c>
      <c r="B534" s="47">
        <f t="shared" si="179"/>
        <v>513</v>
      </c>
      <c r="C534" s="93" t="s">
        <v>3771</v>
      </c>
      <c r="D534" s="93" t="s">
        <v>7</v>
      </c>
      <c r="E534" s="113" t="str">
        <f t="shared" si="180"/>
        <v>"0513"</v>
      </c>
      <c r="F534" s="94" t="str">
        <f t="shared" si="181"/>
        <v>"0513"</v>
      </c>
      <c r="G534" s="159">
        <v>0</v>
      </c>
      <c r="H534" s="159">
        <v>0</v>
      </c>
      <c r="I534" s="149" t="s">
        <v>28</v>
      </c>
      <c r="J534" s="56" t="s">
        <v>1377</v>
      </c>
      <c r="K534" s="96" t="s">
        <v>3785</v>
      </c>
      <c r="L534" s="17" t="s">
        <v>4773</v>
      </c>
      <c r="M534" s="55" t="s">
        <v>4832</v>
      </c>
      <c r="P534" s="114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170</v>
      </c>
      <c r="W534" s="92" t="s">
        <v>2240</v>
      </c>
      <c r="X534" s="96" t="s">
        <v>2240</v>
      </c>
      <c r="Y534" s="96" t="s">
        <v>2240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33" t="str">
        <f>IF(ISNA(VLOOKUP(AA534,'XEQM Shortlist'!J:J,1,0)),"//","")</f>
        <v/>
      </c>
      <c r="AE534"/>
      <c r="AF534" s="92" t="str">
        <f t="shared" si="176"/>
        <v/>
      </c>
      <c r="AG534" t="b">
        <f t="shared" si="177"/>
        <v>1</v>
      </c>
    </row>
    <row r="535" spans="1:33" s="17" customFormat="1">
      <c r="A535" s="48">
        <f t="shared" si="178"/>
        <v>535</v>
      </c>
      <c r="B535" s="47">
        <f t="shared" si="179"/>
        <v>514</v>
      </c>
      <c r="C535" s="93" t="s">
        <v>3771</v>
      </c>
      <c r="D535" s="93" t="s">
        <v>7</v>
      </c>
      <c r="E535" s="113" t="str">
        <f t="shared" si="180"/>
        <v>"0514"</v>
      </c>
      <c r="F535" s="94" t="str">
        <f t="shared" si="181"/>
        <v>"0514"</v>
      </c>
      <c r="G535" s="159">
        <v>0</v>
      </c>
      <c r="H535" s="159">
        <v>0</v>
      </c>
      <c r="I535" s="149" t="s">
        <v>28</v>
      </c>
      <c r="J535" s="56" t="s">
        <v>1377</v>
      </c>
      <c r="K535" s="96" t="s">
        <v>3785</v>
      </c>
      <c r="L535" s="17" t="s">
        <v>4773</v>
      </c>
      <c r="M535" s="55" t="s">
        <v>4832</v>
      </c>
      <c r="P535" s="114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170</v>
      </c>
      <c r="W535" s="92" t="s">
        <v>2240</v>
      </c>
      <c r="X535" s="96" t="s">
        <v>2240</v>
      </c>
      <c r="Y535" s="96" t="s">
        <v>2240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33" t="str">
        <f>IF(ISNA(VLOOKUP(AA535,'XEQM Shortlist'!J:J,1,0)),"//","")</f>
        <v/>
      </c>
      <c r="AE535"/>
      <c r="AF535" s="92" t="str">
        <f t="shared" si="176"/>
        <v/>
      </c>
      <c r="AG535" t="b">
        <f t="shared" si="177"/>
        <v>1</v>
      </c>
    </row>
    <row r="536" spans="1:33" s="17" customFormat="1">
      <c r="A536" s="48">
        <f t="shared" si="178"/>
        <v>536</v>
      </c>
      <c r="B536" s="47">
        <f t="shared" si="179"/>
        <v>515</v>
      </c>
      <c r="C536" s="93" t="s">
        <v>3771</v>
      </c>
      <c r="D536" s="93" t="s">
        <v>7</v>
      </c>
      <c r="E536" s="113" t="str">
        <f t="shared" si="180"/>
        <v>"0515"</v>
      </c>
      <c r="F536" s="94" t="str">
        <f t="shared" si="181"/>
        <v>"0515"</v>
      </c>
      <c r="G536" s="159">
        <v>0</v>
      </c>
      <c r="H536" s="159">
        <v>0</v>
      </c>
      <c r="I536" s="149" t="s">
        <v>28</v>
      </c>
      <c r="J536" s="56" t="s">
        <v>1377</v>
      </c>
      <c r="K536" s="96" t="s">
        <v>3785</v>
      </c>
      <c r="L536" s="17" t="s">
        <v>4773</v>
      </c>
      <c r="M536" s="55" t="s">
        <v>4832</v>
      </c>
      <c r="P536" s="114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170</v>
      </c>
      <c r="W536" s="92" t="s">
        <v>2240</v>
      </c>
      <c r="X536" s="96" t="s">
        <v>2240</v>
      </c>
      <c r="Y536" s="96" t="s">
        <v>2240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33" t="str">
        <f>IF(ISNA(VLOOKUP(AA536,'XEQM Shortlist'!J:J,1,0)),"//","")</f>
        <v/>
      </c>
      <c r="AE536"/>
      <c r="AF536" s="92" t="str">
        <f t="shared" si="176"/>
        <v/>
      </c>
      <c r="AG536" t="b">
        <f t="shared" si="177"/>
        <v>1</v>
      </c>
    </row>
    <row r="537" spans="1:33" s="17" customFormat="1">
      <c r="A537" s="48">
        <f t="shared" si="178"/>
        <v>537</v>
      </c>
      <c r="B537" s="47">
        <f t="shared" si="179"/>
        <v>516</v>
      </c>
      <c r="C537" s="93" t="s">
        <v>3771</v>
      </c>
      <c r="D537" s="93" t="s">
        <v>7</v>
      </c>
      <c r="E537" s="113" t="str">
        <f t="shared" si="180"/>
        <v>"0516"</v>
      </c>
      <c r="F537" s="94" t="str">
        <f t="shared" si="181"/>
        <v>"0516"</v>
      </c>
      <c r="G537" s="159">
        <v>0</v>
      </c>
      <c r="H537" s="159">
        <v>0</v>
      </c>
      <c r="I537" s="149" t="s">
        <v>28</v>
      </c>
      <c r="J537" s="56" t="s">
        <v>1377</v>
      </c>
      <c r="K537" s="96" t="s">
        <v>3785</v>
      </c>
      <c r="L537" s="17" t="s">
        <v>4773</v>
      </c>
      <c r="M537" s="55" t="s">
        <v>4832</v>
      </c>
      <c r="P537" s="114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170</v>
      </c>
      <c r="W537" s="92" t="s">
        <v>2240</v>
      </c>
      <c r="X537" s="96" t="s">
        <v>2240</v>
      </c>
      <c r="Y537" s="96" t="s">
        <v>2240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33" t="str">
        <f>IF(ISNA(VLOOKUP(AA537,'XEQM Shortlist'!J:J,1,0)),"//","")</f>
        <v/>
      </c>
      <c r="AE537"/>
      <c r="AF537" s="92" t="str">
        <f t="shared" si="176"/>
        <v/>
      </c>
      <c r="AG537" t="b">
        <f t="shared" si="177"/>
        <v>1</v>
      </c>
    </row>
    <row r="538" spans="1:33" s="17" customFormat="1">
      <c r="A538" s="48">
        <f t="shared" si="178"/>
        <v>538</v>
      </c>
      <c r="B538" s="47">
        <f t="shared" si="179"/>
        <v>517</v>
      </c>
      <c r="C538" s="93" t="s">
        <v>3771</v>
      </c>
      <c r="D538" s="93" t="s">
        <v>7</v>
      </c>
      <c r="E538" s="113" t="str">
        <f t="shared" si="180"/>
        <v>"0517"</v>
      </c>
      <c r="F538" s="94" t="str">
        <f t="shared" si="181"/>
        <v>"0517"</v>
      </c>
      <c r="G538" s="159">
        <v>0</v>
      </c>
      <c r="H538" s="159">
        <v>0</v>
      </c>
      <c r="I538" s="149" t="s">
        <v>28</v>
      </c>
      <c r="J538" s="56" t="s">
        <v>1377</v>
      </c>
      <c r="K538" s="96" t="s">
        <v>3785</v>
      </c>
      <c r="L538" s="17" t="s">
        <v>4773</v>
      </c>
      <c r="M538" s="55" t="s">
        <v>4832</v>
      </c>
      <c r="P538" s="114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170</v>
      </c>
      <c r="W538" s="92" t="s">
        <v>2240</v>
      </c>
      <c r="X538" s="96" t="s">
        <v>2240</v>
      </c>
      <c r="Y538" s="96" t="s">
        <v>2240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33" t="str">
        <f>IF(ISNA(VLOOKUP(AA538,'XEQM Shortlist'!J:J,1,0)),"//","")</f>
        <v/>
      </c>
      <c r="AE538"/>
      <c r="AF538" s="92" t="str">
        <f t="shared" si="176"/>
        <v/>
      </c>
      <c r="AG538" t="b">
        <f t="shared" si="177"/>
        <v>1</v>
      </c>
    </row>
    <row r="539" spans="1:33" s="17" customFormat="1">
      <c r="A539" s="48">
        <f t="shared" si="178"/>
        <v>539</v>
      </c>
      <c r="B539" s="47">
        <f t="shared" si="179"/>
        <v>518</v>
      </c>
      <c r="C539" s="93" t="s">
        <v>3771</v>
      </c>
      <c r="D539" s="93" t="s">
        <v>7</v>
      </c>
      <c r="E539" s="113" t="str">
        <f t="shared" si="180"/>
        <v>"0518"</v>
      </c>
      <c r="F539" s="94" t="str">
        <f t="shared" si="181"/>
        <v>"0518"</v>
      </c>
      <c r="G539" s="159">
        <v>0</v>
      </c>
      <c r="H539" s="159">
        <v>0</v>
      </c>
      <c r="I539" s="149" t="s">
        <v>28</v>
      </c>
      <c r="J539" s="56" t="s">
        <v>1377</v>
      </c>
      <c r="K539" s="96" t="s">
        <v>3785</v>
      </c>
      <c r="L539" s="17" t="s">
        <v>4773</v>
      </c>
      <c r="M539" s="55" t="s">
        <v>4832</v>
      </c>
      <c r="P539" s="114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170</v>
      </c>
      <c r="W539" s="92" t="s">
        <v>2240</v>
      </c>
      <c r="X539" s="96" t="s">
        <v>2240</v>
      </c>
      <c r="Y539" s="96" t="s">
        <v>2240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33" t="str">
        <f>IF(ISNA(VLOOKUP(AA539,'XEQM Shortlist'!J:J,1,0)),"//","")</f>
        <v/>
      </c>
      <c r="AE539"/>
      <c r="AF539" s="92" t="str">
        <f t="shared" si="176"/>
        <v/>
      </c>
      <c r="AG539" t="b">
        <f t="shared" si="177"/>
        <v>1</v>
      </c>
    </row>
    <row r="540" spans="1:33" s="17" customFormat="1">
      <c r="A540" s="48">
        <f t="shared" si="178"/>
        <v>540</v>
      </c>
      <c r="B540" s="47">
        <f t="shared" si="179"/>
        <v>519</v>
      </c>
      <c r="C540" s="93" t="s">
        <v>3771</v>
      </c>
      <c r="D540" s="93" t="s">
        <v>7</v>
      </c>
      <c r="E540" s="113" t="str">
        <f t="shared" si="180"/>
        <v>"0519"</v>
      </c>
      <c r="F540" s="94" t="str">
        <f t="shared" si="181"/>
        <v>"0519"</v>
      </c>
      <c r="G540" s="159">
        <v>0</v>
      </c>
      <c r="H540" s="159">
        <v>0</v>
      </c>
      <c r="I540" s="149" t="s">
        <v>28</v>
      </c>
      <c r="J540" s="56" t="s">
        <v>1377</v>
      </c>
      <c r="K540" s="96" t="s">
        <v>3785</v>
      </c>
      <c r="L540" s="17" t="s">
        <v>4773</v>
      </c>
      <c r="M540" s="55" t="s">
        <v>4832</v>
      </c>
      <c r="P540" s="114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170</v>
      </c>
      <c r="W540" s="92" t="s">
        <v>2240</v>
      </c>
      <c r="X540" s="96" t="s">
        <v>2240</v>
      </c>
      <c r="Y540" s="96" t="s">
        <v>2240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33" t="str">
        <f>IF(ISNA(VLOOKUP(AA540,'XEQM Shortlist'!J:J,1,0)),"//","")</f>
        <v/>
      </c>
      <c r="AE540"/>
      <c r="AF540" s="92" t="str">
        <f t="shared" si="176"/>
        <v/>
      </c>
      <c r="AG540" t="b">
        <f t="shared" si="177"/>
        <v>1</v>
      </c>
    </row>
    <row r="541" spans="1:33" s="17" customFormat="1">
      <c r="A541" s="48">
        <f t="shared" si="178"/>
        <v>541</v>
      </c>
      <c r="B541" s="47">
        <f t="shared" si="179"/>
        <v>520</v>
      </c>
      <c r="C541" s="93" t="s">
        <v>3771</v>
      </c>
      <c r="D541" s="93" t="s">
        <v>7</v>
      </c>
      <c r="E541" s="113" t="str">
        <f t="shared" si="180"/>
        <v>"0520"</v>
      </c>
      <c r="F541" s="94" t="str">
        <f t="shared" si="181"/>
        <v>"0520"</v>
      </c>
      <c r="G541" s="159">
        <v>0</v>
      </c>
      <c r="H541" s="159">
        <v>0</v>
      </c>
      <c r="I541" s="149" t="s">
        <v>28</v>
      </c>
      <c r="J541" s="56" t="s">
        <v>1377</v>
      </c>
      <c r="K541" s="96" t="s">
        <v>3785</v>
      </c>
      <c r="L541" s="17" t="s">
        <v>4773</v>
      </c>
      <c r="M541" s="55" t="s">
        <v>4832</v>
      </c>
      <c r="P541" s="114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170</v>
      </c>
      <c r="W541" s="92" t="s">
        <v>2240</v>
      </c>
      <c r="X541" s="96" t="s">
        <v>2240</v>
      </c>
      <c r="Y541" s="96" t="s">
        <v>2240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33" t="str">
        <f>IF(ISNA(VLOOKUP(AA541,'XEQM Shortlist'!J:J,1,0)),"//","")</f>
        <v/>
      </c>
      <c r="AE541"/>
      <c r="AF541" s="92" t="str">
        <f t="shared" si="176"/>
        <v/>
      </c>
      <c r="AG541" t="b">
        <f t="shared" si="177"/>
        <v>1</v>
      </c>
    </row>
    <row r="542" spans="1:33" s="17" customFormat="1">
      <c r="A542" s="48">
        <f t="shared" si="178"/>
        <v>542</v>
      </c>
      <c r="B542" s="47">
        <f t="shared" si="179"/>
        <v>521</v>
      </c>
      <c r="C542" s="93" t="s">
        <v>3771</v>
      </c>
      <c r="D542" s="93" t="s">
        <v>7</v>
      </c>
      <c r="E542" s="113" t="str">
        <f t="shared" si="180"/>
        <v>"0521"</v>
      </c>
      <c r="F542" s="94" t="str">
        <f t="shared" si="181"/>
        <v>"0521"</v>
      </c>
      <c r="G542" s="159">
        <v>0</v>
      </c>
      <c r="H542" s="159">
        <v>0</v>
      </c>
      <c r="I542" s="149" t="s">
        <v>28</v>
      </c>
      <c r="J542" s="56" t="s">
        <v>1377</v>
      </c>
      <c r="K542" s="96" t="s">
        <v>3785</v>
      </c>
      <c r="L542" s="17" t="s">
        <v>4773</v>
      </c>
      <c r="M542" s="55" t="s">
        <v>4832</v>
      </c>
      <c r="P542" s="114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170</v>
      </c>
      <c r="W542" s="92" t="s">
        <v>2240</v>
      </c>
      <c r="X542" s="96" t="s">
        <v>2240</v>
      </c>
      <c r="Y542" s="96" t="s">
        <v>2240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33" t="str">
        <f>IF(ISNA(VLOOKUP(AA542,'XEQM Shortlist'!J:J,1,0)),"//","")</f>
        <v/>
      </c>
      <c r="AE542"/>
      <c r="AF542" s="92" t="str">
        <f t="shared" si="176"/>
        <v/>
      </c>
      <c r="AG542" t="b">
        <f t="shared" si="177"/>
        <v>1</v>
      </c>
    </row>
    <row r="543" spans="1:33" s="17" customFormat="1">
      <c r="A543" s="48">
        <f t="shared" si="178"/>
        <v>543</v>
      </c>
      <c r="B543" s="47">
        <f t="shared" si="179"/>
        <v>522</v>
      </c>
      <c r="C543" s="93" t="s">
        <v>3771</v>
      </c>
      <c r="D543" s="93" t="s">
        <v>7</v>
      </c>
      <c r="E543" s="113" t="str">
        <f t="shared" si="180"/>
        <v>"0522"</v>
      </c>
      <c r="F543" s="94" t="str">
        <f t="shared" si="181"/>
        <v>"0522"</v>
      </c>
      <c r="G543" s="159">
        <v>0</v>
      </c>
      <c r="H543" s="159">
        <v>0</v>
      </c>
      <c r="I543" s="149" t="s">
        <v>28</v>
      </c>
      <c r="J543" s="56" t="s">
        <v>1377</v>
      </c>
      <c r="K543" s="96" t="s">
        <v>3785</v>
      </c>
      <c r="L543" s="17" t="s">
        <v>4773</v>
      </c>
      <c r="M543" s="55" t="s">
        <v>4832</v>
      </c>
      <c r="P543" s="114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170</v>
      </c>
      <c r="W543" s="92" t="s">
        <v>2240</v>
      </c>
      <c r="X543" s="96" t="s">
        <v>2240</v>
      </c>
      <c r="Y543" s="96" t="s">
        <v>2240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33" t="str">
        <f>IF(ISNA(VLOOKUP(AA543,'XEQM Shortlist'!J:J,1,0)),"//","")</f>
        <v/>
      </c>
      <c r="AE543"/>
      <c r="AF543" s="92" t="str">
        <f t="shared" si="176"/>
        <v/>
      </c>
      <c r="AG543" t="b">
        <f t="shared" si="177"/>
        <v>1</v>
      </c>
    </row>
    <row r="544" spans="1:33" s="17" customFormat="1">
      <c r="A544" s="48">
        <f t="shared" si="178"/>
        <v>544</v>
      </c>
      <c r="B544" s="47">
        <f t="shared" si="179"/>
        <v>523</v>
      </c>
      <c r="C544" s="93" t="s">
        <v>3771</v>
      </c>
      <c r="D544" s="93" t="s">
        <v>7</v>
      </c>
      <c r="E544" s="113" t="str">
        <f t="shared" si="180"/>
        <v>"0523"</v>
      </c>
      <c r="F544" s="94" t="str">
        <f t="shared" si="181"/>
        <v>"0523"</v>
      </c>
      <c r="G544" s="159">
        <v>0</v>
      </c>
      <c r="H544" s="159">
        <v>0</v>
      </c>
      <c r="I544" s="149" t="s">
        <v>28</v>
      </c>
      <c r="J544" s="56" t="s">
        <v>1377</v>
      </c>
      <c r="K544" s="96" t="s">
        <v>3785</v>
      </c>
      <c r="L544" s="17" t="s">
        <v>4773</v>
      </c>
      <c r="M544" s="55" t="s">
        <v>4832</v>
      </c>
      <c r="P544" s="114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170</v>
      </c>
      <c r="W544" s="92" t="s">
        <v>2240</v>
      </c>
      <c r="X544" s="96" t="s">
        <v>2240</v>
      </c>
      <c r="Y544" s="96" t="s">
        <v>2240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33" t="str">
        <f>IF(ISNA(VLOOKUP(AA544,'XEQM Shortlist'!J:J,1,0)),"//","")</f>
        <v/>
      </c>
      <c r="AE544"/>
      <c r="AF544" s="92" t="str">
        <f t="shared" si="176"/>
        <v/>
      </c>
      <c r="AG544" t="b">
        <f t="shared" si="177"/>
        <v>1</v>
      </c>
    </row>
    <row r="545" spans="1:33" s="17" customFormat="1">
      <c r="A545" s="48">
        <f t="shared" si="178"/>
        <v>545</v>
      </c>
      <c r="B545" s="47">
        <f t="shared" si="179"/>
        <v>524</v>
      </c>
      <c r="C545" s="93" t="s">
        <v>3771</v>
      </c>
      <c r="D545" s="93" t="s">
        <v>7</v>
      </c>
      <c r="E545" s="113" t="str">
        <f t="shared" si="180"/>
        <v>"0524"</v>
      </c>
      <c r="F545" s="94" t="str">
        <f t="shared" si="181"/>
        <v>"0524"</v>
      </c>
      <c r="G545" s="159">
        <v>0</v>
      </c>
      <c r="H545" s="159">
        <v>0</v>
      </c>
      <c r="I545" s="149" t="s">
        <v>28</v>
      </c>
      <c r="J545" s="56" t="s">
        <v>1377</v>
      </c>
      <c r="K545" s="96" t="s">
        <v>3785</v>
      </c>
      <c r="L545" s="17" t="s">
        <v>4773</v>
      </c>
      <c r="M545" s="55" t="s">
        <v>4832</v>
      </c>
      <c r="P545" s="114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170</v>
      </c>
      <c r="W545" s="92" t="s">
        <v>2240</v>
      </c>
      <c r="X545" s="96" t="s">
        <v>2240</v>
      </c>
      <c r="Y545" s="96" t="s">
        <v>2240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33" t="str">
        <f>IF(ISNA(VLOOKUP(AA545,'XEQM Shortlist'!J:J,1,0)),"//","")</f>
        <v/>
      </c>
      <c r="AE545"/>
      <c r="AF545" s="92" t="str">
        <f t="shared" si="176"/>
        <v/>
      </c>
      <c r="AG545" t="b">
        <f t="shared" si="177"/>
        <v>1</v>
      </c>
    </row>
    <row r="546" spans="1:33" s="17" customFormat="1">
      <c r="A546" s="48">
        <f t="shared" si="178"/>
        <v>546</v>
      </c>
      <c r="B546" s="47">
        <f t="shared" si="179"/>
        <v>525</v>
      </c>
      <c r="C546" s="93" t="s">
        <v>3771</v>
      </c>
      <c r="D546" s="93" t="s">
        <v>7</v>
      </c>
      <c r="E546" s="113" t="str">
        <f t="shared" si="180"/>
        <v>"0525"</v>
      </c>
      <c r="F546" s="94" t="str">
        <f t="shared" si="181"/>
        <v>"0525"</v>
      </c>
      <c r="G546" s="159">
        <v>0</v>
      </c>
      <c r="H546" s="159">
        <v>0</v>
      </c>
      <c r="I546" s="149" t="s">
        <v>28</v>
      </c>
      <c r="J546" s="56" t="s">
        <v>1377</v>
      </c>
      <c r="K546" s="96" t="s">
        <v>3785</v>
      </c>
      <c r="L546" s="17" t="s">
        <v>4773</v>
      </c>
      <c r="M546" s="55" t="s">
        <v>4832</v>
      </c>
      <c r="P546" s="114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170</v>
      </c>
      <c r="W546" s="92" t="s">
        <v>2240</v>
      </c>
      <c r="X546" s="96" t="s">
        <v>2240</v>
      </c>
      <c r="Y546" s="96" t="s">
        <v>2240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33" t="str">
        <f>IF(ISNA(VLOOKUP(AA546,'XEQM Shortlist'!J:J,1,0)),"//","")</f>
        <v/>
      </c>
      <c r="AE546"/>
      <c r="AF546" s="92" t="str">
        <f t="shared" si="176"/>
        <v/>
      </c>
      <c r="AG546" t="b">
        <f t="shared" si="177"/>
        <v>1</v>
      </c>
    </row>
    <row r="547" spans="1:33" s="17" customFormat="1">
      <c r="A547" s="48">
        <f t="shared" si="178"/>
        <v>547</v>
      </c>
      <c r="B547" s="47">
        <f t="shared" si="179"/>
        <v>526</v>
      </c>
      <c r="C547" s="93" t="s">
        <v>3771</v>
      </c>
      <c r="D547" s="93" t="s">
        <v>7</v>
      </c>
      <c r="E547" s="113" t="str">
        <f t="shared" si="180"/>
        <v>"0526"</v>
      </c>
      <c r="F547" s="94" t="str">
        <f t="shared" si="181"/>
        <v>"0526"</v>
      </c>
      <c r="G547" s="159">
        <v>0</v>
      </c>
      <c r="H547" s="159">
        <v>0</v>
      </c>
      <c r="I547" s="149" t="s">
        <v>28</v>
      </c>
      <c r="J547" s="56" t="s">
        <v>1377</v>
      </c>
      <c r="K547" s="96" t="s">
        <v>3785</v>
      </c>
      <c r="L547" s="17" t="s">
        <v>4773</v>
      </c>
      <c r="M547" s="55" t="s">
        <v>4832</v>
      </c>
      <c r="P547" s="114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170</v>
      </c>
      <c r="W547" s="92" t="s">
        <v>2240</v>
      </c>
      <c r="X547" s="96" t="s">
        <v>2240</v>
      </c>
      <c r="Y547" s="96" t="s">
        <v>2240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33" t="str">
        <f>IF(ISNA(VLOOKUP(AA547,'XEQM Shortlist'!J:J,1,0)),"//","")</f>
        <v/>
      </c>
      <c r="AE547"/>
      <c r="AF547" s="92" t="str">
        <f t="shared" si="176"/>
        <v/>
      </c>
      <c r="AG547" t="b">
        <f t="shared" si="177"/>
        <v>1</v>
      </c>
    </row>
    <row r="548" spans="1:33" s="42" customFormat="1">
      <c r="A548" s="48" t="str">
        <f t="shared" si="178"/>
        <v/>
      </c>
      <c r="B548" s="47">
        <f t="shared" si="179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/>
      <c r="O548" s="50"/>
      <c r="P548" s="54" t="s">
        <v>2240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170</v>
      </c>
      <c r="W548" s="79" t="s">
        <v>2240</v>
      </c>
      <c r="X548" s="78" t="s">
        <v>2240</v>
      </c>
      <c r="Y548" s="78" t="s">
        <v>2240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33" t="str">
        <f>IF(ISNA(VLOOKUP(AA548,'XEQM Shortlist'!J:J,1,0)),"//","")</f>
        <v/>
      </c>
      <c r="AF548" s="92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>
      <c r="A549" s="48" t="str">
        <f t="shared" si="178"/>
        <v/>
      </c>
      <c r="B549" s="47">
        <f t="shared" si="179"/>
        <v>526.02</v>
      </c>
      <c r="C549" s="50" t="s">
        <v>2240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/>
      <c r="O549" s="50"/>
      <c r="P549" s="54" t="s">
        <v>2240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170</v>
      </c>
      <c r="W549" s="79" t="s">
        <v>2240</v>
      </c>
      <c r="X549" s="78" t="s">
        <v>2240</v>
      </c>
      <c r="Y549" s="78" t="s">
        <v>2240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33" t="str">
        <f>IF(ISNA(VLOOKUP(AA549,'XEQM Shortlist'!J:J,1,0)),"//","")</f>
        <v/>
      </c>
      <c r="AF549" s="92" t="str">
        <f t="shared" si="188"/>
        <v/>
      </c>
      <c r="AG549" t="b">
        <f t="shared" si="189"/>
        <v>1</v>
      </c>
    </row>
    <row r="550" spans="1:33" s="42" customFormat="1">
      <c r="A550" s="48" t="str">
        <f t="shared" si="178"/>
        <v/>
      </c>
      <c r="B550" s="47">
        <f t="shared" si="179"/>
        <v>526.03</v>
      </c>
      <c r="C550" s="50" t="s">
        <v>2694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/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170</v>
      </c>
      <c r="W550" s="79" t="s">
        <v>2240</v>
      </c>
      <c r="X550" s="78" t="s">
        <v>2240</v>
      </c>
      <c r="Y550" s="78" t="s">
        <v>2240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33" t="str">
        <f>IF(ISNA(VLOOKUP(AA550,'XEQM Shortlist'!J:J,1,0)),"//","")</f>
        <v/>
      </c>
      <c r="AF550" s="92" t="str">
        <f t="shared" si="188"/>
        <v/>
      </c>
      <c r="AG550" t="b">
        <f t="shared" si="189"/>
        <v>1</v>
      </c>
    </row>
    <row r="551" spans="1:33">
      <c r="A551" s="48">
        <f t="shared" si="178"/>
        <v>551</v>
      </c>
      <c r="B551" s="47">
        <f t="shared" si="179"/>
        <v>527</v>
      </c>
      <c r="C551" s="220" t="s">
        <v>3772</v>
      </c>
      <c r="D551" s="220" t="s">
        <v>990</v>
      </c>
      <c r="E551" s="215" t="s">
        <v>491</v>
      </c>
      <c r="F551" s="215" t="s">
        <v>491</v>
      </c>
      <c r="G551" s="221">
        <v>0</v>
      </c>
      <c r="H551" s="221">
        <v>0</v>
      </c>
      <c r="I551" s="215" t="s">
        <v>2484</v>
      </c>
      <c r="J551" s="215" t="s">
        <v>1378</v>
      </c>
      <c r="K551" s="222" t="s">
        <v>3785</v>
      </c>
      <c r="L551" s="223" t="s">
        <v>4773</v>
      </c>
      <c r="M551" s="223" t="s">
        <v>4832</v>
      </c>
      <c r="N551" s="55"/>
      <c r="O551" s="55" t="s">
        <v>2817</v>
      </c>
      <c r="P551" s="228" t="s">
        <v>2125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171</v>
      </c>
      <c r="W551" s="79" t="s">
        <v>2678</v>
      </c>
      <c r="X551" s="57" t="s">
        <v>2594</v>
      </c>
      <c r="Y551" s="57" t="s">
        <v>2240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33" t="str">
        <f>IF(ISNA(VLOOKUP(AA551,'XEQM Shortlist'!J:J,1,0)),"//","")</f>
        <v/>
      </c>
      <c r="AF551" s="92" t="str">
        <f t="shared" si="188"/>
        <v>X</v>
      </c>
      <c r="AG551" t="b">
        <f t="shared" si="189"/>
        <v>1</v>
      </c>
    </row>
    <row r="552" spans="1:33">
      <c r="A552" s="48">
        <f t="shared" si="178"/>
        <v>552</v>
      </c>
      <c r="B552" s="47">
        <f t="shared" si="179"/>
        <v>528</v>
      </c>
      <c r="C552" s="220" t="s">
        <v>3772</v>
      </c>
      <c r="D552" s="220" t="s">
        <v>991</v>
      </c>
      <c r="E552" s="215" t="s">
        <v>492</v>
      </c>
      <c r="F552" s="215" t="s">
        <v>492</v>
      </c>
      <c r="G552" s="221">
        <v>0</v>
      </c>
      <c r="H552" s="221">
        <v>0</v>
      </c>
      <c r="I552" s="215" t="s">
        <v>2484</v>
      </c>
      <c r="J552" s="215" t="s">
        <v>1378</v>
      </c>
      <c r="K552" s="222" t="s">
        <v>3785</v>
      </c>
      <c r="L552" s="223" t="s">
        <v>4773</v>
      </c>
      <c r="M552" s="223" t="s">
        <v>4832</v>
      </c>
      <c r="N552" s="55"/>
      <c r="O552" s="55" t="s">
        <v>2818</v>
      </c>
      <c r="P552" s="228" t="s">
        <v>2126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172</v>
      </c>
      <c r="W552" s="79" t="s">
        <v>2678</v>
      </c>
      <c r="X552" s="57" t="s">
        <v>2594</v>
      </c>
      <c r="Y552" s="57" t="s">
        <v>2240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33" t="str">
        <f>IF(ISNA(VLOOKUP(AA552,'XEQM Shortlist'!J:J,1,0)),"//","")</f>
        <v/>
      </c>
      <c r="AF552" s="92" t="str">
        <f t="shared" si="188"/>
        <v>Y</v>
      </c>
      <c r="AG552" t="b">
        <f t="shared" si="189"/>
        <v>1</v>
      </c>
    </row>
    <row r="553" spans="1:33">
      <c r="A553" s="48">
        <f t="shared" si="178"/>
        <v>553</v>
      </c>
      <c r="B553" s="47">
        <f t="shared" si="179"/>
        <v>529</v>
      </c>
      <c r="C553" s="220" t="s">
        <v>3772</v>
      </c>
      <c r="D553" s="220" t="s">
        <v>992</v>
      </c>
      <c r="E553" s="215" t="s">
        <v>493</v>
      </c>
      <c r="F553" s="215" t="s">
        <v>493</v>
      </c>
      <c r="G553" s="221">
        <v>0</v>
      </c>
      <c r="H553" s="221">
        <v>0</v>
      </c>
      <c r="I553" s="215" t="s">
        <v>2484</v>
      </c>
      <c r="J553" s="215" t="s">
        <v>1378</v>
      </c>
      <c r="K553" s="222" t="s">
        <v>3785</v>
      </c>
      <c r="L553" s="223" t="s">
        <v>4773</v>
      </c>
      <c r="M553" s="223" t="s">
        <v>4832</v>
      </c>
      <c r="N553" s="55"/>
      <c r="O553" s="55" t="s">
        <v>2819</v>
      </c>
      <c r="P553" s="228" t="s">
        <v>2127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173</v>
      </c>
      <c r="W553" s="79" t="s">
        <v>2678</v>
      </c>
      <c r="X553" s="57" t="s">
        <v>2594</v>
      </c>
      <c r="Y553" s="57" t="s">
        <v>2240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33" t="str">
        <f>IF(ISNA(VLOOKUP(AA553,'XEQM Shortlist'!J:J,1,0)),"//","")</f>
        <v>//</v>
      </c>
      <c r="AF553" s="92" t="str">
        <f t="shared" si="188"/>
        <v>Z</v>
      </c>
      <c r="AG553" t="b">
        <f t="shared" si="189"/>
        <v>1</v>
      </c>
    </row>
    <row r="554" spans="1:33">
      <c r="A554" s="48">
        <f t="shared" si="178"/>
        <v>554</v>
      </c>
      <c r="B554" s="47">
        <f t="shared" si="179"/>
        <v>530</v>
      </c>
      <c r="C554" s="220" t="s">
        <v>3772</v>
      </c>
      <c r="D554" s="220" t="s">
        <v>989</v>
      </c>
      <c r="E554" s="215" t="s">
        <v>487</v>
      </c>
      <c r="F554" s="215" t="s">
        <v>487</v>
      </c>
      <c r="G554" s="221">
        <v>0</v>
      </c>
      <c r="H554" s="221">
        <v>0</v>
      </c>
      <c r="I554" s="215" t="s">
        <v>2484</v>
      </c>
      <c r="J554" s="215" t="s">
        <v>1378</v>
      </c>
      <c r="K554" s="222" t="s">
        <v>3785</v>
      </c>
      <c r="L554" s="223" t="s">
        <v>4773</v>
      </c>
      <c r="M554" s="223" t="s">
        <v>4832</v>
      </c>
      <c r="N554" s="55"/>
      <c r="O554" s="55" t="s">
        <v>2820</v>
      </c>
      <c r="P554" s="228" t="s">
        <v>2128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174</v>
      </c>
      <c r="W554" s="79" t="s">
        <v>2678</v>
      </c>
      <c r="X554" s="57" t="s">
        <v>2594</v>
      </c>
      <c r="Y554" s="57" t="s">
        <v>2240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33" t="str">
        <f>IF(ISNA(VLOOKUP(AA554,'XEQM Shortlist'!J:J,1,0)),"//","")</f>
        <v>//</v>
      </c>
      <c r="AF554" s="92" t="str">
        <f t="shared" si="188"/>
        <v>T</v>
      </c>
      <c r="AG554" t="b">
        <f t="shared" si="189"/>
        <v>1</v>
      </c>
    </row>
    <row r="555" spans="1:33">
      <c r="A555" s="48">
        <f t="shared" si="178"/>
        <v>555</v>
      </c>
      <c r="B555" s="47">
        <f t="shared" si="179"/>
        <v>531</v>
      </c>
      <c r="C555" s="220" t="s">
        <v>3772</v>
      </c>
      <c r="D555" s="220" t="s">
        <v>985</v>
      </c>
      <c r="E555" s="215" t="s">
        <v>339</v>
      </c>
      <c r="F555" s="215" t="s">
        <v>339</v>
      </c>
      <c r="G555" s="221">
        <v>0</v>
      </c>
      <c r="H555" s="221">
        <v>0</v>
      </c>
      <c r="I555" s="215" t="s">
        <v>2484</v>
      </c>
      <c r="J555" s="215" t="s">
        <v>1378</v>
      </c>
      <c r="K555" s="222" t="s">
        <v>3785</v>
      </c>
      <c r="L555" s="223" t="s">
        <v>4773</v>
      </c>
      <c r="M555" s="223" t="s">
        <v>4832</v>
      </c>
      <c r="N555" s="55"/>
      <c r="O555" s="55" t="s">
        <v>2821</v>
      </c>
      <c r="P555" s="228" t="s">
        <v>2129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175</v>
      </c>
      <c r="W555" s="79" t="s">
        <v>2678</v>
      </c>
      <c r="X555" s="57" t="s">
        <v>2594</v>
      </c>
      <c r="Y555" s="57" t="s">
        <v>2240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33" t="str">
        <f>IF(ISNA(VLOOKUP(AA555,'XEQM Shortlist'!J:J,1,0)),"//","")</f>
        <v>//</v>
      </c>
      <c r="AF555" s="92" t="str">
        <f t="shared" si="188"/>
        <v>A</v>
      </c>
      <c r="AG555" t="b">
        <f t="shared" si="189"/>
        <v>1</v>
      </c>
    </row>
    <row r="556" spans="1:33">
      <c r="A556" s="48">
        <f t="shared" si="178"/>
        <v>556</v>
      </c>
      <c r="B556" s="47">
        <f t="shared" si="179"/>
        <v>532</v>
      </c>
      <c r="C556" s="220" t="s">
        <v>3772</v>
      </c>
      <c r="D556" s="220" t="s">
        <v>986</v>
      </c>
      <c r="E556" s="215" t="s">
        <v>340</v>
      </c>
      <c r="F556" s="215" t="s">
        <v>340</v>
      </c>
      <c r="G556" s="221">
        <v>0</v>
      </c>
      <c r="H556" s="221">
        <v>0</v>
      </c>
      <c r="I556" s="215" t="s">
        <v>2484</v>
      </c>
      <c r="J556" s="215" t="s">
        <v>1378</v>
      </c>
      <c r="K556" s="222" t="s">
        <v>3785</v>
      </c>
      <c r="L556" s="223" t="s">
        <v>4773</v>
      </c>
      <c r="M556" s="223" t="s">
        <v>4832</v>
      </c>
      <c r="N556" s="55"/>
      <c r="O556" s="55" t="s">
        <v>2822</v>
      </c>
      <c r="P556" s="228" t="s">
        <v>2130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176</v>
      </c>
      <c r="W556" s="79" t="s">
        <v>2678</v>
      </c>
      <c r="X556" s="57" t="s">
        <v>2594</v>
      </c>
      <c r="Y556" s="57" t="s">
        <v>2240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33" t="str">
        <f>IF(ISNA(VLOOKUP(AA556,'XEQM Shortlist'!J:J,1,0)),"//","")</f>
        <v>//</v>
      </c>
      <c r="AF556" s="92" t="str">
        <f t="shared" si="188"/>
        <v>B</v>
      </c>
      <c r="AG556" t="b">
        <f t="shared" si="189"/>
        <v>1</v>
      </c>
    </row>
    <row r="557" spans="1:33">
      <c r="A557" s="48">
        <f t="shared" si="178"/>
        <v>557</v>
      </c>
      <c r="B557" s="47">
        <f t="shared" si="179"/>
        <v>533</v>
      </c>
      <c r="C557" s="220" t="s">
        <v>3772</v>
      </c>
      <c r="D557" s="220" t="s">
        <v>987</v>
      </c>
      <c r="E557" s="215" t="s">
        <v>341</v>
      </c>
      <c r="F557" s="215" t="s">
        <v>341</v>
      </c>
      <c r="G557" s="221">
        <v>0</v>
      </c>
      <c r="H557" s="221">
        <v>0</v>
      </c>
      <c r="I557" s="215" t="s">
        <v>2484</v>
      </c>
      <c r="J557" s="215" t="s">
        <v>1378</v>
      </c>
      <c r="K557" s="222" t="s">
        <v>3785</v>
      </c>
      <c r="L557" s="223" t="s">
        <v>4773</v>
      </c>
      <c r="M557" s="223" t="s">
        <v>4832</v>
      </c>
      <c r="N557" s="55"/>
      <c r="O557" s="55" t="s">
        <v>2823</v>
      </c>
      <c r="P557" s="228" t="s">
        <v>2131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177</v>
      </c>
      <c r="W557" s="79" t="s">
        <v>2678</v>
      </c>
      <c r="X557" s="57" t="s">
        <v>2594</v>
      </c>
      <c r="Y557" s="57" t="s">
        <v>2240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33" t="str">
        <f>IF(ISNA(VLOOKUP(AA557,'XEQM Shortlist'!J:J,1,0)),"//","")</f>
        <v/>
      </c>
      <c r="AF557" s="92" t="str">
        <f t="shared" si="188"/>
        <v>C</v>
      </c>
      <c r="AG557" t="b">
        <f t="shared" si="189"/>
        <v>1</v>
      </c>
    </row>
    <row r="558" spans="1:33">
      <c r="A558" s="48">
        <f t="shared" si="178"/>
        <v>558</v>
      </c>
      <c r="B558" s="47">
        <f t="shared" si="179"/>
        <v>534</v>
      </c>
      <c r="C558" s="220" t="s">
        <v>3772</v>
      </c>
      <c r="D558" s="220" t="s">
        <v>988</v>
      </c>
      <c r="E558" s="215" t="s">
        <v>342</v>
      </c>
      <c r="F558" s="215" t="s">
        <v>342</v>
      </c>
      <c r="G558" s="221">
        <v>0</v>
      </c>
      <c r="H558" s="221">
        <v>0</v>
      </c>
      <c r="I558" s="215" t="s">
        <v>2484</v>
      </c>
      <c r="J558" s="215" t="s">
        <v>1378</v>
      </c>
      <c r="K558" s="222" t="s">
        <v>3785</v>
      </c>
      <c r="L558" s="223" t="s">
        <v>4773</v>
      </c>
      <c r="M558" s="223" t="s">
        <v>4832</v>
      </c>
      <c r="N558" s="55"/>
      <c r="O558" s="55" t="s">
        <v>2824</v>
      </c>
      <c r="P558" s="228" t="s">
        <v>2132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178</v>
      </c>
      <c r="W558" s="79" t="s">
        <v>2678</v>
      </c>
      <c r="X558" s="57" t="s">
        <v>2594</v>
      </c>
      <c r="Y558" s="57" t="s">
        <v>2240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33" t="str">
        <f>IF(ISNA(VLOOKUP(AA558,'XEQM Shortlist'!J:J,1,0)),"//","")</f>
        <v>//</v>
      </c>
      <c r="AF558" s="92" t="str">
        <f t="shared" si="188"/>
        <v>D</v>
      </c>
      <c r="AG558" t="b">
        <f t="shared" si="189"/>
        <v>1</v>
      </c>
    </row>
    <row r="559" spans="1:33">
      <c r="A559" s="48">
        <f t="shared" si="178"/>
        <v>559</v>
      </c>
      <c r="B559" s="47">
        <f t="shared" si="179"/>
        <v>535</v>
      </c>
      <c r="C559" s="220" t="s">
        <v>3772</v>
      </c>
      <c r="D559" s="220" t="s">
        <v>981</v>
      </c>
      <c r="E559" s="215" t="s">
        <v>169</v>
      </c>
      <c r="F559" s="215" t="s">
        <v>169</v>
      </c>
      <c r="G559" s="224">
        <v>0</v>
      </c>
      <c r="H559" s="224">
        <v>0</v>
      </c>
      <c r="I559" s="215" t="s">
        <v>2484</v>
      </c>
      <c r="J559" s="215" t="s">
        <v>1378</v>
      </c>
      <c r="K559" s="222" t="s">
        <v>3785</v>
      </c>
      <c r="L559" s="223" t="s">
        <v>4773</v>
      </c>
      <c r="M559" s="223" t="s">
        <v>4832</v>
      </c>
      <c r="N559" s="55"/>
      <c r="O559" s="55" t="s">
        <v>2825</v>
      </c>
      <c r="P559" s="228" t="s">
        <v>2133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179</v>
      </c>
      <c r="W559" s="79" t="s">
        <v>2678</v>
      </c>
      <c r="X559" s="57" t="s">
        <v>2594</v>
      </c>
      <c r="Y559" s="57" t="s">
        <v>2240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33" t="str">
        <f>IF(ISNA(VLOOKUP(AA559,'XEQM Shortlist'!J:J,1,0)),"//","")</f>
        <v>//</v>
      </c>
      <c r="AF559" s="92" t="str">
        <f t="shared" si="188"/>
        <v>L</v>
      </c>
      <c r="AG559" t="b">
        <f t="shared" si="189"/>
        <v>1</v>
      </c>
    </row>
    <row r="560" spans="1:33">
      <c r="A560" s="48">
        <f t="shared" si="178"/>
        <v>560</v>
      </c>
      <c r="B560" s="47">
        <f t="shared" si="179"/>
        <v>536</v>
      </c>
      <c r="C560" s="220" t="s">
        <v>3772</v>
      </c>
      <c r="D560" s="220" t="s">
        <v>978</v>
      </c>
      <c r="E560" s="215" t="s">
        <v>138</v>
      </c>
      <c r="F560" s="215" t="s">
        <v>138</v>
      </c>
      <c r="G560" s="224">
        <v>0</v>
      </c>
      <c r="H560" s="224">
        <v>0</v>
      </c>
      <c r="I560" s="215" t="s">
        <v>2484</v>
      </c>
      <c r="J560" s="215" t="s">
        <v>1378</v>
      </c>
      <c r="K560" s="222" t="s">
        <v>3785</v>
      </c>
      <c r="L560" s="223" t="s">
        <v>4773</v>
      </c>
      <c r="M560" s="223" t="s">
        <v>4832</v>
      </c>
      <c r="N560" s="55"/>
      <c r="O560" s="51" t="s">
        <v>2826</v>
      </c>
      <c r="P560" s="228" t="s">
        <v>2134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180</v>
      </c>
      <c r="W560" s="79" t="s">
        <v>2678</v>
      </c>
      <c r="X560" s="57" t="s">
        <v>2594</v>
      </c>
      <c r="Y560" s="57" t="s">
        <v>2240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33" t="str">
        <f>IF(ISNA(VLOOKUP(AA560,'XEQM Shortlist'!J:J,1,0)),"//","")</f>
        <v>//</v>
      </c>
      <c r="AF560" s="92" t="str">
        <f t="shared" si="188"/>
        <v>I</v>
      </c>
      <c r="AG560" t="b">
        <f t="shared" si="189"/>
        <v>1</v>
      </c>
    </row>
    <row r="561" spans="1:33">
      <c r="A561" s="48">
        <f t="shared" si="178"/>
        <v>561</v>
      </c>
      <c r="B561" s="47">
        <f t="shared" si="179"/>
        <v>537</v>
      </c>
      <c r="C561" s="220" t="s">
        <v>3772</v>
      </c>
      <c r="D561" s="220" t="s">
        <v>979</v>
      </c>
      <c r="E561" s="215" t="s">
        <v>151</v>
      </c>
      <c r="F561" s="215" t="s">
        <v>151</v>
      </c>
      <c r="G561" s="224">
        <v>0</v>
      </c>
      <c r="H561" s="224">
        <v>0</v>
      </c>
      <c r="I561" s="215" t="s">
        <v>2484</v>
      </c>
      <c r="J561" s="215" t="s">
        <v>1378</v>
      </c>
      <c r="K561" s="222" t="s">
        <v>3785</v>
      </c>
      <c r="L561" s="223" t="s">
        <v>4773</v>
      </c>
      <c r="M561" s="223" t="s">
        <v>4832</v>
      </c>
      <c r="N561" s="55"/>
      <c r="O561" s="51" t="s">
        <v>2827</v>
      </c>
      <c r="P561" s="228" t="s">
        <v>2135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181</v>
      </c>
      <c r="W561" s="79" t="s">
        <v>2678</v>
      </c>
      <c r="X561" s="57" t="s">
        <v>2594</v>
      </c>
      <c r="Y561" s="57" t="s">
        <v>2240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33" t="str">
        <f>IF(ISNA(VLOOKUP(AA561,'XEQM Shortlist'!J:J,1,0)),"//","")</f>
        <v>//</v>
      </c>
      <c r="AF561" s="92" t="str">
        <f t="shared" si="188"/>
        <v>J</v>
      </c>
      <c r="AG561" t="b">
        <f t="shared" si="189"/>
        <v>1</v>
      </c>
    </row>
    <row r="562" spans="1:33">
      <c r="A562" s="48">
        <f t="shared" si="178"/>
        <v>562</v>
      </c>
      <c r="B562" s="47">
        <f t="shared" si="179"/>
        <v>538</v>
      </c>
      <c r="C562" s="220" t="s">
        <v>3772</v>
      </c>
      <c r="D562" s="220" t="s">
        <v>980</v>
      </c>
      <c r="E562" s="215" t="s">
        <v>158</v>
      </c>
      <c r="F562" s="215" t="s">
        <v>158</v>
      </c>
      <c r="G562" s="224">
        <v>0</v>
      </c>
      <c r="H562" s="224">
        <v>0</v>
      </c>
      <c r="I562" s="215" t="s">
        <v>2484</v>
      </c>
      <c r="J562" s="215" t="s">
        <v>1378</v>
      </c>
      <c r="K562" s="222" t="s">
        <v>3785</v>
      </c>
      <c r="L562" s="223" t="s">
        <v>4773</v>
      </c>
      <c r="M562" s="223" t="s">
        <v>4832</v>
      </c>
      <c r="N562" s="55"/>
      <c r="O562" s="51" t="s">
        <v>2696</v>
      </c>
      <c r="P562" s="228" t="s">
        <v>2136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182</v>
      </c>
      <c r="W562" s="79" t="s">
        <v>2678</v>
      </c>
      <c r="X562" s="57" t="s">
        <v>2594</v>
      </c>
      <c r="Y562" s="57" t="s">
        <v>2240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33" t="str">
        <f>IF(ISNA(VLOOKUP(AA562,'XEQM Shortlist'!J:J,1,0)),"//","")</f>
        <v>//</v>
      </c>
      <c r="AF562" s="92" t="str">
        <f t="shared" si="188"/>
        <v>K</v>
      </c>
      <c r="AG562" t="b">
        <f t="shared" si="189"/>
        <v>1</v>
      </c>
    </row>
    <row r="563" spans="1:33">
      <c r="A563" s="48">
        <f t="shared" si="178"/>
        <v>563</v>
      </c>
      <c r="B563" s="47">
        <f t="shared" si="179"/>
        <v>539</v>
      </c>
      <c r="C563" s="220" t="s">
        <v>3772</v>
      </c>
      <c r="D563" s="220" t="s">
        <v>995</v>
      </c>
      <c r="E563" s="215" t="s">
        <v>797</v>
      </c>
      <c r="F563" s="215" t="s">
        <v>797</v>
      </c>
      <c r="G563" s="224">
        <v>0</v>
      </c>
      <c r="H563" s="224">
        <v>0</v>
      </c>
      <c r="I563" s="215" t="s">
        <v>1</v>
      </c>
      <c r="J563" s="215" t="s">
        <v>1378</v>
      </c>
      <c r="K563" s="222" t="s">
        <v>3785</v>
      </c>
      <c r="L563" s="223" t="s">
        <v>4773</v>
      </c>
      <c r="M563" s="223" t="s">
        <v>4832</v>
      </c>
      <c r="N563" s="55"/>
      <c r="O563" s="51"/>
      <c r="P563" s="228" t="s">
        <v>995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183</v>
      </c>
      <c r="W563" s="79" t="s">
        <v>2678</v>
      </c>
      <c r="X563" s="57" t="s">
        <v>2594</v>
      </c>
      <c r="Y563" s="57" t="s">
        <v>2760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33" t="str">
        <f>IF(ISNA(VLOOKUP(AA563,'XEQM Shortlist'!J:J,1,0)),"//","")</f>
        <v/>
      </c>
      <c r="AF563" s="92" t="str">
        <f t="shared" si="188"/>
        <v/>
      </c>
      <c r="AG563" t="b">
        <f t="shared" si="189"/>
        <v>0</v>
      </c>
    </row>
    <row r="564" spans="1:33" s="17" customFormat="1">
      <c r="A564" s="48">
        <f t="shared" si="178"/>
        <v>564</v>
      </c>
      <c r="B564" s="47">
        <f>IF(AND(MID(C564,2,1)&lt;&gt;"/",MID(C564,1,1)="/"),INT(B563)+1,B563+0.01)</f>
        <v>540</v>
      </c>
      <c r="C564" s="220" t="s">
        <v>3772</v>
      </c>
      <c r="D564" s="220" t="s">
        <v>2828</v>
      </c>
      <c r="E564" s="216" t="s">
        <v>519</v>
      </c>
      <c r="F564" s="216" t="s">
        <v>469</v>
      </c>
      <c r="G564" s="225">
        <v>0</v>
      </c>
      <c r="H564" s="225">
        <v>0</v>
      </c>
      <c r="I564" s="215" t="s">
        <v>1</v>
      </c>
      <c r="J564" s="215" t="s">
        <v>1378</v>
      </c>
      <c r="K564" s="222" t="s">
        <v>3785</v>
      </c>
      <c r="L564" s="223" t="s">
        <v>4773</v>
      </c>
      <c r="M564" s="223" t="s">
        <v>4832</v>
      </c>
      <c r="P564" s="228" t="s">
        <v>2828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183</v>
      </c>
      <c r="W564" s="92" t="s">
        <v>2240</v>
      </c>
      <c r="X564" s="96" t="s">
        <v>2240</v>
      </c>
      <c r="Y564" s="96" t="s">
        <v>2240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33" t="str">
        <f>IF(ISNA(VLOOKUP(AA564,'XEQM Shortlist'!J:J,1,0)),"//","")</f>
        <v/>
      </c>
      <c r="AE564"/>
      <c r="AF564" s="92" t="str">
        <f t="shared" si="188"/>
        <v/>
      </c>
      <c r="AG564" t="b">
        <f t="shared" si="189"/>
        <v>1</v>
      </c>
    </row>
    <row r="565" spans="1:33" s="17" customFormat="1">
      <c r="A565" s="48">
        <f t="shared" si="178"/>
        <v>565</v>
      </c>
      <c r="B565" s="47">
        <f t="shared" si="179"/>
        <v>541</v>
      </c>
      <c r="C565" s="220" t="s">
        <v>3772</v>
      </c>
      <c r="D565" s="220" t="s">
        <v>2829</v>
      </c>
      <c r="E565" s="216" t="s">
        <v>519</v>
      </c>
      <c r="F565" s="216" t="s">
        <v>470</v>
      </c>
      <c r="G565" s="225">
        <v>0</v>
      </c>
      <c r="H565" s="225">
        <v>0</v>
      </c>
      <c r="I565" s="215" t="s">
        <v>1</v>
      </c>
      <c r="J565" s="215" t="s">
        <v>1378</v>
      </c>
      <c r="K565" s="222" t="s">
        <v>3785</v>
      </c>
      <c r="L565" s="223" t="s">
        <v>4773</v>
      </c>
      <c r="M565" s="223" t="s">
        <v>4832</v>
      </c>
      <c r="P565" s="228" t="s">
        <v>2829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183</v>
      </c>
      <c r="W565" s="92" t="s">
        <v>2240</v>
      </c>
      <c r="X565" s="96" t="s">
        <v>2240</v>
      </c>
      <c r="Y565" s="96" t="s">
        <v>2240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33" t="str">
        <f>IF(ISNA(VLOOKUP(AA565,'XEQM Shortlist'!J:J,1,0)),"//","")</f>
        <v/>
      </c>
      <c r="AE565"/>
      <c r="AF565" s="92" t="str">
        <f t="shared" si="188"/>
        <v/>
      </c>
      <c r="AG565" t="b">
        <f t="shared" si="189"/>
        <v>1</v>
      </c>
    </row>
    <row r="566" spans="1:33" s="17" customFormat="1">
      <c r="A566" s="48">
        <f t="shared" si="178"/>
        <v>566</v>
      </c>
      <c r="B566" s="47">
        <f t="shared" si="179"/>
        <v>542</v>
      </c>
      <c r="C566" s="220" t="s">
        <v>3772</v>
      </c>
      <c r="D566" s="220" t="s">
        <v>2830</v>
      </c>
      <c r="E566" s="216" t="s">
        <v>519</v>
      </c>
      <c r="F566" s="216" t="s">
        <v>471</v>
      </c>
      <c r="G566" s="225">
        <v>0</v>
      </c>
      <c r="H566" s="225">
        <v>0</v>
      </c>
      <c r="I566" s="215" t="s">
        <v>1</v>
      </c>
      <c r="J566" s="215" t="s">
        <v>1378</v>
      </c>
      <c r="K566" s="222" t="s">
        <v>3785</v>
      </c>
      <c r="L566" s="223" t="s">
        <v>4773</v>
      </c>
      <c r="M566" s="223" t="s">
        <v>4832</v>
      </c>
      <c r="P566" s="228" t="s">
        <v>2830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183</v>
      </c>
      <c r="W566" s="92" t="s">
        <v>2240</v>
      </c>
      <c r="X566" s="96" t="s">
        <v>2240</v>
      </c>
      <c r="Y566" s="96" t="s">
        <v>2240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33" t="str">
        <f>IF(ISNA(VLOOKUP(AA566,'XEQM Shortlist'!J:J,1,0)),"//","")</f>
        <v/>
      </c>
      <c r="AE566"/>
      <c r="AF566" s="92" t="str">
        <f t="shared" si="188"/>
        <v/>
      </c>
      <c r="AG566" t="b">
        <f t="shared" si="189"/>
        <v>1</v>
      </c>
    </row>
    <row r="567" spans="1:33" s="17" customFormat="1">
      <c r="A567" s="48">
        <f t="shared" si="178"/>
        <v>567</v>
      </c>
      <c r="B567" s="47">
        <f t="shared" si="179"/>
        <v>543</v>
      </c>
      <c r="C567" s="220" t="s">
        <v>3772</v>
      </c>
      <c r="D567" s="220" t="s">
        <v>2831</v>
      </c>
      <c r="E567" s="216" t="s">
        <v>519</v>
      </c>
      <c r="F567" s="216" t="s">
        <v>472</v>
      </c>
      <c r="G567" s="225">
        <v>0</v>
      </c>
      <c r="H567" s="225">
        <v>0</v>
      </c>
      <c r="I567" s="215" t="s">
        <v>1</v>
      </c>
      <c r="J567" s="215" t="s">
        <v>1378</v>
      </c>
      <c r="K567" s="222" t="s">
        <v>3785</v>
      </c>
      <c r="L567" s="223" t="s">
        <v>4773</v>
      </c>
      <c r="M567" s="223" t="s">
        <v>4832</v>
      </c>
      <c r="P567" s="228" t="s">
        <v>2831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183</v>
      </c>
      <c r="W567" s="92" t="s">
        <v>2240</v>
      </c>
      <c r="X567" s="96" t="s">
        <v>2240</v>
      </c>
      <c r="Y567" s="96" t="s">
        <v>2240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33" t="str">
        <f>IF(ISNA(VLOOKUP(AA567,'XEQM Shortlist'!J:J,1,0)),"//","")</f>
        <v/>
      </c>
      <c r="AE567"/>
      <c r="AF567" s="92" t="str">
        <f t="shared" si="188"/>
        <v/>
      </c>
      <c r="AG567" t="b">
        <f t="shared" si="189"/>
        <v>1</v>
      </c>
    </row>
    <row r="568" spans="1:33" s="17" customFormat="1">
      <c r="A568" s="48">
        <f t="shared" si="178"/>
        <v>568</v>
      </c>
      <c r="B568" s="47">
        <f t="shared" si="179"/>
        <v>544</v>
      </c>
      <c r="C568" s="220" t="s">
        <v>3772</v>
      </c>
      <c r="D568" s="220" t="s">
        <v>2832</v>
      </c>
      <c r="E568" s="216" t="s">
        <v>519</v>
      </c>
      <c r="F568" s="216" t="s">
        <v>473</v>
      </c>
      <c r="G568" s="225">
        <v>0</v>
      </c>
      <c r="H568" s="225">
        <v>0</v>
      </c>
      <c r="I568" s="215" t="s">
        <v>1</v>
      </c>
      <c r="J568" s="215" t="s">
        <v>1378</v>
      </c>
      <c r="K568" s="222" t="s">
        <v>3785</v>
      </c>
      <c r="L568" s="223" t="s">
        <v>4773</v>
      </c>
      <c r="M568" s="223" t="s">
        <v>4832</v>
      </c>
      <c r="P568" s="228" t="s">
        <v>2832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183</v>
      </c>
      <c r="W568" s="92" t="s">
        <v>2240</v>
      </c>
      <c r="X568" s="96" t="s">
        <v>2240</v>
      </c>
      <c r="Y568" s="96" t="s">
        <v>2240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33" t="str">
        <f>IF(ISNA(VLOOKUP(AA568,'XEQM Shortlist'!J:J,1,0)),"//","")</f>
        <v/>
      </c>
      <c r="AE568"/>
      <c r="AF568" s="92" t="str">
        <f t="shared" si="188"/>
        <v/>
      </c>
      <c r="AG568" t="b">
        <f t="shared" si="189"/>
        <v>1</v>
      </c>
    </row>
    <row r="569" spans="1:33" s="17" customFormat="1">
      <c r="A569" s="48">
        <f t="shared" si="178"/>
        <v>569</v>
      </c>
      <c r="B569" s="47">
        <f t="shared" si="179"/>
        <v>545</v>
      </c>
      <c r="C569" s="220" t="s">
        <v>3772</v>
      </c>
      <c r="D569" s="220" t="s">
        <v>2833</v>
      </c>
      <c r="E569" s="216" t="s">
        <v>519</v>
      </c>
      <c r="F569" s="216" t="s">
        <v>474</v>
      </c>
      <c r="G569" s="225">
        <v>0</v>
      </c>
      <c r="H569" s="225">
        <v>0</v>
      </c>
      <c r="I569" s="215" t="s">
        <v>1</v>
      </c>
      <c r="J569" s="215" t="s">
        <v>1378</v>
      </c>
      <c r="K569" s="222" t="s">
        <v>3785</v>
      </c>
      <c r="L569" s="223" t="s">
        <v>4773</v>
      </c>
      <c r="M569" s="223" t="s">
        <v>4832</v>
      </c>
      <c r="P569" s="228" t="s">
        <v>2833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183</v>
      </c>
      <c r="W569" s="92" t="s">
        <v>2240</v>
      </c>
      <c r="X569" s="96" t="s">
        <v>2240</v>
      </c>
      <c r="Y569" s="96" t="s">
        <v>2240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33" t="str">
        <f>IF(ISNA(VLOOKUP(AA569,'XEQM Shortlist'!J:J,1,0)),"//","")</f>
        <v/>
      </c>
      <c r="AE569"/>
      <c r="AF569" s="92" t="str">
        <f t="shared" si="188"/>
        <v/>
      </c>
      <c r="AG569" t="b">
        <f t="shared" si="189"/>
        <v>1</v>
      </c>
    </row>
    <row r="570" spans="1:33" s="17" customFormat="1">
      <c r="A570" s="48">
        <f t="shared" si="178"/>
        <v>570</v>
      </c>
      <c r="B570" s="47">
        <f t="shared" si="179"/>
        <v>546</v>
      </c>
      <c r="C570" s="220" t="s">
        <v>3772</v>
      </c>
      <c r="D570" s="220" t="s">
        <v>2834</v>
      </c>
      <c r="E570" s="216" t="s">
        <v>519</v>
      </c>
      <c r="F570" s="216" t="s">
        <v>475</v>
      </c>
      <c r="G570" s="225">
        <v>0</v>
      </c>
      <c r="H570" s="225">
        <v>0</v>
      </c>
      <c r="I570" s="215" t="s">
        <v>1</v>
      </c>
      <c r="J570" s="215" t="s">
        <v>1378</v>
      </c>
      <c r="K570" s="222" t="s">
        <v>3785</v>
      </c>
      <c r="L570" s="223" t="s">
        <v>4773</v>
      </c>
      <c r="M570" s="223" t="s">
        <v>4832</v>
      </c>
      <c r="P570" s="228" t="s">
        <v>2834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183</v>
      </c>
      <c r="W570" s="92" t="s">
        <v>2240</v>
      </c>
      <c r="X570" s="96" t="s">
        <v>2240</v>
      </c>
      <c r="Y570" s="96" t="s">
        <v>2240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33" t="str">
        <f>IF(ISNA(VLOOKUP(AA570,'XEQM Shortlist'!J:J,1,0)),"//","")</f>
        <v/>
      </c>
      <c r="AE570"/>
      <c r="AF570" s="92" t="str">
        <f t="shared" si="188"/>
        <v/>
      </c>
      <c r="AG570" t="b">
        <f t="shared" si="189"/>
        <v>1</v>
      </c>
    </row>
    <row r="571" spans="1:33" s="17" customFormat="1">
      <c r="A571" s="48">
        <f t="shared" si="178"/>
        <v>571</v>
      </c>
      <c r="B571" s="47">
        <f t="shared" si="179"/>
        <v>547</v>
      </c>
      <c r="C571" s="220" t="s">
        <v>3772</v>
      </c>
      <c r="D571" s="220" t="s">
        <v>2835</v>
      </c>
      <c r="E571" s="216" t="s">
        <v>519</v>
      </c>
      <c r="F571" s="216" t="s">
        <v>476</v>
      </c>
      <c r="G571" s="225">
        <v>0</v>
      </c>
      <c r="H571" s="225">
        <v>0</v>
      </c>
      <c r="I571" s="215" t="s">
        <v>1</v>
      </c>
      <c r="J571" s="215" t="s">
        <v>1378</v>
      </c>
      <c r="K571" s="222" t="s">
        <v>3785</v>
      </c>
      <c r="L571" s="223" t="s">
        <v>4773</v>
      </c>
      <c r="M571" s="223" t="s">
        <v>4832</v>
      </c>
      <c r="P571" s="228" t="s">
        <v>2835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183</v>
      </c>
      <c r="W571" s="92" t="s">
        <v>2240</v>
      </c>
      <c r="X571" s="96" t="s">
        <v>2240</v>
      </c>
      <c r="Y571" s="96" t="s">
        <v>2240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33" t="str">
        <f>IF(ISNA(VLOOKUP(AA571,'XEQM Shortlist'!J:J,1,0)),"//","")</f>
        <v/>
      </c>
      <c r="AE571"/>
      <c r="AF571" s="92" t="str">
        <f t="shared" si="188"/>
        <v/>
      </c>
      <c r="AG571" t="b">
        <f t="shared" si="189"/>
        <v>1</v>
      </c>
    </row>
    <row r="572" spans="1:33">
      <c r="A572" s="48">
        <f t="shared" si="178"/>
        <v>572</v>
      </c>
      <c r="B572" s="47">
        <f t="shared" si="179"/>
        <v>548</v>
      </c>
      <c r="C572" s="220" t="s">
        <v>3772</v>
      </c>
      <c r="D572" s="220" t="s">
        <v>2836</v>
      </c>
      <c r="E572" s="215" t="s">
        <v>519</v>
      </c>
      <c r="F572" s="215" t="s">
        <v>477</v>
      </c>
      <c r="G572" s="224">
        <v>0</v>
      </c>
      <c r="H572" s="224">
        <v>0</v>
      </c>
      <c r="I572" s="215" t="s">
        <v>1</v>
      </c>
      <c r="J572" s="215" t="s">
        <v>1378</v>
      </c>
      <c r="K572" s="222" t="s">
        <v>3785</v>
      </c>
      <c r="L572" s="223" t="s">
        <v>4773</v>
      </c>
      <c r="M572" s="223" t="s">
        <v>4832</v>
      </c>
      <c r="N572" s="55"/>
      <c r="O572" s="55"/>
      <c r="P572" s="228" t="s">
        <v>2836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183</v>
      </c>
      <c r="W572" s="79" t="s">
        <v>2240</v>
      </c>
      <c r="X572" s="57" t="s">
        <v>2240</v>
      </c>
      <c r="Y572" s="57" t="s">
        <v>2240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33" t="str">
        <f>IF(ISNA(VLOOKUP(AA572,'XEQM Shortlist'!J:J,1,0)),"//","")</f>
        <v/>
      </c>
      <c r="AF572" s="92" t="str">
        <f t="shared" si="188"/>
        <v/>
      </c>
      <c r="AG572" t="b">
        <f t="shared" si="189"/>
        <v>1</v>
      </c>
    </row>
    <row r="573" spans="1:33">
      <c r="A573" s="48">
        <f t="shared" si="178"/>
        <v>573</v>
      </c>
      <c r="B573" s="47">
        <f t="shared" si="179"/>
        <v>549</v>
      </c>
      <c r="C573" s="220" t="s">
        <v>3772</v>
      </c>
      <c r="D573" s="220" t="s">
        <v>2837</v>
      </c>
      <c r="E573" s="215" t="s">
        <v>519</v>
      </c>
      <c r="F573" s="215" t="s">
        <v>478</v>
      </c>
      <c r="G573" s="226">
        <v>0</v>
      </c>
      <c r="H573" s="226">
        <v>0</v>
      </c>
      <c r="I573" s="215" t="s">
        <v>1</v>
      </c>
      <c r="J573" s="215" t="s">
        <v>1378</v>
      </c>
      <c r="K573" s="222" t="s">
        <v>3785</v>
      </c>
      <c r="L573" s="223" t="s">
        <v>4773</v>
      </c>
      <c r="M573" s="223" t="s">
        <v>4832</v>
      </c>
      <c r="N573" s="55"/>
      <c r="O573" s="55"/>
      <c r="P573" s="228" t="s">
        <v>2837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183</v>
      </c>
      <c r="W573" s="79" t="s">
        <v>2240</v>
      </c>
      <c r="X573" s="57" t="s">
        <v>2240</v>
      </c>
      <c r="Y573" s="57" t="s">
        <v>2240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33" t="str">
        <f>IF(ISNA(VLOOKUP(AA573,'XEQM Shortlist'!J:J,1,0)),"//","")</f>
        <v/>
      </c>
      <c r="AF573" s="92" t="str">
        <f t="shared" si="188"/>
        <v/>
      </c>
      <c r="AG573" t="b">
        <f t="shared" si="189"/>
        <v>1</v>
      </c>
    </row>
    <row r="574" spans="1:33">
      <c r="A574" s="48">
        <f t="shared" si="178"/>
        <v>574</v>
      </c>
      <c r="B574" s="47">
        <f t="shared" si="179"/>
        <v>550</v>
      </c>
      <c r="C574" s="220" t="s">
        <v>3772</v>
      </c>
      <c r="D574" s="220" t="s">
        <v>2838</v>
      </c>
      <c r="E574" s="215" t="s">
        <v>339</v>
      </c>
      <c r="F574" s="215" t="s">
        <v>339</v>
      </c>
      <c r="G574" s="224">
        <v>0</v>
      </c>
      <c r="H574" s="224">
        <v>0</v>
      </c>
      <c r="I574" s="215" t="s">
        <v>2482</v>
      </c>
      <c r="J574" s="215" t="s">
        <v>1378</v>
      </c>
      <c r="K574" s="222" t="s">
        <v>3785</v>
      </c>
      <c r="L574" s="223" t="s">
        <v>4773</v>
      </c>
      <c r="M574" s="223" t="s">
        <v>4832</v>
      </c>
      <c r="N574" s="55"/>
      <c r="O574" s="55"/>
      <c r="P574" s="228" t="s">
        <v>2838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183</v>
      </c>
      <c r="W574" s="79" t="s">
        <v>2240</v>
      </c>
      <c r="X574" s="57" t="s">
        <v>2240</v>
      </c>
      <c r="Y574" s="57" t="s">
        <v>2240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33" t="str">
        <f>IF(ISNA(VLOOKUP(AA574,'XEQM Shortlist'!J:J,1,0)),"//","")</f>
        <v/>
      </c>
      <c r="AF574" s="92" t="str">
        <f t="shared" si="188"/>
        <v/>
      </c>
      <c r="AG574" t="b">
        <f t="shared" si="189"/>
        <v>1</v>
      </c>
    </row>
    <row r="575" spans="1:33">
      <c r="A575" s="48">
        <f t="shared" si="178"/>
        <v>575</v>
      </c>
      <c r="B575" s="47">
        <f t="shared" si="179"/>
        <v>551</v>
      </c>
      <c r="C575" s="220" t="s">
        <v>3772</v>
      </c>
      <c r="D575" s="220" t="s">
        <v>2839</v>
      </c>
      <c r="E575" s="215" t="s">
        <v>340</v>
      </c>
      <c r="F575" s="215" t="s">
        <v>340</v>
      </c>
      <c r="G575" s="224">
        <v>0</v>
      </c>
      <c r="H575" s="224">
        <v>0</v>
      </c>
      <c r="I575" s="215" t="s">
        <v>2482</v>
      </c>
      <c r="J575" s="215" t="s">
        <v>1378</v>
      </c>
      <c r="K575" s="222" t="s">
        <v>3785</v>
      </c>
      <c r="L575" s="223" t="s">
        <v>4773</v>
      </c>
      <c r="M575" s="223" t="s">
        <v>4832</v>
      </c>
      <c r="N575" s="55"/>
      <c r="O575" s="55"/>
      <c r="P575" s="228" t="s">
        <v>2839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183</v>
      </c>
      <c r="W575" s="79" t="s">
        <v>2240</v>
      </c>
      <c r="X575" s="57" t="s">
        <v>2240</v>
      </c>
      <c r="Y575" s="57" t="s">
        <v>2240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33" t="str">
        <f>IF(ISNA(VLOOKUP(AA575,'XEQM Shortlist'!J:J,1,0)),"//","")</f>
        <v/>
      </c>
      <c r="AF575" s="92" t="str">
        <f t="shared" si="188"/>
        <v/>
      </c>
      <c r="AG575" t="b">
        <f t="shared" si="189"/>
        <v>1</v>
      </c>
    </row>
    <row r="576" spans="1:33">
      <c r="A576" s="48">
        <f t="shared" si="178"/>
        <v>576</v>
      </c>
      <c r="B576" s="47">
        <f t="shared" si="179"/>
        <v>552</v>
      </c>
      <c r="C576" s="220" t="s">
        <v>3772</v>
      </c>
      <c r="D576" s="220" t="s">
        <v>2840</v>
      </c>
      <c r="E576" s="215" t="s">
        <v>341</v>
      </c>
      <c r="F576" s="215" t="s">
        <v>341</v>
      </c>
      <c r="G576" s="224">
        <v>0</v>
      </c>
      <c r="H576" s="224">
        <v>0</v>
      </c>
      <c r="I576" s="215" t="s">
        <v>2482</v>
      </c>
      <c r="J576" s="215" t="s">
        <v>1378</v>
      </c>
      <c r="K576" s="222" t="s">
        <v>3785</v>
      </c>
      <c r="L576" s="223" t="s">
        <v>4773</v>
      </c>
      <c r="M576" s="223" t="s">
        <v>4832</v>
      </c>
      <c r="N576" s="55"/>
      <c r="O576" s="55"/>
      <c r="P576" s="228" t="s">
        <v>2840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183</v>
      </c>
      <c r="W576" s="79" t="s">
        <v>2240</v>
      </c>
      <c r="X576" s="57" t="s">
        <v>2240</v>
      </c>
      <c r="Y576" s="57" t="s">
        <v>2240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33" t="str">
        <f>IF(ISNA(VLOOKUP(AA576,'XEQM Shortlist'!J:J,1,0)),"//","")</f>
        <v/>
      </c>
      <c r="AF576" s="92" t="str">
        <f t="shared" si="188"/>
        <v/>
      </c>
      <c r="AG576" t="b">
        <f t="shared" si="189"/>
        <v>1</v>
      </c>
    </row>
    <row r="577" spans="1:33">
      <c r="A577" s="48">
        <f t="shared" si="178"/>
        <v>577</v>
      </c>
      <c r="B577" s="47">
        <f t="shared" si="179"/>
        <v>553</v>
      </c>
      <c r="C577" s="220" t="s">
        <v>3772</v>
      </c>
      <c r="D577" s="220" t="s">
        <v>2841</v>
      </c>
      <c r="E577" s="215" t="s">
        <v>342</v>
      </c>
      <c r="F577" s="215" t="s">
        <v>342</v>
      </c>
      <c r="G577" s="224">
        <v>0</v>
      </c>
      <c r="H577" s="224">
        <v>0</v>
      </c>
      <c r="I577" s="215" t="s">
        <v>2482</v>
      </c>
      <c r="J577" s="215" t="s">
        <v>1378</v>
      </c>
      <c r="K577" s="222" t="s">
        <v>3785</v>
      </c>
      <c r="L577" s="223" t="s">
        <v>4773</v>
      </c>
      <c r="M577" s="223" t="s">
        <v>4832</v>
      </c>
      <c r="N577" s="55"/>
      <c r="O577" s="55"/>
      <c r="P577" s="228" t="s">
        <v>2841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183</v>
      </c>
      <c r="W577" s="79" t="s">
        <v>2240</v>
      </c>
      <c r="X577" s="57" t="s">
        <v>2240</v>
      </c>
      <c r="Y577" s="57" t="s">
        <v>2240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33" t="str">
        <f>IF(ISNA(VLOOKUP(AA577,'XEQM Shortlist'!J:J,1,0)),"//","")</f>
        <v/>
      </c>
      <c r="AF577" s="92" t="str">
        <f t="shared" si="188"/>
        <v/>
      </c>
      <c r="AG577" t="b">
        <f t="shared" si="189"/>
        <v>1</v>
      </c>
    </row>
    <row r="578" spans="1:33">
      <c r="A578" s="48">
        <f t="shared" si="178"/>
        <v>578</v>
      </c>
      <c r="B578" s="47">
        <f t="shared" si="179"/>
        <v>554</v>
      </c>
      <c r="C578" s="220" t="s">
        <v>3772</v>
      </c>
      <c r="D578" s="220" t="s">
        <v>2842</v>
      </c>
      <c r="E578" s="215" t="s">
        <v>479</v>
      </c>
      <c r="F578" s="215" t="s">
        <v>479</v>
      </c>
      <c r="G578" s="224">
        <v>0</v>
      </c>
      <c r="H578" s="224">
        <v>0</v>
      </c>
      <c r="I578" s="215" t="s">
        <v>2482</v>
      </c>
      <c r="J578" s="215" t="s">
        <v>1378</v>
      </c>
      <c r="K578" s="222" t="s">
        <v>3785</v>
      </c>
      <c r="L578" s="223" t="s">
        <v>4773</v>
      </c>
      <c r="M578" s="223" t="s">
        <v>4832</v>
      </c>
      <c r="N578" s="55"/>
      <c r="O578" s="55"/>
      <c r="P578" s="228" t="s">
        <v>2842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183</v>
      </c>
      <c r="W578" s="79" t="s">
        <v>2240</v>
      </c>
      <c r="X578" s="57" t="s">
        <v>2240</v>
      </c>
      <c r="Y578" s="57" t="s">
        <v>2240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33" t="str">
        <f>IF(ISNA(VLOOKUP(AA578,'XEQM Shortlist'!J:J,1,0)),"//","")</f>
        <v/>
      </c>
      <c r="AF578" s="92" t="str">
        <f t="shared" si="188"/>
        <v/>
      </c>
      <c r="AG578" t="b">
        <f t="shared" si="189"/>
        <v>1</v>
      </c>
    </row>
    <row r="579" spans="1:33">
      <c r="A579" s="48">
        <f t="shared" si="178"/>
        <v>579</v>
      </c>
      <c r="B579" s="47">
        <f t="shared" si="179"/>
        <v>555</v>
      </c>
      <c r="C579" s="220" t="s">
        <v>3772</v>
      </c>
      <c r="D579" s="220" t="s">
        <v>2843</v>
      </c>
      <c r="E579" s="215" t="s">
        <v>94</v>
      </c>
      <c r="F579" s="215" t="s">
        <v>94</v>
      </c>
      <c r="G579" s="224">
        <v>0</v>
      </c>
      <c r="H579" s="224">
        <v>0</v>
      </c>
      <c r="I579" s="215" t="s">
        <v>2482</v>
      </c>
      <c r="J579" s="215" t="s">
        <v>1378</v>
      </c>
      <c r="K579" s="222" t="s">
        <v>3785</v>
      </c>
      <c r="L579" s="223" t="s">
        <v>4773</v>
      </c>
      <c r="M579" s="223" t="s">
        <v>4832</v>
      </c>
      <c r="N579" s="55"/>
      <c r="O579" s="55"/>
      <c r="P579" s="228" t="s">
        <v>2843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183</v>
      </c>
      <c r="W579" s="79" t="s">
        <v>2240</v>
      </c>
      <c r="X579" s="57" t="s">
        <v>2240</v>
      </c>
      <c r="Y579" s="57" t="s">
        <v>2240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33" t="str">
        <f>IF(ISNA(VLOOKUP(AA579,'XEQM Shortlist'!J:J,1,0)),"//","")</f>
        <v/>
      </c>
      <c r="AF579" s="92" t="str">
        <f t="shared" si="188"/>
        <v/>
      </c>
      <c r="AG579" t="b">
        <f t="shared" si="189"/>
        <v>1</v>
      </c>
    </row>
    <row r="580" spans="1:33">
      <c r="A580" s="48">
        <f t="shared" si="178"/>
        <v>580</v>
      </c>
      <c r="B580" s="47">
        <f t="shared" si="179"/>
        <v>556</v>
      </c>
      <c r="C580" s="220" t="s">
        <v>3772</v>
      </c>
      <c r="D580" s="220" t="s">
        <v>2844</v>
      </c>
      <c r="E580" s="215" t="s">
        <v>120</v>
      </c>
      <c r="F580" s="215" t="s">
        <v>120</v>
      </c>
      <c r="G580" s="224">
        <v>0</v>
      </c>
      <c r="H580" s="224">
        <v>0</v>
      </c>
      <c r="I580" s="215" t="s">
        <v>2482</v>
      </c>
      <c r="J580" s="215" t="s">
        <v>1378</v>
      </c>
      <c r="K580" s="222" t="s">
        <v>3785</v>
      </c>
      <c r="L580" s="223" t="s">
        <v>4773</v>
      </c>
      <c r="M580" s="223" t="s">
        <v>4832</v>
      </c>
      <c r="N580" s="55"/>
      <c r="O580" s="55"/>
      <c r="P580" s="228" t="s">
        <v>2844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183</v>
      </c>
      <c r="W580" s="79" t="s">
        <v>2240</v>
      </c>
      <c r="X580" s="57" t="s">
        <v>2240</v>
      </c>
      <c r="Y580" s="57" t="s">
        <v>2240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33" t="str">
        <f>IF(ISNA(VLOOKUP(AA580,'XEQM Shortlist'!J:J,1,0)),"//","")</f>
        <v/>
      </c>
      <c r="AF580" s="92" t="str">
        <f t="shared" si="188"/>
        <v/>
      </c>
      <c r="AG580" t="b">
        <f t="shared" si="189"/>
        <v>1</v>
      </c>
    </row>
    <row r="581" spans="1:33">
      <c r="A581" s="48">
        <f t="shared" si="178"/>
        <v>581</v>
      </c>
      <c r="B581" s="47">
        <f t="shared" si="179"/>
        <v>557</v>
      </c>
      <c r="C581" s="220" t="s">
        <v>3772</v>
      </c>
      <c r="D581" s="220" t="s">
        <v>2845</v>
      </c>
      <c r="E581" s="215" t="s">
        <v>480</v>
      </c>
      <c r="F581" s="215" t="s">
        <v>480</v>
      </c>
      <c r="G581" s="224">
        <v>0</v>
      </c>
      <c r="H581" s="224">
        <v>0</v>
      </c>
      <c r="I581" s="215" t="s">
        <v>2482</v>
      </c>
      <c r="J581" s="215" t="s">
        <v>1378</v>
      </c>
      <c r="K581" s="222" t="s">
        <v>3785</v>
      </c>
      <c r="L581" s="223" t="s">
        <v>4773</v>
      </c>
      <c r="M581" s="223" t="s">
        <v>4832</v>
      </c>
      <c r="N581" s="55"/>
      <c r="O581" s="55"/>
      <c r="P581" s="228" t="s">
        <v>2845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183</v>
      </c>
      <c r="W581" s="79" t="s">
        <v>2240</v>
      </c>
      <c r="X581" s="57" t="s">
        <v>2240</v>
      </c>
      <c r="Y581" s="57" t="s">
        <v>2240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33" t="str">
        <f>IF(ISNA(VLOOKUP(AA581,'XEQM Shortlist'!J:J,1,0)),"//","")</f>
        <v/>
      </c>
      <c r="AF581" s="92" t="str">
        <f t="shared" si="188"/>
        <v/>
      </c>
      <c r="AG581" t="b">
        <f t="shared" si="189"/>
        <v>1</v>
      </c>
    </row>
    <row r="582" spans="1:33">
      <c r="A582" s="48">
        <f t="shared" si="178"/>
        <v>582</v>
      </c>
      <c r="B582" s="47">
        <f t="shared" si="179"/>
        <v>558</v>
      </c>
      <c r="C582" s="220" t="s">
        <v>3772</v>
      </c>
      <c r="D582" s="220" t="s">
        <v>2846</v>
      </c>
      <c r="E582" s="215" t="s">
        <v>138</v>
      </c>
      <c r="F582" s="215" t="s">
        <v>138</v>
      </c>
      <c r="G582" s="224">
        <v>0</v>
      </c>
      <c r="H582" s="224">
        <v>0</v>
      </c>
      <c r="I582" s="215" t="s">
        <v>2482</v>
      </c>
      <c r="J582" s="215" t="s">
        <v>1378</v>
      </c>
      <c r="K582" s="222" t="s">
        <v>3785</v>
      </c>
      <c r="L582" s="223" t="s">
        <v>4773</v>
      </c>
      <c r="M582" s="223" t="s">
        <v>4832</v>
      </c>
      <c r="N582" s="55"/>
      <c r="O582" s="55"/>
      <c r="P582" s="228" t="s">
        <v>2846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183</v>
      </c>
      <c r="W582" s="79" t="s">
        <v>2240</v>
      </c>
      <c r="X582" s="57" t="s">
        <v>2240</v>
      </c>
      <c r="Y582" s="57" t="s">
        <v>2240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33" t="str">
        <f>IF(ISNA(VLOOKUP(AA582,'XEQM Shortlist'!J:J,1,0)),"//","")</f>
        <v/>
      </c>
      <c r="AF582" s="92" t="str">
        <f t="shared" si="188"/>
        <v/>
      </c>
      <c r="AG582" t="b">
        <f t="shared" si="189"/>
        <v>1</v>
      </c>
    </row>
    <row r="583" spans="1:33">
      <c r="A583" s="48">
        <f t="shared" si="178"/>
        <v>583</v>
      </c>
      <c r="B583" s="47">
        <f t="shared" si="179"/>
        <v>559</v>
      </c>
      <c r="C583" s="220" t="s">
        <v>3772</v>
      </c>
      <c r="D583" s="220" t="s">
        <v>2847</v>
      </c>
      <c r="E583" s="215" t="s">
        <v>151</v>
      </c>
      <c r="F583" s="215" t="s">
        <v>151</v>
      </c>
      <c r="G583" s="224">
        <v>0</v>
      </c>
      <c r="H583" s="224">
        <v>0</v>
      </c>
      <c r="I583" s="215" t="s">
        <v>2482</v>
      </c>
      <c r="J583" s="215" t="s">
        <v>1378</v>
      </c>
      <c r="K583" s="222" t="s">
        <v>3785</v>
      </c>
      <c r="L583" s="223" t="s">
        <v>4773</v>
      </c>
      <c r="M583" s="223" t="s">
        <v>4832</v>
      </c>
      <c r="N583" s="55"/>
      <c r="O583" s="55"/>
      <c r="P583" s="228" t="s">
        <v>2847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183</v>
      </c>
      <c r="W583" s="79" t="s">
        <v>2240</v>
      </c>
      <c r="X583" s="57" t="s">
        <v>2240</v>
      </c>
      <c r="Y583" s="57" t="s">
        <v>2240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33" t="str">
        <f>IF(ISNA(VLOOKUP(AA583,'XEQM Shortlist'!J:J,1,0)),"//","")</f>
        <v/>
      </c>
      <c r="AF583" s="92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>
      <c r="A584" s="48">
        <f t="shared" si="178"/>
        <v>584</v>
      </c>
      <c r="B584" s="47">
        <f t="shared" si="179"/>
        <v>560</v>
      </c>
      <c r="C584" s="220" t="s">
        <v>3772</v>
      </c>
      <c r="D584" s="220" t="s">
        <v>2848</v>
      </c>
      <c r="E584" s="215" t="s">
        <v>158</v>
      </c>
      <c r="F584" s="215" t="s">
        <v>158</v>
      </c>
      <c r="G584" s="224">
        <v>0</v>
      </c>
      <c r="H584" s="224">
        <v>0</v>
      </c>
      <c r="I584" s="215" t="s">
        <v>2482</v>
      </c>
      <c r="J584" s="215" t="s">
        <v>1378</v>
      </c>
      <c r="K584" s="222" t="s">
        <v>3785</v>
      </c>
      <c r="L584" s="223" t="s">
        <v>4773</v>
      </c>
      <c r="M584" s="223" t="s">
        <v>4832</v>
      </c>
      <c r="N584" s="55"/>
      <c r="O584" s="55"/>
      <c r="P584" s="228" t="s">
        <v>2848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183</v>
      </c>
      <c r="W584" s="79" t="s">
        <v>2240</v>
      </c>
      <c r="X584" s="57" t="s">
        <v>2240</v>
      </c>
      <c r="Y584" s="57" t="s">
        <v>2240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33" t="str">
        <f>IF(ISNA(VLOOKUP(AA584,'XEQM Shortlist'!J:J,1,0)),"//","")</f>
        <v/>
      </c>
      <c r="AF584" s="92" t="str">
        <f t="shared" si="196"/>
        <v/>
      </c>
      <c r="AG584" t="b">
        <f t="shared" si="197"/>
        <v>1</v>
      </c>
    </row>
    <row r="585" spans="1:33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220" t="s">
        <v>3772</v>
      </c>
      <c r="D585" s="220" t="s">
        <v>2849</v>
      </c>
      <c r="E585" s="215" t="s">
        <v>169</v>
      </c>
      <c r="F585" s="215" t="s">
        <v>169</v>
      </c>
      <c r="G585" s="224">
        <v>0</v>
      </c>
      <c r="H585" s="224">
        <v>0</v>
      </c>
      <c r="I585" s="215" t="s">
        <v>2482</v>
      </c>
      <c r="J585" s="215" t="s">
        <v>1378</v>
      </c>
      <c r="K585" s="222" t="s">
        <v>3785</v>
      </c>
      <c r="L585" s="223" t="s">
        <v>4773</v>
      </c>
      <c r="M585" s="223" t="s">
        <v>4832</v>
      </c>
      <c r="N585" s="55"/>
      <c r="O585" s="55"/>
      <c r="P585" s="228" t="s">
        <v>2849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183</v>
      </c>
      <c r="W585" s="79" t="s">
        <v>2240</v>
      </c>
      <c r="X585" s="57" t="s">
        <v>2240</v>
      </c>
      <c r="Y585" s="57" t="s">
        <v>2240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33" t="str">
        <f>IF(ISNA(VLOOKUP(AA585,'XEQM Shortlist'!J:J,1,0)),"//","")</f>
        <v/>
      </c>
      <c r="AF585" s="92" t="str">
        <f t="shared" si="196"/>
        <v/>
      </c>
      <c r="AG585" t="b">
        <f t="shared" si="197"/>
        <v>1</v>
      </c>
    </row>
    <row r="586" spans="1:33">
      <c r="A586" s="48">
        <f t="shared" si="198"/>
        <v>586</v>
      </c>
      <c r="B586" s="47">
        <f t="shared" si="199"/>
        <v>562</v>
      </c>
      <c r="C586" s="220" t="s">
        <v>3772</v>
      </c>
      <c r="D586" s="220" t="s">
        <v>2850</v>
      </c>
      <c r="E586" s="215" t="s">
        <v>481</v>
      </c>
      <c r="F586" s="215" t="s">
        <v>481</v>
      </c>
      <c r="G586" s="224">
        <v>0</v>
      </c>
      <c r="H586" s="224">
        <v>0</v>
      </c>
      <c r="I586" s="215" t="s">
        <v>2482</v>
      </c>
      <c r="J586" s="215" t="s">
        <v>1378</v>
      </c>
      <c r="K586" s="222" t="s">
        <v>3785</v>
      </c>
      <c r="L586" s="223" t="s">
        <v>4773</v>
      </c>
      <c r="M586" s="223" t="s">
        <v>4832</v>
      </c>
      <c r="N586" s="55"/>
      <c r="O586" s="55"/>
      <c r="P586" s="228" t="s">
        <v>2850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183</v>
      </c>
      <c r="W586" s="79" t="s">
        <v>2240</v>
      </c>
      <c r="X586" s="57" t="s">
        <v>2240</v>
      </c>
      <c r="Y586" s="57" t="s">
        <v>2240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33" t="str">
        <f>IF(ISNA(VLOOKUP(AA586,'XEQM Shortlist'!J:J,1,0)),"//","")</f>
        <v/>
      </c>
      <c r="AF586" s="92" t="str">
        <f t="shared" si="196"/>
        <v/>
      </c>
      <c r="AG586" t="b">
        <f t="shared" si="197"/>
        <v>1</v>
      </c>
    </row>
    <row r="587" spans="1:33">
      <c r="A587" s="48">
        <f t="shared" si="198"/>
        <v>587</v>
      </c>
      <c r="B587" s="47">
        <f t="shared" si="199"/>
        <v>563</v>
      </c>
      <c r="C587" s="220" t="s">
        <v>3772</v>
      </c>
      <c r="D587" s="220" t="s">
        <v>2851</v>
      </c>
      <c r="E587" s="215" t="s">
        <v>482</v>
      </c>
      <c r="F587" s="215" t="s">
        <v>482</v>
      </c>
      <c r="G587" s="224">
        <v>0</v>
      </c>
      <c r="H587" s="224">
        <v>0</v>
      </c>
      <c r="I587" s="215" t="s">
        <v>2482</v>
      </c>
      <c r="J587" s="215" t="s">
        <v>1378</v>
      </c>
      <c r="K587" s="222" t="s">
        <v>3785</v>
      </c>
      <c r="L587" s="223" t="s">
        <v>4773</v>
      </c>
      <c r="M587" s="223" t="s">
        <v>4832</v>
      </c>
      <c r="N587" s="55"/>
      <c r="O587" s="55"/>
      <c r="P587" s="228" t="s">
        <v>2851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183</v>
      </c>
      <c r="W587" s="79" t="s">
        <v>2240</v>
      </c>
      <c r="X587" s="57" t="s">
        <v>2240</v>
      </c>
      <c r="Y587" s="57" t="s">
        <v>2240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33" t="str">
        <f>IF(ISNA(VLOOKUP(AA587,'XEQM Shortlist'!J:J,1,0)),"//","")</f>
        <v/>
      </c>
      <c r="AF587" s="92" t="str">
        <f t="shared" si="196"/>
        <v/>
      </c>
      <c r="AG587" t="b">
        <f t="shared" si="197"/>
        <v>1</v>
      </c>
    </row>
    <row r="588" spans="1:33">
      <c r="A588" s="48">
        <f t="shared" si="198"/>
        <v>588</v>
      </c>
      <c r="B588" s="47">
        <f t="shared" si="199"/>
        <v>564</v>
      </c>
      <c r="C588" s="220" t="s">
        <v>3772</v>
      </c>
      <c r="D588" s="220" t="s">
        <v>2852</v>
      </c>
      <c r="E588" s="215" t="s">
        <v>483</v>
      </c>
      <c r="F588" s="215" t="s">
        <v>483</v>
      </c>
      <c r="G588" s="224">
        <v>0</v>
      </c>
      <c r="H588" s="224">
        <v>0</v>
      </c>
      <c r="I588" s="215" t="s">
        <v>2482</v>
      </c>
      <c r="J588" s="215" t="s">
        <v>1378</v>
      </c>
      <c r="K588" s="222" t="s">
        <v>3785</v>
      </c>
      <c r="L588" s="223" t="s">
        <v>4773</v>
      </c>
      <c r="M588" s="223" t="s">
        <v>4832</v>
      </c>
      <c r="N588" s="55"/>
      <c r="O588" s="55"/>
      <c r="P588" s="228" t="s">
        <v>2852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183</v>
      </c>
      <c r="W588" s="79" t="s">
        <v>2240</v>
      </c>
      <c r="X588" s="57" t="s">
        <v>2240</v>
      </c>
      <c r="Y588" s="57" t="s">
        <v>2240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33" t="str">
        <f>IF(ISNA(VLOOKUP(AA588,'XEQM Shortlist'!J:J,1,0)),"//","")</f>
        <v/>
      </c>
      <c r="AF588" s="92" t="str">
        <f t="shared" si="196"/>
        <v/>
      </c>
      <c r="AG588" t="b">
        <f t="shared" si="197"/>
        <v>1</v>
      </c>
    </row>
    <row r="589" spans="1:33">
      <c r="A589" s="48">
        <f t="shared" si="198"/>
        <v>589</v>
      </c>
      <c r="B589" s="47">
        <f t="shared" si="199"/>
        <v>565</v>
      </c>
      <c r="C589" s="220" t="s">
        <v>3772</v>
      </c>
      <c r="D589" s="220" t="s">
        <v>2853</v>
      </c>
      <c r="E589" s="215" t="s">
        <v>484</v>
      </c>
      <c r="F589" s="215" t="s">
        <v>484</v>
      </c>
      <c r="G589" s="224">
        <v>0</v>
      </c>
      <c r="H589" s="224">
        <v>0</v>
      </c>
      <c r="I589" s="215" t="s">
        <v>2482</v>
      </c>
      <c r="J589" s="215" t="s">
        <v>1378</v>
      </c>
      <c r="K589" s="222" t="s">
        <v>3785</v>
      </c>
      <c r="L589" s="223" t="s">
        <v>4773</v>
      </c>
      <c r="M589" s="223" t="s">
        <v>4832</v>
      </c>
      <c r="N589" s="55"/>
      <c r="O589" s="55"/>
      <c r="P589" s="228" t="s">
        <v>2853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183</v>
      </c>
      <c r="W589" s="79" t="s">
        <v>2240</v>
      </c>
      <c r="X589" s="57" t="s">
        <v>2240</v>
      </c>
      <c r="Y589" s="57" t="s">
        <v>2240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33" t="str">
        <f>IF(ISNA(VLOOKUP(AA589,'XEQM Shortlist'!J:J,1,0)),"//","")</f>
        <v/>
      </c>
      <c r="AF589" s="92" t="str">
        <f t="shared" si="196"/>
        <v/>
      </c>
      <c r="AG589" t="b">
        <f t="shared" si="197"/>
        <v>1</v>
      </c>
    </row>
    <row r="590" spans="1:33">
      <c r="A590" s="48">
        <f t="shared" si="198"/>
        <v>590</v>
      </c>
      <c r="B590" s="47">
        <f t="shared" si="199"/>
        <v>566</v>
      </c>
      <c r="C590" s="220" t="s">
        <v>3772</v>
      </c>
      <c r="D590" s="220" t="s">
        <v>2854</v>
      </c>
      <c r="E590" s="215" t="s">
        <v>485</v>
      </c>
      <c r="F590" s="215" t="s">
        <v>485</v>
      </c>
      <c r="G590" s="224">
        <v>0</v>
      </c>
      <c r="H590" s="224">
        <v>0</v>
      </c>
      <c r="I590" s="215" t="s">
        <v>2482</v>
      </c>
      <c r="J590" s="215" t="s">
        <v>1378</v>
      </c>
      <c r="K590" s="222" t="s">
        <v>3785</v>
      </c>
      <c r="L590" s="223" t="s">
        <v>4773</v>
      </c>
      <c r="M590" s="223" t="s">
        <v>4832</v>
      </c>
      <c r="N590" s="55"/>
      <c r="O590" s="55"/>
      <c r="P590" s="228" t="s">
        <v>2854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183</v>
      </c>
      <c r="W590" s="79" t="s">
        <v>2240</v>
      </c>
      <c r="X590" s="57" t="s">
        <v>2240</v>
      </c>
      <c r="Y590" s="57" t="s">
        <v>2240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33" t="str">
        <f>IF(ISNA(VLOOKUP(AA590,'XEQM Shortlist'!J:J,1,0)),"//","")</f>
        <v/>
      </c>
      <c r="AF590" s="92" t="str">
        <f t="shared" si="196"/>
        <v/>
      </c>
      <c r="AG590" t="b">
        <f t="shared" si="197"/>
        <v>1</v>
      </c>
    </row>
    <row r="591" spans="1:33">
      <c r="A591" s="48">
        <f t="shared" si="198"/>
        <v>591</v>
      </c>
      <c r="B591" s="47">
        <f t="shared" si="199"/>
        <v>567</v>
      </c>
      <c r="C591" s="220" t="s">
        <v>3772</v>
      </c>
      <c r="D591" s="220" t="s">
        <v>2855</v>
      </c>
      <c r="E591" s="215" t="s">
        <v>264</v>
      </c>
      <c r="F591" s="215" t="s">
        <v>264</v>
      </c>
      <c r="G591" s="224">
        <v>0</v>
      </c>
      <c r="H591" s="224">
        <v>0</v>
      </c>
      <c r="I591" s="215" t="s">
        <v>2482</v>
      </c>
      <c r="J591" s="215" t="s">
        <v>1378</v>
      </c>
      <c r="K591" s="222" t="s">
        <v>3785</v>
      </c>
      <c r="L591" s="223" t="s">
        <v>4773</v>
      </c>
      <c r="M591" s="223" t="s">
        <v>4832</v>
      </c>
      <c r="N591" s="55"/>
      <c r="O591" s="55"/>
      <c r="P591" s="228" t="s">
        <v>2855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183</v>
      </c>
      <c r="W591" s="79" t="s">
        <v>2240</v>
      </c>
      <c r="X591" s="57" t="s">
        <v>2240</v>
      </c>
      <c r="Y591" s="57" t="s">
        <v>2240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33" t="str">
        <f>IF(ISNA(VLOOKUP(AA591,'XEQM Shortlist'!J:J,1,0)),"//","")</f>
        <v/>
      </c>
      <c r="AF591" s="92" t="str">
        <f t="shared" si="196"/>
        <v/>
      </c>
      <c r="AG591" t="b">
        <f t="shared" si="197"/>
        <v>1</v>
      </c>
    </row>
    <row r="592" spans="1:33">
      <c r="A592" s="48">
        <f t="shared" si="198"/>
        <v>592</v>
      </c>
      <c r="B592" s="47">
        <f t="shared" si="199"/>
        <v>568</v>
      </c>
      <c r="C592" s="220" t="s">
        <v>3772</v>
      </c>
      <c r="D592" s="220" t="s">
        <v>1846</v>
      </c>
      <c r="E592" s="215" t="s">
        <v>486</v>
      </c>
      <c r="F592" s="215" t="s">
        <v>486</v>
      </c>
      <c r="G592" s="224">
        <v>0</v>
      </c>
      <c r="H592" s="224">
        <v>0</v>
      </c>
      <c r="I592" s="215" t="s">
        <v>2482</v>
      </c>
      <c r="J592" s="215" t="s">
        <v>1378</v>
      </c>
      <c r="K592" s="222" t="s">
        <v>3785</v>
      </c>
      <c r="L592" s="223" t="s">
        <v>4773</v>
      </c>
      <c r="M592" s="223" t="s">
        <v>4832</v>
      </c>
      <c r="N592" s="55"/>
      <c r="O592" s="55"/>
      <c r="P592" s="228" t="s">
        <v>1846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183</v>
      </c>
      <c r="W592" s="79" t="s">
        <v>2240</v>
      </c>
      <c r="X592" s="57" t="s">
        <v>2240</v>
      </c>
      <c r="Y592" s="57" t="s">
        <v>2240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33" t="str">
        <f>IF(ISNA(VLOOKUP(AA592,'XEQM Shortlist'!J:J,1,0)),"//","")</f>
        <v/>
      </c>
      <c r="AF592" s="92" t="str">
        <f t="shared" si="196"/>
        <v/>
      </c>
      <c r="AG592" t="b">
        <f t="shared" si="197"/>
        <v>1</v>
      </c>
    </row>
    <row r="593" spans="1:33">
      <c r="A593" s="48">
        <f t="shared" si="198"/>
        <v>593</v>
      </c>
      <c r="B593" s="47">
        <f t="shared" si="199"/>
        <v>569</v>
      </c>
      <c r="C593" s="220" t="s">
        <v>3772</v>
      </c>
      <c r="D593" s="220" t="s">
        <v>2856</v>
      </c>
      <c r="E593" s="215" t="s">
        <v>487</v>
      </c>
      <c r="F593" s="215" t="s">
        <v>487</v>
      </c>
      <c r="G593" s="224">
        <v>0</v>
      </c>
      <c r="H593" s="224">
        <v>0</v>
      </c>
      <c r="I593" s="215" t="s">
        <v>2482</v>
      </c>
      <c r="J593" s="215" t="s">
        <v>1378</v>
      </c>
      <c r="K593" s="222" t="s">
        <v>3785</v>
      </c>
      <c r="L593" s="223" t="s">
        <v>4773</v>
      </c>
      <c r="M593" s="223" t="s">
        <v>4832</v>
      </c>
      <c r="N593" s="55"/>
      <c r="O593" s="55"/>
      <c r="P593" s="228" t="s">
        <v>2856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183</v>
      </c>
      <c r="W593" s="79" t="s">
        <v>2240</v>
      </c>
      <c r="X593" s="57" t="s">
        <v>2240</v>
      </c>
      <c r="Y593" s="57" t="s">
        <v>2240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33" t="str">
        <f>IF(ISNA(VLOOKUP(AA593,'XEQM Shortlist'!J:J,1,0)),"//","")</f>
        <v/>
      </c>
      <c r="AF593" s="92" t="str">
        <f t="shared" si="196"/>
        <v/>
      </c>
      <c r="AG593" t="b">
        <f t="shared" si="197"/>
        <v>1</v>
      </c>
    </row>
    <row r="594" spans="1:33">
      <c r="A594" s="48">
        <f t="shared" si="198"/>
        <v>594</v>
      </c>
      <c r="B594" s="47">
        <f t="shared" si="199"/>
        <v>570</v>
      </c>
      <c r="C594" s="220" t="s">
        <v>3772</v>
      </c>
      <c r="D594" s="220" t="s">
        <v>2857</v>
      </c>
      <c r="E594" s="215" t="s">
        <v>488</v>
      </c>
      <c r="F594" s="215" t="s">
        <v>488</v>
      </c>
      <c r="G594" s="224">
        <v>0</v>
      </c>
      <c r="H594" s="224">
        <v>0</v>
      </c>
      <c r="I594" s="215" t="s">
        <v>2482</v>
      </c>
      <c r="J594" s="215" t="s">
        <v>1378</v>
      </c>
      <c r="K594" s="222" t="s">
        <v>3785</v>
      </c>
      <c r="L594" s="223" t="s">
        <v>4773</v>
      </c>
      <c r="M594" s="223" t="s">
        <v>4832</v>
      </c>
      <c r="N594" s="55"/>
      <c r="O594" s="55"/>
      <c r="P594" s="228" t="s">
        <v>2857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183</v>
      </c>
      <c r="W594" s="79" t="s">
        <v>2240</v>
      </c>
      <c r="X594" s="57" t="s">
        <v>2240</v>
      </c>
      <c r="Y594" s="57" t="s">
        <v>2240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33" t="str">
        <f>IF(ISNA(VLOOKUP(AA594,'XEQM Shortlist'!J:J,1,0)),"//","")</f>
        <v/>
      </c>
      <c r="AF594" s="92" t="str">
        <f t="shared" si="196"/>
        <v/>
      </c>
      <c r="AG594" t="b">
        <f t="shared" si="197"/>
        <v>1</v>
      </c>
    </row>
    <row r="595" spans="1:33">
      <c r="A595" s="48">
        <f t="shared" si="198"/>
        <v>595</v>
      </c>
      <c r="B595" s="47">
        <f t="shared" si="199"/>
        <v>571</v>
      </c>
      <c r="C595" s="220" t="s">
        <v>3772</v>
      </c>
      <c r="D595" s="220" t="s">
        <v>2858</v>
      </c>
      <c r="E595" s="215" t="s">
        <v>489</v>
      </c>
      <c r="F595" s="215" t="s">
        <v>489</v>
      </c>
      <c r="G595" s="224">
        <v>0</v>
      </c>
      <c r="H595" s="224">
        <v>0</v>
      </c>
      <c r="I595" s="215" t="s">
        <v>2482</v>
      </c>
      <c r="J595" s="215" t="s">
        <v>1378</v>
      </c>
      <c r="K595" s="222" t="s">
        <v>3785</v>
      </c>
      <c r="L595" s="223" t="s">
        <v>4773</v>
      </c>
      <c r="M595" s="223" t="s">
        <v>4832</v>
      </c>
      <c r="N595" s="55"/>
      <c r="O595" s="55"/>
      <c r="P595" s="228" t="s">
        <v>2858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183</v>
      </c>
      <c r="W595" s="79" t="s">
        <v>2240</v>
      </c>
      <c r="X595" s="57" t="s">
        <v>2240</v>
      </c>
      <c r="Y595" s="57" t="s">
        <v>2240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33" t="str">
        <f>IF(ISNA(VLOOKUP(AA595,'XEQM Shortlist'!J:J,1,0)),"//","")</f>
        <v/>
      </c>
      <c r="AF595" s="92" t="str">
        <f t="shared" si="196"/>
        <v/>
      </c>
      <c r="AG595" t="b">
        <f t="shared" si="197"/>
        <v>1</v>
      </c>
    </row>
    <row r="596" spans="1:33">
      <c r="A596" s="48">
        <f t="shared" si="198"/>
        <v>596</v>
      </c>
      <c r="B596" s="47">
        <f t="shared" si="199"/>
        <v>572</v>
      </c>
      <c r="C596" s="220" t="s">
        <v>3772</v>
      </c>
      <c r="D596" s="220" t="s">
        <v>2859</v>
      </c>
      <c r="E596" s="215" t="s">
        <v>490</v>
      </c>
      <c r="F596" s="215" t="s">
        <v>490</v>
      </c>
      <c r="G596" s="224">
        <v>0</v>
      </c>
      <c r="H596" s="224">
        <v>0</v>
      </c>
      <c r="I596" s="215" t="s">
        <v>2482</v>
      </c>
      <c r="J596" s="215" t="s">
        <v>1378</v>
      </c>
      <c r="K596" s="222" t="s">
        <v>3785</v>
      </c>
      <c r="L596" s="223" t="s">
        <v>4773</v>
      </c>
      <c r="M596" s="223" t="s">
        <v>4832</v>
      </c>
      <c r="N596" s="55"/>
      <c r="O596" s="55"/>
      <c r="P596" s="228" t="s">
        <v>2859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183</v>
      </c>
      <c r="W596" s="79" t="s">
        <v>2240</v>
      </c>
      <c r="X596" s="57" t="s">
        <v>2240</v>
      </c>
      <c r="Y596" s="57" t="s">
        <v>2240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33" t="str">
        <f>IF(ISNA(VLOOKUP(AA596,'XEQM Shortlist'!J:J,1,0)),"//","")</f>
        <v/>
      </c>
      <c r="AF596" s="92" t="str">
        <f t="shared" si="196"/>
        <v/>
      </c>
      <c r="AG596" t="b">
        <f t="shared" si="197"/>
        <v>1</v>
      </c>
    </row>
    <row r="597" spans="1:33">
      <c r="A597" s="48">
        <f t="shared" si="198"/>
        <v>597</v>
      </c>
      <c r="B597" s="47">
        <f t="shared" si="199"/>
        <v>573</v>
      </c>
      <c r="C597" s="220" t="s">
        <v>3772</v>
      </c>
      <c r="D597" s="220" t="s">
        <v>2860</v>
      </c>
      <c r="E597" s="215" t="s">
        <v>491</v>
      </c>
      <c r="F597" s="215" t="s">
        <v>491</v>
      </c>
      <c r="G597" s="224">
        <v>0</v>
      </c>
      <c r="H597" s="224">
        <v>0</v>
      </c>
      <c r="I597" s="215" t="s">
        <v>2482</v>
      </c>
      <c r="J597" s="215" t="s">
        <v>1378</v>
      </c>
      <c r="K597" s="222" t="s">
        <v>3785</v>
      </c>
      <c r="L597" s="223" t="s">
        <v>4773</v>
      </c>
      <c r="M597" s="223" t="s">
        <v>4832</v>
      </c>
      <c r="N597" s="55"/>
      <c r="O597" s="55"/>
      <c r="P597" s="228" t="s">
        <v>2860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183</v>
      </c>
      <c r="W597" s="79" t="s">
        <v>2240</v>
      </c>
      <c r="X597" s="57" t="s">
        <v>2240</v>
      </c>
      <c r="Y597" s="57" t="s">
        <v>2240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33" t="str">
        <f>IF(ISNA(VLOOKUP(AA597,'XEQM Shortlist'!J:J,1,0)),"//","")</f>
        <v/>
      </c>
      <c r="AF597" s="92" t="str">
        <f t="shared" si="196"/>
        <v/>
      </c>
      <c r="AG597" t="b">
        <f t="shared" si="197"/>
        <v>1</v>
      </c>
    </row>
    <row r="598" spans="1:33">
      <c r="A598" s="48">
        <f t="shared" si="198"/>
        <v>598</v>
      </c>
      <c r="B598" s="47">
        <f t="shared" si="199"/>
        <v>574</v>
      </c>
      <c r="C598" s="220" t="s">
        <v>3772</v>
      </c>
      <c r="D598" s="220" t="s">
        <v>2861</v>
      </c>
      <c r="E598" s="215" t="s">
        <v>492</v>
      </c>
      <c r="F598" s="215" t="s">
        <v>492</v>
      </c>
      <c r="G598" s="224">
        <v>0</v>
      </c>
      <c r="H598" s="224">
        <v>0</v>
      </c>
      <c r="I598" s="215" t="s">
        <v>2482</v>
      </c>
      <c r="J598" s="215" t="s">
        <v>1378</v>
      </c>
      <c r="K598" s="222" t="s">
        <v>3785</v>
      </c>
      <c r="L598" s="223" t="s">
        <v>4773</v>
      </c>
      <c r="M598" s="223" t="s">
        <v>4832</v>
      </c>
      <c r="N598" s="55"/>
      <c r="O598" s="55"/>
      <c r="P598" s="228" t="s">
        <v>2861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183</v>
      </c>
      <c r="W598" s="79" t="s">
        <v>2240</v>
      </c>
      <c r="X598" s="57" t="s">
        <v>2240</v>
      </c>
      <c r="Y598" s="57" t="s">
        <v>2240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33" t="str">
        <f>IF(ISNA(VLOOKUP(AA598,'XEQM Shortlist'!J:J,1,0)),"//","")</f>
        <v/>
      </c>
      <c r="AF598" s="92" t="str">
        <f t="shared" si="196"/>
        <v/>
      </c>
      <c r="AG598" t="b">
        <f t="shared" si="197"/>
        <v>1</v>
      </c>
    </row>
    <row r="599" spans="1:33">
      <c r="A599" s="48">
        <f t="shared" si="198"/>
        <v>599</v>
      </c>
      <c r="B599" s="47">
        <f t="shared" si="199"/>
        <v>575</v>
      </c>
      <c r="C599" s="220" t="s">
        <v>3772</v>
      </c>
      <c r="D599" s="220" t="s">
        <v>2862</v>
      </c>
      <c r="E599" s="215" t="s">
        <v>493</v>
      </c>
      <c r="F599" s="215" t="s">
        <v>493</v>
      </c>
      <c r="G599" s="224">
        <v>0</v>
      </c>
      <c r="H599" s="224">
        <v>0</v>
      </c>
      <c r="I599" s="215" t="s">
        <v>2482</v>
      </c>
      <c r="J599" s="215" t="s">
        <v>1378</v>
      </c>
      <c r="K599" s="222" t="s">
        <v>3785</v>
      </c>
      <c r="L599" s="223" t="s">
        <v>4773</v>
      </c>
      <c r="M599" s="223" t="s">
        <v>4832</v>
      </c>
      <c r="N599" s="55"/>
      <c r="O599" s="55"/>
      <c r="P599" s="228" t="s">
        <v>2862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183</v>
      </c>
      <c r="W599" s="79" t="s">
        <v>2240</v>
      </c>
      <c r="X599" s="57" t="s">
        <v>2240</v>
      </c>
      <c r="Y599" s="57" t="s">
        <v>2240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33" t="str">
        <f>IF(ISNA(VLOOKUP(AA599,'XEQM Shortlist'!J:J,1,0)),"//","")</f>
        <v/>
      </c>
      <c r="AF599" s="92" t="str">
        <f t="shared" si="196"/>
        <v/>
      </c>
      <c r="AG599" t="b">
        <f t="shared" si="197"/>
        <v>1</v>
      </c>
    </row>
    <row r="600" spans="1:33">
      <c r="A600" s="48">
        <f t="shared" si="198"/>
        <v>600</v>
      </c>
      <c r="B600" s="47">
        <f t="shared" si="199"/>
        <v>576</v>
      </c>
      <c r="C600" s="220" t="s">
        <v>3772</v>
      </c>
      <c r="D600" s="220" t="s">
        <v>2863</v>
      </c>
      <c r="E600" s="215" t="s">
        <v>494</v>
      </c>
      <c r="F600" s="215" t="s">
        <v>494</v>
      </c>
      <c r="G600" s="224">
        <v>0</v>
      </c>
      <c r="H600" s="224">
        <v>0</v>
      </c>
      <c r="I600" s="215" t="s">
        <v>2483</v>
      </c>
      <c r="J600" s="215" t="s">
        <v>1378</v>
      </c>
      <c r="K600" s="222" t="s">
        <v>3785</v>
      </c>
      <c r="L600" s="223" t="s">
        <v>4773</v>
      </c>
      <c r="M600" s="223" t="s">
        <v>4832</v>
      </c>
      <c r="N600" s="55"/>
      <c r="O600" s="55"/>
      <c r="P600" s="228" t="s">
        <v>2863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183</v>
      </c>
      <c r="W600" s="79" t="s">
        <v>2240</v>
      </c>
      <c r="X600" s="57" t="s">
        <v>2240</v>
      </c>
      <c r="Y600" s="57" t="s">
        <v>2240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33" t="str">
        <f>IF(ISNA(VLOOKUP(AA600,'XEQM Shortlist'!J:J,1,0)),"//","")</f>
        <v/>
      </c>
      <c r="AF600" s="92" t="str">
        <f t="shared" si="196"/>
        <v/>
      </c>
      <c r="AG600" t="b">
        <f t="shared" si="197"/>
        <v>1</v>
      </c>
    </row>
    <row r="601" spans="1:33">
      <c r="A601" s="48">
        <f t="shared" si="198"/>
        <v>601</v>
      </c>
      <c r="B601" s="47">
        <f t="shared" si="199"/>
        <v>577</v>
      </c>
      <c r="C601" s="220" t="s">
        <v>3772</v>
      </c>
      <c r="D601" s="220" t="s">
        <v>2864</v>
      </c>
      <c r="E601" s="215" t="s">
        <v>495</v>
      </c>
      <c r="F601" s="215" t="s">
        <v>495</v>
      </c>
      <c r="G601" s="224">
        <v>0</v>
      </c>
      <c r="H601" s="224">
        <v>0</v>
      </c>
      <c r="I601" s="215" t="s">
        <v>2483</v>
      </c>
      <c r="J601" s="215" t="s">
        <v>1378</v>
      </c>
      <c r="K601" s="222" t="s">
        <v>3785</v>
      </c>
      <c r="L601" s="223" t="s">
        <v>4773</v>
      </c>
      <c r="M601" s="223" t="s">
        <v>4832</v>
      </c>
      <c r="N601" s="55"/>
      <c r="O601" s="55"/>
      <c r="P601" s="228" t="s">
        <v>2864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183</v>
      </c>
      <c r="W601" s="79" t="s">
        <v>2240</v>
      </c>
      <c r="X601" s="57" t="s">
        <v>2240</v>
      </c>
      <c r="Y601" s="57" t="s">
        <v>2240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33" t="str">
        <f>IF(ISNA(VLOOKUP(AA601,'XEQM Shortlist'!J:J,1,0)),"//","")</f>
        <v/>
      </c>
      <c r="AF601" s="92" t="str">
        <f t="shared" si="196"/>
        <v/>
      </c>
      <c r="AG601" t="b">
        <f t="shared" si="197"/>
        <v>1</v>
      </c>
    </row>
    <row r="602" spans="1:33">
      <c r="A602" s="48">
        <f t="shared" si="198"/>
        <v>602</v>
      </c>
      <c r="B602" s="47">
        <f t="shared" si="199"/>
        <v>578</v>
      </c>
      <c r="C602" s="220" t="s">
        <v>3772</v>
      </c>
      <c r="D602" s="220" t="s">
        <v>2865</v>
      </c>
      <c r="E602" s="215" t="s">
        <v>496</v>
      </c>
      <c r="F602" s="215" t="s">
        <v>496</v>
      </c>
      <c r="G602" s="224">
        <v>0</v>
      </c>
      <c r="H602" s="224">
        <v>0</v>
      </c>
      <c r="I602" s="215" t="s">
        <v>2483</v>
      </c>
      <c r="J602" s="215" t="s">
        <v>1378</v>
      </c>
      <c r="K602" s="222" t="s">
        <v>3785</v>
      </c>
      <c r="L602" s="223" t="s">
        <v>4773</v>
      </c>
      <c r="M602" s="223" t="s">
        <v>4832</v>
      </c>
      <c r="N602" s="55"/>
      <c r="O602" s="55"/>
      <c r="P602" s="228" t="s">
        <v>2865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183</v>
      </c>
      <c r="W602" s="79" t="s">
        <v>2240</v>
      </c>
      <c r="X602" s="57" t="s">
        <v>2240</v>
      </c>
      <c r="Y602" s="57" t="s">
        <v>2240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33" t="str">
        <f>IF(ISNA(VLOOKUP(AA602,'XEQM Shortlist'!J:J,1,0)),"//","")</f>
        <v/>
      </c>
      <c r="AF602" s="92" t="str">
        <f t="shared" si="196"/>
        <v/>
      </c>
      <c r="AG602" t="b">
        <f t="shared" si="197"/>
        <v>1</v>
      </c>
    </row>
    <row r="603" spans="1:33">
      <c r="A603" s="48">
        <f t="shared" si="198"/>
        <v>603</v>
      </c>
      <c r="B603" s="47">
        <f t="shared" si="199"/>
        <v>579</v>
      </c>
      <c r="C603" s="220" t="s">
        <v>3772</v>
      </c>
      <c r="D603" s="220" t="s">
        <v>2866</v>
      </c>
      <c r="E603" s="215" t="s">
        <v>497</v>
      </c>
      <c r="F603" s="215" t="s">
        <v>497</v>
      </c>
      <c r="G603" s="224">
        <v>0</v>
      </c>
      <c r="H603" s="224">
        <v>0</v>
      </c>
      <c r="I603" s="215" t="s">
        <v>2483</v>
      </c>
      <c r="J603" s="215" t="s">
        <v>1378</v>
      </c>
      <c r="K603" s="222" t="s">
        <v>3785</v>
      </c>
      <c r="L603" s="223" t="s">
        <v>4773</v>
      </c>
      <c r="M603" s="223" t="s">
        <v>4832</v>
      </c>
      <c r="N603" s="55"/>
      <c r="O603" s="55"/>
      <c r="P603" s="228" t="s">
        <v>2866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183</v>
      </c>
      <c r="W603" s="79" t="s">
        <v>2240</v>
      </c>
      <c r="X603" s="57" t="s">
        <v>2240</v>
      </c>
      <c r="Y603" s="57" t="s">
        <v>2240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33" t="str">
        <f>IF(ISNA(VLOOKUP(AA603,'XEQM Shortlist'!J:J,1,0)),"//","")</f>
        <v/>
      </c>
      <c r="AF603" s="92" t="str">
        <f t="shared" si="196"/>
        <v/>
      </c>
      <c r="AG603" t="b">
        <f t="shared" si="197"/>
        <v>1</v>
      </c>
    </row>
    <row r="604" spans="1:33">
      <c r="A604" s="48">
        <f t="shared" si="198"/>
        <v>604</v>
      </c>
      <c r="B604" s="47">
        <f t="shared" si="199"/>
        <v>580</v>
      </c>
      <c r="C604" s="220" t="s">
        <v>3772</v>
      </c>
      <c r="D604" s="220" t="s">
        <v>2867</v>
      </c>
      <c r="E604" s="215" t="s">
        <v>498</v>
      </c>
      <c r="F604" s="215" t="s">
        <v>498</v>
      </c>
      <c r="G604" s="224">
        <v>0</v>
      </c>
      <c r="H604" s="224">
        <v>0</v>
      </c>
      <c r="I604" s="215" t="s">
        <v>2483</v>
      </c>
      <c r="J604" s="215" t="s">
        <v>1378</v>
      </c>
      <c r="K604" s="222" t="s">
        <v>3785</v>
      </c>
      <c r="L604" s="223" t="s">
        <v>4773</v>
      </c>
      <c r="M604" s="223" t="s">
        <v>4832</v>
      </c>
      <c r="N604" s="55"/>
      <c r="O604" s="55"/>
      <c r="P604" s="228" t="s">
        <v>2867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183</v>
      </c>
      <c r="W604" s="79" t="s">
        <v>2240</v>
      </c>
      <c r="X604" s="57" t="s">
        <v>2240</v>
      </c>
      <c r="Y604" s="57" t="s">
        <v>2240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33" t="str">
        <f>IF(ISNA(VLOOKUP(AA604,'XEQM Shortlist'!J:J,1,0)),"//","")</f>
        <v/>
      </c>
      <c r="AF604" s="92" t="str">
        <f t="shared" si="196"/>
        <v/>
      </c>
      <c r="AG604" t="b">
        <f t="shared" si="197"/>
        <v>1</v>
      </c>
    </row>
    <row r="605" spans="1:33">
      <c r="A605" s="48">
        <f t="shared" si="198"/>
        <v>605</v>
      </c>
      <c r="B605" s="47">
        <f t="shared" si="199"/>
        <v>581</v>
      </c>
      <c r="C605" s="220" t="s">
        <v>3772</v>
      </c>
      <c r="D605" s="220" t="s">
        <v>2868</v>
      </c>
      <c r="E605" s="215" t="s">
        <v>499</v>
      </c>
      <c r="F605" s="215" t="s">
        <v>499</v>
      </c>
      <c r="G605" s="224">
        <v>0</v>
      </c>
      <c r="H605" s="224">
        <v>0</v>
      </c>
      <c r="I605" s="215" t="s">
        <v>2483</v>
      </c>
      <c r="J605" s="215" t="s">
        <v>1378</v>
      </c>
      <c r="K605" s="222" t="s">
        <v>3785</v>
      </c>
      <c r="L605" s="223" t="s">
        <v>4773</v>
      </c>
      <c r="M605" s="223" t="s">
        <v>4832</v>
      </c>
      <c r="N605" s="55"/>
      <c r="O605" s="55"/>
      <c r="P605" s="228" t="s">
        <v>2868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183</v>
      </c>
      <c r="W605" s="79" t="s">
        <v>2240</v>
      </c>
      <c r="X605" s="57" t="s">
        <v>2240</v>
      </c>
      <c r="Y605" s="57" t="s">
        <v>2240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33" t="str">
        <f>IF(ISNA(VLOOKUP(AA605,'XEQM Shortlist'!J:J,1,0)),"//","")</f>
        <v/>
      </c>
      <c r="AF605" s="92" t="str">
        <f t="shared" si="196"/>
        <v/>
      </c>
      <c r="AG605" t="b">
        <f t="shared" si="197"/>
        <v>1</v>
      </c>
    </row>
    <row r="606" spans="1:33">
      <c r="A606" s="48">
        <f t="shared" si="198"/>
        <v>606</v>
      </c>
      <c r="B606" s="47">
        <f t="shared" si="199"/>
        <v>582</v>
      </c>
      <c r="C606" s="220" t="s">
        <v>3772</v>
      </c>
      <c r="D606" s="220" t="s">
        <v>2869</v>
      </c>
      <c r="E606" s="215" t="s">
        <v>500</v>
      </c>
      <c r="F606" s="215" t="s">
        <v>500</v>
      </c>
      <c r="G606" s="224">
        <v>0</v>
      </c>
      <c r="H606" s="224">
        <v>0</v>
      </c>
      <c r="I606" s="215" t="s">
        <v>2483</v>
      </c>
      <c r="J606" s="215" t="s">
        <v>1378</v>
      </c>
      <c r="K606" s="222" t="s">
        <v>3785</v>
      </c>
      <c r="L606" s="223" t="s">
        <v>4773</v>
      </c>
      <c r="M606" s="223" t="s">
        <v>4832</v>
      </c>
      <c r="N606" s="55"/>
      <c r="O606" s="55"/>
      <c r="P606" s="228" t="s">
        <v>2869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183</v>
      </c>
      <c r="W606" s="79" t="s">
        <v>2240</v>
      </c>
      <c r="X606" s="57" t="s">
        <v>2240</v>
      </c>
      <c r="Y606" s="57" t="s">
        <v>2240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33" t="str">
        <f>IF(ISNA(VLOOKUP(AA606,'XEQM Shortlist'!J:J,1,0)),"//","")</f>
        <v/>
      </c>
      <c r="AF606" s="92" t="str">
        <f t="shared" si="196"/>
        <v/>
      </c>
      <c r="AG606" t="b">
        <f t="shared" si="197"/>
        <v>1</v>
      </c>
    </row>
    <row r="607" spans="1:33">
      <c r="A607" s="48">
        <f t="shared" si="198"/>
        <v>607</v>
      </c>
      <c r="B607" s="47">
        <f t="shared" si="199"/>
        <v>583</v>
      </c>
      <c r="C607" s="220" t="s">
        <v>3772</v>
      </c>
      <c r="D607" s="220" t="s">
        <v>2870</v>
      </c>
      <c r="E607" s="215" t="s">
        <v>501</v>
      </c>
      <c r="F607" s="215" t="s">
        <v>501</v>
      </c>
      <c r="G607" s="224">
        <v>0</v>
      </c>
      <c r="H607" s="224">
        <v>0</v>
      </c>
      <c r="I607" s="215" t="s">
        <v>2483</v>
      </c>
      <c r="J607" s="215" t="s">
        <v>1378</v>
      </c>
      <c r="K607" s="222" t="s">
        <v>3785</v>
      </c>
      <c r="L607" s="223" t="s">
        <v>4773</v>
      </c>
      <c r="M607" s="223" t="s">
        <v>4832</v>
      </c>
      <c r="N607" s="55"/>
      <c r="O607" s="55"/>
      <c r="P607" s="228" t="s">
        <v>2870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183</v>
      </c>
      <c r="W607" s="79" t="s">
        <v>2240</v>
      </c>
      <c r="X607" s="57" t="s">
        <v>2240</v>
      </c>
      <c r="Y607" s="57" t="s">
        <v>2240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33" t="str">
        <f>IF(ISNA(VLOOKUP(AA607,'XEQM Shortlist'!J:J,1,0)),"//","")</f>
        <v/>
      </c>
      <c r="AF607" s="92" t="str">
        <f t="shared" si="196"/>
        <v/>
      </c>
      <c r="AG607" t="b">
        <f t="shared" si="197"/>
        <v>1</v>
      </c>
    </row>
    <row r="608" spans="1:33">
      <c r="A608" s="48">
        <f t="shared" si="198"/>
        <v>608</v>
      </c>
      <c r="B608" s="47">
        <f t="shared" si="199"/>
        <v>584</v>
      </c>
      <c r="C608" s="220" t="s">
        <v>3772</v>
      </c>
      <c r="D608" s="220" t="s">
        <v>2871</v>
      </c>
      <c r="E608" s="215" t="s">
        <v>502</v>
      </c>
      <c r="F608" s="215" t="s">
        <v>502</v>
      </c>
      <c r="G608" s="224">
        <v>0</v>
      </c>
      <c r="H608" s="224">
        <v>0</v>
      </c>
      <c r="I608" s="215" t="s">
        <v>2483</v>
      </c>
      <c r="J608" s="215" t="s">
        <v>1378</v>
      </c>
      <c r="K608" s="222" t="s">
        <v>3785</v>
      </c>
      <c r="L608" s="223" t="s">
        <v>4773</v>
      </c>
      <c r="M608" s="223" t="s">
        <v>4832</v>
      </c>
      <c r="N608" s="55"/>
      <c r="O608" s="55"/>
      <c r="P608" s="228" t="s">
        <v>2871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183</v>
      </c>
      <c r="W608" s="79" t="s">
        <v>2240</v>
      </c>
      <c r="X608" s="57" t="s">
        <v>2240</v>
      </c>
      <c r="Y608" s="57" t="s">
        <v>2240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33" t="str">
        <f>IF(ISNA(VLOOKUP(AA608,'XEQM Shortlist'!J:J,1,0)),"//","")</f>
        <v/>
      </c>
      <c r="AF608" s="92" t="str">
        <f t="shared" si="196"/>
        <v/>
      </c>
      <c r="AG608" t="b">
        <f t="shared" si="197"/>
        <v>1</v>
      </c>
    </row>
    <row r="609" spans="1:33">
      <c r="A609" s="48">
        <f t="shared" si="198"/>
        <v>609</v>
      </c>
      <c r="B609" s="47">
        <f t="shared" si="199"/>
        <v>585</v>
      </c>
      <c r="C609" s="220" t="s">
        <v>3772</v>
      </c>
      <c r="D609" s="220" t="s">
        <v>2872</v>
      </c>
      <c r="E609" s="215" t="s">
        <v>503</v>
      </c>
      <c r="F609" s="215" t="s">
        <v>503</v>
      </c>
      <c r="G609" s="224">
        <v>0</v>
      </c>
      <c r="H609" s="224">
        <v>0</v>
      </c>
      <c r="I609" s="215" t="s">
        <v>2483</v>
      </c>
      <c r="J609" s="215" t="s">
        <v>1378</v>
      </c>
      <c r="K609" s="222" t="s">
        <v>3785</v>
      </c>
      <c r="L609" s="223" t="s">
        <v>4773</v>
      </c>
      <c r="M609" s="223" t="s">
        <v>4832</v>
      </c>
      <c r="N609" s="55"/>
      <c r="O609" s="55"/>
      <c r="P609" s="228" t="s">
        <v>2872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183</v>
      </c>
      <c r="W609" s="79" t="s">
        <v>2240</v>
      </c>
      <c r="X609" s="57" t="s">
        <v>2240</v>
      </c>
      <c r="Y609" s="57" t="s">
        <v>2240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33" t="str">
        <f>IF(ISNA(VLOOKUP(AA609,'XEQM Shortlist'!J:J,1,0)),"//","")</f>
        <v/>
      </c>
      <c r="AF609" s="92" t="str">
        <f t="shared" si="196"/>
        <v/>
      </c>
      <c r="AG609" t="b">
        <f t="shared" si="197"/>
        <v>1</v>
      </c>
    </row>
    <row r="610" spans="1:33">
      <c r="A610" s="48">
        <f t="shared" si="198"/>
        <v>610</v>
      </c>
      <c r="B610" s="47">
        <f t="shared" si="199"/>
        <v>586</v>
      </c>
      <c r="C610" s="220" t="s">
        <v>3772</v>
      </c>
      <c r="D610" s="220" t="s">
        <v>2873</v>
      </c>
      <c r="E610" s="215" t="s">
        <v>159</v>
      </c>
      <c r="F610" s="215" t="s">
        <v>159</v>
      </c>
      <c r="G610" s="224">
        <v>0</v>
      </c>
      <c r="H610" s="224">
        <v>0</v>
      </c>
      <c r="I610" s="215" t="s">
        <v>2483</v>
      </c>
      <c r="J610" s="215" t="s">
        <v>1378</v>
      </c>
      <c r="K610" s="222" t="s">
        <v>3785</v>
      </c>
      <c r="L610" s="223" t="s">
        <v>4773</v>
      </c>
      <c r="M610" s="223" t="s">
        <v>4832</v>
      </c>
      <c r="N610" s="55"/>
      <c r="O610" s="55"/>
      <c r="P610" s="228" t="s">
        <v>2873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183</v>
      </c>
      <c r="W610" s="79" t="s">
        <v>2240</v>
      </c>
      <c r="X610" s="57" t="s">
        <v>2240</v>
      </c>
      <c r="Y610" s="57" t="s">
        <v>2240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33" t="str">
        <f>IF(ISNA(VLOOKUP(AA610,'XEQM Shortlist'!J:J,1,0)),"//","")</f>
        <v/>
      </c>
      <c r="AF610" s="92" t="str">
        <f t="shared" si="196"/>
        <v/>
      </c>
      <c r="AG610" t="b">
        <f t="shared" si="197"/>
        <v>1</v>
      </c>
    </row>
    <row r="611" spans="1:33">
      <c r="A611" s="48">
        <f t="shared" si="198"/>
        <v>611</v>
      </c>
      <c r="B611" s="47">
        <f t="shared" si="199"/>
        <v>587</v>
      </c>
      <c r="C611" s="220" t="s">
        <v>3772</v>
      </c>
      <c r="D611" s="220" t="s">
        <v>2874</v>
      </c>
      <c r="E611" s="215" t="s">
        <v>504</v>
      </c>
      <c r="F611" s="215" t="s">
        <v>504</v>
      </c>
      <c r="G611" s="224">
        <v>0</v>
      </c>
      <c r="H611" s="224">
        <v>0</v>
      </c>
      <c r="I611" s="215" t="s">
        <v>2483</v>
      </c>
      <c r="J611" s="215" t="s">
        <v>1378</v>
      </c>
      <c r="K611" s="222" t="s">
        <v>3785</v>
      </c>
      <c r="L611" s="223" t="s">
        <v>4773</v>
      </c>
      <c r="M611" s="223" t="s">
        <v>4832</v>
      </c>
      <c r="N611" s="55"/>
      <c r="O611" s="55"/>
      <c r="P611" s="228" t="s">
        <v>2874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183</v>
      </c>
      <c r="W611" s="79" t="s">
        <v>2240</v>
      </c>
      <c r="X611" s="57" t="s">
        <v>2240</v>
      </c>
      <c r="Y611" s="57" t="s">
        <v>2240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33" t="str">
        <f>IF(ISNA(VLOOKUP(AA611,'XEQM Shortlist'!J:J,1,0)),"//","")</f>
        <v/>
      </c>
      <c r="AF611" s="92" t="str">
        <f t="shared" si="196"/>
        <v/>
      </c>
      <c r="AG611" t="b">
        <f t="shared" si="197"/>
        <v>1</v>
      </c>
    </row>
    <row r="612" spans="1:33">
      <c r="A612" s="48">
        <f t="shared" si="198"/>
        <v>612</v>
      </c>
      <c r="B612" s="47">
        <f t="shared" si="199"/>
        <v>588</v>
      </c>
      <c r="C612" s="220" t="s">
        <v>3772</v>
      </c>
      <c r="D612" s="220" t="s">
        <v>2875</v>
      </c>
      <c r="E612" s="215" t="s">
        <v>505</v>
      </c>
      <c r="F612" s="215" t="s">
        <v>505</v>
      </c>
      <c r="G612" s="224">
        <v>0</v>
      </c>
      <c r="H612" s="224">
        <v>0</v>
      </c>
      <c r="I612" s="215" t="s">
        <v>2483</v>
      </c>
      <c r="J612" s="215" t="s">
        <v>1378</v>
      </c>
      <c r="K612" s="222" t="s">
        <v>3785</v>
      </c>
      <c r="L612" s="223" t="s">
        <v>4773</v>
      </c>
      <c r="M612" s="223" t="s">
        <v>4832</v>
      </c>
      <c r="N612" s="55"/>
      <c r="O612" s="55"/>
      <c r="P612" s="228" t="s">
        <v>2875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183</v>
      </c>
      <c r="W612" s="79" t="s">
        <v>2240</v>
      </c>
      <c r="X612" s="57" t="s">
        <v>2240</v>
      </c>
      <c r="Y612" s="57" t="s">
        <v>2240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33" t="str">
        <f>IF(ISNA(VLOOKUP(AA612,'XEQM Shortlist'!J:J,1,0)),"//","")</f>
        <v/>
      </c>
      <c r="AF612" s="92" t="str">
        <f t="shared" si="196"/>
        <v/>
      </c>
      <c r="AG612" t="b">
        <f t="shared" si="197"/>
        <v>1</v>
      </c>
    </row>
    <row r="613" spans="1:33">
      <c r="A613" s="48">
        <f t="shared" si="198"/>
        <v>613</v>
      </c>
      <c r="B613" s="47">
        <f t="shared" si="199"/>
        <v>589</v>
      </c>
      <c r="C613" s="220" t="s">
        <v>3772</v>
      </c>
      <c r="D613" s="220" t="s">
        <v>2876</v>
      </c>
      <c r="E613" s="215" t="s">
        <v>506</v>
      </c>
      <c r="F613" s="215" t="s">
        <v>506</v>
      </c>
      <c r="G613" s="226">
        <v>0</v>
      </c>
      <c r="H613" s="226">
        <v>0</v>
      </c>
      <c r="I613" s="215" t="s">
        <v>2483</v>
      </c>
      <c r="J613" s="215" t="s">
        <v>1378</v>
      </c>
      <c r="K613" s="222" t="s">
        <v>3785</v>
      </c>
      <c r="L613" s="223" t="s">
        <v>4773</v>
      </c>
      <c r="M613" s="223" t="s">
        <v>4832</v>
      </c>
      <c r="N613" s="55"/>
      <c r="O613" s="55"/>
      <c r="P613" s="228" t="s">
        <v>2876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183</v>
      </c>
      <c r="W613" s="79" t="s">
        <v>2240</v>
      </c>
      <c r="X613" s="57" t="s">
        <v>2240</v>
      </c>
      <c r="Y613" s="57" t="s">
        <v>2240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33" t="str">
        <f>IF(ISNA(VLOOKUP(AA613,'XEQM Shortlist'!J:J,1,0)),"//","")</f>
        <v/>
      </c>
      <c r="AF613" s="92" t="str">
        <f t="shared" si="196"/>
        <v/>
      </c>
      <c r="AG613" t="b">
        <f t="shared" si="197"/>
        <v>1</v>
      </c>
    </row>
    <row r="614" spans="1:33">
      <c r="A614" s="48">
        <f t="shared" si="198"/>
        <v>614</v>
      </c>
      <c r="B614" s="47">
        <f t="shared" si="199"/>
        <v>590</v>
      </c>
      <c r="C614" s="220" t="s">
        <v>3772</v>
      </c>
      <c r="D614" s="220" t="s">
        <v>2877</v>
      </c>
      <c r="E614" s="215" t="s">
        <v>507</v>
      </c>
      <c r="F614" s="215" t="s">
        <v>507</v>
      </c>
      <c r="G614" s="224">
        <v>0</v>
      </c>
      <c r="H614" s="224">
        <v>0</v>
      </c>
      <c r="I614" s="215" t="s">
        <v>2483</v>
      </c>
      <c r="J614" s="215" t="s">
        <v>1378</v>
      </c>
      <c r="K614" s="222" t="s">
        <v>3785</v>
      </c>
      <c r="L614" s="223" t="s">
        <v>4773</v>
      </c>
      <c r="M614" s="223" t="s">
        <v>4832</v>
      </c>
      <c r="N614" s="55"/>
      <c r="O614" s="55"/>
      <c r="P614" s="228" t="s">
        <v>2877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183</v>
      </c>
      <c r="W614" s="79" t="s">
        <v>2240</v>
      </c>
      <c r="X614" s="57" t="s">
        <v>2240</v>
      </c>
      <c r="Y614" s="57" t="s">
        <v>2240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33" t="str">
        <f>IF(ISNA(VLOOKUP(AA614,'XEQM Shortlist'!J:J,1,0)),"//","")</f>
        <v/>
      </c>
      <c r="AF614" s="92" t="str">
        <f t="shared" si="196"/>
        <v/>
      </c>
      <c r="AG614" t="b">
        <f t="shared" si="197"/>
        <v>1</v>
      </c>
    </row>
    <row r="615" spans="1:33">
      <c r="A615" s="48">
        <f t="shared" si="198"/>
        <v>615</v>
      </c>
      <c r="B615" s="47">
        <f t="shared" si="199"/>
        <v>591</v>
      </c>
      <c r="C615" s="220" t="s">
        <v>3772</v>
      </c>
      <c r="D615" s="220" t="s">
        <v>2878</v>
      </c>
      <c r="E615" s="215" t="s">
        <v>508</v>
      </c>
      <c r="F615" s="215" t="s">
        <v>508</v>
      </c>
      <c r="G615" s="224">
        <v>0</v>
      </c>
      <c r="H615" s="224">
        <v>0</v>
      </c>
      <c r="I615" s="215" t="s">
        <v>2483</v>
      </c>
      <c r="J615" s="215" t="s">
        <v>1378</v>
      </c>
      <c r="K615" s="222" t="s">
        <v>3785</v>
      </c>
      <c r="L615" s="223" t="s">
        <v>4773</v>
      </c>
      <c r="M615" s="223" t="s">
        <v>4832</v>
      </c>
      <c r="N615" s="55"/>
      <c r="O615" s="55"/>
      <c r="P615" s="228" t="s">
        <v>2878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183</v>
      </c>
      <c r="W615" s="79" t="s">
        <v>2240</v>
      </c>
      <c r="X615" s="57" t="s">
        <v>2240</v>
      </c>
      <c r="Y615" s="57" t="s">
        <v>2240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33" t="str">
        <f>IF(ISNA(VLOOKUP(AA615,'XEQM Shortlist'!J:J,1,0)),"//","")</f>
        <v/>
      </c>
      <c r="AF615" s="92" t="str">
        <f t="shared" si="196"/>
        <v/>
      </c>
      <c r="AG615" t="b">
        <f t="shared" si="197"/>
        <v>1</v>
      </c>
    </row>
    <row r="616" spans="1:33">
      <c r="A616" s="48">
        <f t="shared" si="198"/>
        <v>616</v>
      </c>
      <c r="B616" s="47">
        <f t="shared" si="199"/>
        <v>592</v>
      </c>
      <c r="C616" s="220" t="s">
        <v>3772</v>
      </c>
      <c r="D616" s="220" t="s">
        <v>2879</v>
      </c>
      <c r="E616" s="215" t="s">
        <v>509</v>
      </c>
      <c r="F616" s="215" t="s">
        <v>509</v>
      </c>
      <c r="G616" s="224">
        <v>0</v>
      </c>
      <c r="H616" s="224">
        <v>0</v>
      </c>
      <c r="I616" s="215" t="s">
        <v>2483</v>
      </c>
      <c r="J616" s="215" t="s">
        <v>1378</v>
      </c>
      <c r="K616" s="222" t="s">
        <v>3785</v>
      </c>
      <c r="L616" s="223" t="s">
        <v>4773</v>
      </c>
      <c r="M616" s="223" t="s">
        <v>4832</v>
      </c>
      <c r="N616" s="55"/>
      <c r="O616" s="55"/>
      <c r="P616" s="228" t="s">
        <v>2879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183</v>
      </c>
      <c r="W616" s="79" t="s">
        <v>2240</v>
      </c>
      <c r="X616" s="57" t="s">
        <v>2240</v>
      </c>
      <c r="Y616" s="57" t="s">
        <v>2240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33" t="str">
        <f>IF(ISNA(VLOOKUP(AA616,'XEQM Shortlist'!J:J,1,0)),"//","")</f>
        <v/>
      </c>
      <c r="AF616" s="92" t="str">
        <f t="shared" si="196"/>
        <v/>
      </c>
      <c r="AG616" t="b">
        <f t="shared" si="197"/>
        <v>1</v>
      </c>
    </row>
    <row r="617" spans="1:33">
      <c r="A617" s="48">
        <f t="shared" si="198"/>
        <v>617</v>
      </c>
      <c r="B617" s="47">
        <f t="shared" si="199"/>
        <v>593</v>
      </c>
      <c r="C617" s="220" t="s">
        <v>3772</v>
      </c>
      <c r="D617" s="220" t="s">
        <v>2880</v>
      </c>
      <c r="E617" s="215" t="s">
        <v>56</v>
      </c>
      <c r="F617" s="215" t="s">
        <v>56</v>
      </c>
      <c r="G617" s="224">
        <v>0</v>
      </c>
      <c r="H617" s="224">
        <v>0</v>
      </c>
      <c r="I617" s="215" t="s">
        <v>2483</v>
      </c>
      <c r="J617" s="215" t="s">
        <v>1378</v>
      </c>
      <c r="K617" s="222" t="s">
        <v>3785</v>
      </c>
      <c r="L617" s="223" t="s">
        <v>4773</v>
      </c>
      <c r="M617" s="223" t="s">
        <v>4832</v>
      </c>
      <c r="N617" s="55"/>
      <c r="O617" s="55"/>
      <c r="P617" s="228" t="s">
        <v>2880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183</v>
      </c>
      <c r="W617" s="79" t="s">
        <v>2240</v>
      </c>
      <c r="X617" s="57" t="s">
        <v>2240</v>
      </c>
      <c r="Y617" s="57" t="s">
        <v>2240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33" t="str">
        <f>IF(ISNA(VLOOKUP(AA617,'XEQM Shortlist'!J:J,1,0)),"//","")</f>
        <v/>
      </c>
      <c r="AF617" s="92" t="str">
        <f t="shared" si="196"/>
        <v/>
      </c>
      <c r="AG617" t="b">
        <f t="shared" si="197"/>
        <v>1</v>
      </c>
    </row>
    <row r="618" spans="1:33">
      <c r="A618" s="48">
        <f t="shared" si="198"/>
        <v>618</v>
      </c>
      <c r="B618" s="47">
        <f t="shared" si="199"/>
        <v>594</v>
      </c>
      <c r="C618" s="220" t="s">
        <v>3772</v>
      </c>
      <c r="D618" s="220" t="s">
        <v>2881</v>
      </c>
      <c r="E618" s="215" t="s">
        <v>510</v>
      </c>
      <c r="F618" s="215" t="s">
        <v>510</v>
      </c>
      <c r="G618" s="224">
        <v>0</v>
      </c>
      <c r="H618" s="224">
        <v>0</v>
      </c>
      <c r="I618" s="215" t="s">
        <v>2483</v>
      </c>
      <c r="J618" s="215" t="s">
        <v>1378</v>
      </c>
      <c r="K618" s="222" t="s">
        <v>3785</v>
      </c>
      <c r="L618" s="223" t="s">
        <v>4773</v>
      </c>
      <c r="M618" s="223" t="s">
        <v>4832</v>
      </c>
      <c r="N618" s="55"/>
      <c r="O618" s="55"/>
      <c r="P618" s="228" t="s">
        <v>2881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183</v>
      </c>
      <c r="W618" s="79" t="s">
        <v>2240</v>
      </c>
      <c r="X618" s="57" t="s">
        <v>2240</v>
      </c>
      <c r="Y618" s="57" t="s">
        <v>2240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33" t="str">
        <f>IF(ISNA(VLOOKUP(AA618,'XEQM Shortlist'!J:J,1,0)),"//","")</f>
        <v/>
      </c>
      <c r="AF618" s="92" t="str">
        <f t="shared" si="196"/>
        <v/>
      </c>
      <c r="AG618" t="b">
        <f t="shared" si="197"/>
        <v>1</v>
      </c>
    </row>
    <row r="619" spans="1:33">
      <c r="A619" s="48">
        <f t="shared" si="198"/>
        <v>619</v>
      </c>
      <c r="B619" s="47">
        <f t="shared" si="199"/>
        <v>595</v>
      </c>
      <c r="C619" s="220" t="s">
        <v>3772</v>
      </c>
      <c r="D619" s="220" t="s">
        <v>2882</v>
      </c>
      <c r="E619" s="215" t="s">
        <v>511</v>
      </c>
      <c r="F619" s="215" t="s">
        <v>511</v>
      </c>
      <c r="G619" s="224">
        <v>0</v>
      </c>
      <c r="H619" s="224">
        <v>0</v>
      </c>
      <c r="I619" s="215" t="s">
        <v>2483</v>
      </c>
      <c r="J619" s="215" t="s">
        <v>1378</v>
      </c>
      <c r="K619" s="222" t="s">
        <v>3785</v>
      </c>
      <c r="L619" s="223" t="s">
        <v>4773</v>
      </c>
      <c r="M619" s="223" t="s">
        <v>4832</v>
      </c>
      <c r="N619" s="55"/>
      <c r="O619" s="55"/>
      <c r="P619" s="228" t="s">
        <v>2882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183</v>
      </c>
      <c r="W619" s="79" t="s">
        <v>2240</v>
      </c>
      <c r="X619" s="57" t="s">
        <v>2240</v>
      </c>
      <c r="Y619" s="57" t="s">
        <v>2240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33" t="str">
        <f>IF(ISNA(VLOOKUP(AA619,'XEQM Shortlist'!J:J,1,0)),"//","")</f>
        <v/>
      </c>
      <c r="AF619" s="92" t="str">
        <f t="shared" si="196"/>
        <v/>
      </c>
      <c r="AG619" t="b">
        <f t="shared" si="197"/>
        <v>1</v>
      </c>
    </row>
    <row r="620" spans="1:33">
      <c r="A620" s="48">
        <f t="shared" si="198"/>
        <v>620</v>
      </c>
      <c r="B620" s="47">
        <f t="shared" si="199"/>
        <v>596</v>
      </c>
      <c r="C620" s="220" t="s">
        <v>3772</v>
      </c>
      <c r="D620" s="220" t="s">
        <v>2883</v>
      </c>
      <c r="E620" s="215" t="s">
        <v>512</v>
      </c>
      <c r="F620" s="215" t="s">
        <v>512</v>
      </c>
      <c r="G620" s="224">
        <v>0</v>
      </c>
      <c r="H620" s="224">
        <v>0</v>
      </c>
      <c r="I620" s="215" t="s">
        <v>2483</v>
      </c>
      <c r="J620" s="215" t="s">
        <v>1378</v>
      </c>
      <c r="K620" s="222" t="s">
        <v>3785</v>
      </c>
      <c r="L620" s="223" t="s">
        <v>4773</v>
      </c>
      <c r="M620" s="223" t="s">
        <v>4832</v>
      </c>
      <c r="N620" s="55"/>
      <c r="O620" s="55"/>
      <c r="P620" s="228" t="s">
        <v>2883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183</v>
      </c>
      <c r="W620" s="79" t="s">
        <v>2240</v>
      </c>
      <c r="X620" s="57" t="s">
        <v>2240</v>
      </c>
      <c r="Y620" s="57" t="s">
        <v>2240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33" t="str">
        <f>IF(ISNA(VLOOKUP(AA620,'XEQM Shortlist'!J:J,1,0)),"//","")</f>
        <v/>
      </c>
      <c r="AF620" s="92" t="str">
        <f t="shared" si="196"/>
        <v/>
      </c>
      <c r="AG620" t="b">
        <f t="shared" si="197"/>
        <v>1</v>
      </c>
    </row>
    <row r="621" spans="1:33">
      <c r="A621" s="48">
        <f t="shared" si="198"/>
        <v>621</v>
      </c>
      <c r="B621" s="47">
        <f t="shared" si="199"/>
        <v>597</v>
      </c>
      <c r="C621" s="220" t="s">
        <v>3772</v>
      </c>
      <c r="D621" s="220" t="s">
        <v>2884</v>
      </c>
      <c r="E621" s="215" t="s">
        <v>513</v>
      </c>
      <c r="F621" s="215" t="s">
        <v>513</v>
      </c>
      <c r="G621" s="224">
        <v>0</v>
      </c>
      <c r="H621" s="224">
        <v>0</v>
      </c>
      <c r="I621" s="215" t="s">
        <v>2483</v>
      </c>
      <c r="J621" s="215" t="s">
        <v>1378</v>
      </c>
      <c r="K621" s="222" t="s">
        <v>3785</v>
      </c>
      <c r="L621" s="223" t="s">
        <v>4773</v>
      </c>
      <c r="M621" s="223" t="s">
        <v>4832</v>
      </c>
      <c r="N621" s="55"/>
      <c r="O621" s="55"/>
      <c r="P621" s="228" t="s">
        <v>2884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183</v>
      </c>
      <c r="W621" s="79" t="s">
        <v>2240</v>
      </c>
      <c r="X621" s="57" t="s">
        <v>2240</v>
      </c>
      <c r="Y621" s="57" t="s">
        <v>2240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33" t="str">
        <f>IF(ISNA(VLOOKUP(AA621,'XEQM Shortlist'!J:J,1,0)),"//","")</f>
        <v/>
      </c>
      <c r="AF621" s="92" t="str">
        <f t="shared" si="196"/>
        <v/>
      </c>
      <c r="AG621" t="b">
        <f t="shared" si="197"/>
        <v>1</v>
      </c>
    </row>
    <row r="622" spans="1:33">
      <c r="A622" s="48">
        <f t="shared" si="198"/>
        <v>622</v>
      </c>
      <c r="B622" s="47">
        <f t="shared" si="199"/>
        <v>598</v>
      </c>
      <c r="C622" s="220" t="s">
        <v>3772</v>
      </c>
      <c r="D622" s="220" t="s">
        <v>2885</v>
      </c>
      <c r="E622" s="215" t="s">
        <v>514</v>
      </c>
      <c r="F622" s="215" t="s">
        <v>514</v>
      </c>
      <c r="G622" s="224">
        <v>0</v>
      </c>
      <c r="H622" s="224">
        <v>0</v>
      </c>
      <c r="I622" s="215" t="s">
        <v>2483</v>
      </c>
      <c r="J622" s="215" t="s">
        <v>1378</v>
      </c>
      <c r="K622" s="222" t="s">
        <v>3785</v>
      </c>
      <c r="L622" s="223" t="s">
        <v>4773</v>
      </c>
      <c r="M622" s="223" t="s">
        <v>4832</v>
      </c>
      <c r="N622" s="55"/>
      <c r="O622" s="55"/>
      <c r="P622" s="228" t="s">
        <v>2885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183</v>
      </c>
      <c r="W622" s="79" t="s">
        <v>2240</v>
      </c>
      <c r="X622" s="57" t="s">
        <v>2240</v>
      </c>
      <c r="Y622" s="57" t="s">
        <v>2240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33" t="str">
        <f>IF(ISNA(VLOOKUP(AA622,'XEQM Shortlist'!J:J,1,0)),"//","")</f>
        <v/>
      </c>
      <c r="AF622" s="92" t="str">
        <f t="shared" si="196"/>
        <v/>
      </c>
      <c r="AG622" t="b">
        <f t="shared" si="197"/>
        <v>1</v>
      </c>
    </row>
    <row r="623" spans="1:33">
      <c r="A623" s="48">
        <f t="shared" si="198"/>
        <v>623</v>
      </c>
      <c r="B623" s="47">
        <f t="shared" si="199"/>
        <v>599</v>
      </c>
      <c r="C623" s="220" t="s">
        <v>3772</v>
      </c>
      <c r="D623" s="220" t="s">
        <v>2886</v>
      </c>
      <c r="E623" s="215" t="s">
        <v>515</v>
      </c>
      <c r="F623" s="215" t="s">
        <v>515</v>
      </c>
      <c r="G623" s="224">
        <v>0</v>
      </c>
      <c r="H623" s="224">
        <v>0</v>
      </c>
      <c r="I623" s="215" t="s">
        <v>2483</v>
      </c>
      <c r="J623" s="215" t="s">
        <v>1378</v>
      </c>
      <c r="K623" s="222" t="s">
        <v>3785</v>
      </c>
      <c r="L623" s="223" t="s">
        <v>4773</v>
      </c>
      <c r="M623" s="223" t="s">
        <v>4832</v>
      </c>
      <c r="N623" s="55"/>
      <c r="O623" s="55"/>
      <c r="P623" s="228" t="s">
        <v>2886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183</v>
      </c>
      <c r="W623" s="79" t="s">
        <v>2240</v>
      </c>
      <c r="X623" s="57" t="s">
        <v>2240</v>
      </c>
      <c r="Y623" s="57" t="s">
        <v>2240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33" t="str">
        <f>IF(ISNA(VLOOKUP(AA623,'XEQM Shortlist'!J:J,1,0)),"//","")</f>
        <v/>
      </c>
      <c r="AF623" s="92" t="str">
        <f t="shared" si="196"/>
        <v/>
      </c>
      <c r="AG623" t="b">
        <f t="shared" si="197"/>
        <v>1</v>
      </c>
    </row>
    <row r="624" spans="1:33">
      <c r="A624" s="48">
        <f t="shared" si="198"/>
        <v>624</v>
      </c>
      <c r="B624" s="47">
        <f t="shared" si="199"/>
        <v>600</v>
      </c>
      <c r="C624" s="220" t="s">
        <v>3772</v>
      </c>
      <c r="D624" s="220" t="s">
        <v>2887</v>
      </c>
      <c r="E624" s="215" t="s">
        <v>516</v>
      </c>
      <c r="F624" s="215" t="s">
        <v>516</v>
      </c>
      <c r="G624" s="224">
        <v>0</v>
      </c>
      <c r="H624" s="224">
        <v>0</v>
      </c>
      <c r="I624" s="215" t="s">
        <v>2483</v>
      </c>
      <c r="J624" s="215" t="s">
        <v>1378</v>
      </c>
      <c r="K624" s="222" t="s">
        <v>3785</v>
      </c>
      <c r="L624" s="223" t="s">
        <v>4773</v>
      </c>
      <c r="M624" s="223" t="s">
        <v>4832</v>
      </c>
      <c r="N624" s="55"/>
      <c r="O624" s="55"/>
      <c r="P624" s="228" t="s">
        <v>2887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183</v>
      </c>
      <c r="W624" s="79" t="s">
        <v>2240</v>
      </c>
      <c r="X624" s="57" t="s">
        <v>2240</v>
      </c>
      <c r="Y624" s="57" t="s">
        <v>2240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33" t="str">
        <f>IF(ISNA(VLOOKUP(AA624,'XEQM Shortlist'!J:J,1,0)),"//","")</f>
        <v/>
      </c>
      <c r="AF624" s="92" t="str">
        <f t="shared" si="196"/>
        <v/>
      </c>
      <c r="AG624" t="b">
        <f t="shared" si="197"/>
        <v>1</v>
      </c>
    </row>
    <row r="625" spans="1:33">
      <c r="A625" s="48">
        <f t="shared" si="198"/>
        <v>625</v>
      </c>
      <c r="B625" s="47">
        <f t="shared" si="199"/>
        <v>601</v>
      </c>
      <c r="C625" s="220" t="s">
        <v>3772</v>
      </c>
      <c r="D625" s="220" t="s">
        <v>2888</v>
      </c>
      <c r="E625" s="215" t="s">
        <v>517</v>
      </c>
      <c r="F625" s="215" t="s">
        <v>517</v>
      </c>
      <c r="G625" s="224">
        <v>0</v>
      </c>
      <c r="H625" s="224">
        <v>0</v>
      </c>
      <c r="I625" s="215" t="s">
        <v>2483</v>
      </c>
      <c r="J625" s="215" t="s">
        <v>1378</v>
      </c>
      <c r="K625" s="222" t="s">
        <v>3785</v>
      </c>
      <c r="L625" s="223" t="s">
        <v>4773</v>
      </c>
      <c r="M625" s="223" t="s">
        <v>4832</v>
      </c>
      <c r="N625" s="55"/>
      <c r="O625" s="55"/>
      <c r="P625" s="228" t="s">
        <v>2888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183</v>
      </c>
      <c r="W625" s="79" t="s">
        <v>2240</v>
      </c>
      <c r="X625" s="57" t="s">
        <v>2240</v>
      </c>
      <c r="Y625" s="57" t="s">
        <v>2240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33" t="str">
        <f>IF(ISNA(VLOOKUP(AA625,'XEQM Shortlist'!J:J,1,0)),"//","")</f>
        <v/>
      </c>
      <c r="AF625" s="92" t="str">
        <f t="shared" si="196"/>
        <v/>
      </c>
      <c r="AG625" t="b">
        <f t="shared" si="197"/>
        <v>1</v>
      </c>
    </row>
    <row r="626" spans="1:33">
      <c r="A626" s="48">
        <f t="shared" si="198"/>
        <v>626</v>
      </c>
      <c r="B626" s="47">
        <f t="shared" si="199"/>
        <v>602</v>
      </c>
      <c r="C626" s="220" t="s">
        <v>3772</v>
      </c>
      <c r="D626" s="220" t="s">
        <v>2889</v>
      </c>
      <c r="E626" s="215" t="s">
        <v>519</v>
      </c>
      <c r="F626" s="215" t="s">
        <v>518</v>
      </c>
      <c r="G626" s="224">
        <v>0</v>
      </c>
      <c r="H626" s="224">
        <v>0</v>
      </c>
      <c r="I626" s="215" t="s">
        <v>1</v>
      </c>
      <c r="J626" s="215" t="s">
        <v>1378</v>
      </c>
      <c r="K626" s="222" t="s">
        <v>3785</v>
      </c>
      <c r="L626" s="223" t="s">
        <v>4773</v>
      </c>
      <c r="M626" s="223" t="s">
        <v>4832</v>
      </c>
      <c r="N626" s="55"/>
      <c r="O626" s="55"/>
      <c r="P626" s="228" t="s">
        <v>2889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183</v>
      </c>
      <c r="W626" s="79" t="s">
        <v>2240</v>
      </c>
      <c r="X626" s="57" t="s">
        <v>2240</v>
      </c>
      <c r="Y626" s="57" t="s">
        <v>2240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33" t="str">
        <f>IF(ISNA(VLOOKUP(AA626,'XEQM Shortlist'!J:J,1,0)),"//","")</f>
        <v/>
      </c>
      <c r="AF626" s="92" t="str">
        <f t="shared" si="196"/>
        <v/>
      </c>
      <c r="AG626" t="b">
        <f t="shared" si="197"/>
        <v>1</v>
      </c>
    </row>
    <row r="627" spans="1:33">
      <c r="A627" s="48">
        <f t="shared" si="198"/>
        <v>627</v>
      </c>
      <c r="B627" s="47">
        <f t="shared" si="199"/>
        <v>603</v>
      </c>
      <c r="C627" s="220" t="s">
        <v>3772</v>
      </c>
      <c r="D627" s="220" t="s">
        <v>2890</v>
      </c>
      <c r="E627" s="215" t="s">
        <v>519</v>
      </c>
      <c r="F627" s="215" t="s">
        <v>520</v>
      </c>
      <c r="G627" s="224">
        <v>0</v>
      </c>
      <c r="H627" s="224">
        <v>0</v>
      </c>
      <c r="I627" s="215" t="s">
        <v>1</v>
      </c>
      <c r="J627" s="215" t="s">
        <v>1378</v>
      </c>
      <c r="K627" s="222" t="s">
        <v>3785</v>
      </c>
      <c r="L627" s="223" t="s">
        <v>4773</v>
      </c>
      <c r="M627" s="223" t="s">
        <v>4832</v>
      </c>
      <c r="N627" s="55"/>
      <c r="O627" s="55"/>
      <c r="P627" s="228" t="s">
        <v>2890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183</v>
      </c>
      <c r="W627" s="79" t="s">
        <v>2240</v>
      </c>
      <c r="X627" s="57" t="s">
        <v>2240</v>
      </c>
      <c r="Y627" s="57" t="s">
        <v>2240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33" t="str">
        <f>IF(ISNA(VLOOKUP(AA627,'XEQM Shortlist'!J:J,1,0)),"//","")</f>
        <v/>
      </c>
      <c r="AF627" s="92" t="str">
        <f t="shared" si="196"/>
        <v/>
      </c>
      <c r="AG627" t="b">
        <f t="shared" si="197"/>
        <v>1</v>
      </c>
    </row>
    <row r="628" spans="1:33">
      <c r="A628" s="48">
        <f t="shared" si="198"/>
        <v>628</v>
      </c>
      <c r="B628" s="47">
        <f t="shared" si="199"/>
        <v>604</v>
      </c>
      <c r="C628" s="220" t="s">
        <v>3772</v>
      </c>
      <c r="D628" s="220" t="s">
        <v>2891</v>
      </c>
      <c r="E628" s="215" t="s">
        <v>519</v>
      </c>
      <c r="F628" s="215" t="s">
        <v>521</v>
      </c>
      <c r="G628" s="224">
        <v>0</v>
      </c>
      <c r="H628" s="224">
        <v>0</v>
      </c>
      <c r="I628" s="215" t="s">
        <v>1</v>
      </c>
      <c r="J628" s="215" t="s">
        <v>1378</v>
      </c>
      <c r="K628" s="222" t="s">
        <v>3785</v>
      </c>
      <c r="L628" s="223" t="s">
        <v>4773</v>
      </c>
      <c r="M628" s="223" t="s">
        <v>4832</v>
      </c>
      <c r="N628" s="55"/>
      <c r="O628" s="55"/>
      <c r="P628" s="228" t="s">
        <v>2891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183</v>
      </c>
      <c r="W628" s="79" t="s">
        <v>2240</v>
      </c>
      <c r="X628" s="57" t="s">
        <v>2240</v>
      </c>
      <c r="Y628" s="57" t="s">
        <v>2240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33" t="str">
        <f>IF(ISNA(VLOOKUP(AA628,'XEQM Shortlist'!J:J,1,0)),"//","")</f>
        <v/>
      </c>
      <c r="AF628" s="92" t="str">
        <f t="shared" si="196"/>
        <v/>
      </c>
      <c r="AG628" t="b">
        <f t="shared" si="197"/>
        <v>1</v>
      </c>
    </row>
    <row r="629" spans="1:33">
      <c r="A629" s="48">
        <f t="shared" si="198"/>
        <v>629</v>
      </c>
      <c r="B629" s="47">
        <f t="shared" si="199"/>
        <v>605</v>
      </c>
      <c r="C629" s="220" t="s">
        <v>3772</v>
      </c>
      <c r="D629" s="220" t="s">
        <v>2892</v>
      </c>
      <c r="E629" s="215" t="s">
        <v>519</v>
      </c>
      <c r="F629" s="215" t="s">
        <v>522</v>
      </c>
      <c r="G629" s="224">
        <v>0</v>
      </c>
      <c r="H629" s="224">
        <v>0</v>
      </c>
      <c r="I629" s="215" t="s">
        <v>1</v>
      </c>
      <c r="J629" s="215" t="s">
        <v>1378</v>
      </c>
      <c r="K629" s="222" t="s">
        <v>3785</v>
      </c>
      <c r="L629" s="223" t="s">
        <v>4773</v>
      </c>
      <c r="M629" s="223" t="s">
        <v>4832</v>
      </c>
      <c r="N629" s="55"/>
      <c r="O629" s="55"/>
      <c r="P629" s="228" t="s">
        <v>2892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183</v>
      </c>
      <c r="W629" s="79" t="s">
        <v>2240</v>
      </c>
      <c r="X629" s="57" t="s">
        <v>2240</v>
      </c>
      <c r="Y629" s="57" t="s">
        <v>2240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33" t="str">
        <f>IF(ISNA(VLOOKUP(AA629,'XEQM Shortlist'!J:J,1,0)),"//","")</f>
        <v/>
      </c>
      <c r="AF629" s="92" t="str">
        <f t="shared" si="196"/>
        <v/>
      </c>
      <c r="AG629" t="b">
        <f t="shared" si="197"/>
        <v>1</v>
      </c>
    </row>
    <row r="630" spans="1:33">
      <c r="A630" s="48">
        <f t="shared" si="198"/>
        <v>630</v>
      </c>
      <c r="B630" s="47">
        <f t="shared" si="199"/>
        <v>606</v>
      </c>
      <c r="C630" s="220" t="s">
        <v>3772</v>
      </c>
      <c r="D630" s="220" t="s">
        <v>2893</v>
      </c>
      <c r="E630" s="215" t="s">
        <v>519</v>
      </c>
      <c r="F630" s="215" t="s">
        <v>523</v>
      </c>
      <c r="G630" s="224">
        <v>0</v>
      </c>
      <c r="H630" s="224">
        <v>0</v>
      </c>
      <c r="I630" s="215" t="s">
        <v>1</v>
      </c>
      <c r="J630" s="215" t="s">
        <v>1378</v>
      </c>
      <c r="K630" s="222" t="s">
        <v>3785</v>
      </c>
      <c r="L630" s="223" t="s">
        <v>4773</v>
      </c>
      <c r="M630" s="223" t="s">
        <v>4832</v>
      </c>
      <c r="N630" s="55"/>
      <c r="O630" s="55"/>
      <c r="P630" s="228" t="s">
        <v>2893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183</v>
      </c>
      <c r="W630" s="79" t="s">
        <v>2240</v>
      </c>
      <c r="X630" s="57" t="s">
        <v>2240</v>
      </c>
      <c r="Y630" s="57" t="s">
        <v>2240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33" t="str">
        <f>IF(ISNA(VLOOKUP(AA630,'XEQM Shortlist'!J:J,1,0)),"//","")</f>
        <v/>
      </c>
      <c r="AF630" s="92" t="str">
        <f t="shared" si="196"/>
        <v/>
      </c>
      <c r="AG630" t="b">
        <f t="shared" si="197"/>
        <v>1</v>
      </c>
    </row>
    <row r="631" spans="1:33">
      <c r="A631" s="48">
        <f t="shared" si="198"/>
        <v>631</v>
      </c>
      <c r="B631" s="47">
        <f t="shared" si="199"/>
        <v>607</v>
      </c>
      <c r="C631" s="220" t="s">
        <v>3772</v>
      </c>
      <c r="D631" s="220" t="s">
        <v>2894</v>
      </c>
      <c r="E631" s="215" t="s">
        <v>519</v>
      </c>
      <c r="F631" s="215" t="s">
        <v>524</v>
      </c>
      <c r="G631" s="224">
        <v>0</v>
      </c>
      <c r="H631" s="224">
        <v>0</v>
      </c>
      <c r="I631" s="215" t="s">
        <v>1</v>
      </c>
      <c r="J631" s="215" t="s">
        <v>1378</v>
      </c>
      <c r="K631" s="222" t="s">
        <v>3785</v>
      </c>
      <c r="L631" s="223" t="s">
        <v>4773</v>
      </c>
      <c r="M631" s="223" t="s">
        <v>4832</v>
      </c>
      <c r="N631" s="55"/>
      <c r="O631" s="55"/>
      <c r="P631" s="228" t="s">
        <v>2894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183</v>
      </c>
      <c r="W631" s="79" t="s">
        <v>2240</v>
      </c>
      <c r="X631" s="57" t="s">
        <v>2240</v>
      </c>
      <c r="Y631" s="57" t="s">
        <v>2240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33" t="str">
        <f>IF(ISNA(VLOOKUP(AA631,'XEQM Shortlist'!J:J,1,0)),"//","")</f>
        <v/>
      </c>
      <c r="AF631" s="92" t="str">
        <f t="shared" si="196"/>
        <v/>
      </c>
      <c r="AG631" t="b">
        <f t="shared" si="197"/>
        <v>1</v>
      </c>
    </row>
    <row r="632" spans="1:33">
      <c r="A632" s="48">
        <f t="shared" si="198"/>
        <v>632</v>
      </c>
      <c r="B632" s="47">
        <f t="shared" si="199"/>
        <v>608</v>
      </c>
      <c r="C632" s="220" t="s">
        <v>3772</v>
      </c>
      <c r="D632" s="220" t="s">
        <v>2895</v>
      </c>
      <c r="E632" s="215" t="s">
        <v>519</v>
      </c>
      <c r="F632" s="215" t="s">
        <v>525</v>
      </c>
      <c r="G632" s="224">
        <v>0</v>
      </c>
      <c r="H632" s="224">
        <v>0</v>
      </c>
      <c r="I632" s="215" t="s">
        <v>1</v>
      </c>
      <c r="J632" s="215" t="s">
        <v>1378</v>
      </c>
      <c r="K632" s="222" t="s">
        <v>3785</v>
      </c>
      <c r="L632" s="223" t="s">
        <v>4773</v>
      </c>
      <c r="M632" s="223" t="s">
        <v>4832</v>
      </c>
      <c r="N632" s="55"/>
      <c r="O632" s="55"/>
      <c r="P632" s="228" t="s">
        <v>2895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183</v>
      </c>
      <c r="W632" s="79" t="s">
        <v>2240</v>
      </c>
      <c r="X632" s="57" t="s">
        <v>2240</v>
      </c>
      <c r="Y632" s="57" t="s">
        <v>2240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33" t="str">
        <f>IF(ISNA(VLOOKUP(AA632,'XEQM Shortlist'!J:J,1,0)),"//","")</f>
        <v/>
      </c>
      <c r="AF632" s="92" t="str">
        <f t="shared" si="196"/>
        <v/>
      </c>
      <c r="AG632" t="b">
        <f t="shared" si="197"/>
        <v>1</v>
      </c>
    </row>
    <row r="633" spans="1:33">
      <c r="A633" s="48">
        <f t="shared" si="198"/>
        <v>633</v>
      </c>
      <c r="B633" s="47">
        <f t="shared" si="199"/>
        <v>609</v>
      </c>
      <c r="C633" s="220" t="s">
        <v>3772</v>
      </c>
      <c r="D633" s="220" t="s">
        <v>2896</v>
      </c>
      <c r="E633" s="215" t="s">
        <v>519</v>
      </c>
      <c r="F633" s="215" t="s">
        <v>526</v>
      </c>
      <c r="G633" s="224">
        <v>0</v>
      </c>
      <c r="H633" s="224">
        <v>0</v>
      </c>
      <c r="I633" s="215" t="s">
        <v>1</v>
      </c>
      <c r="J633" s="215" t="s">
        <v>1378</v>
      </c>
      <c r="K633" s="222" t="s">
        <v>3785</v>
      </c>
      <c r="L633" s="223" t="s">
        <v>4773</v>
      </c>
      <c r="M633" s="223" t="s">
        <v>4832</v>
      </c>
      <c r="N633" s="55"/>
      <c r="O633" s="55"/>
      <c r="P633" s="228" t="s">
        <v>2896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183</v>
      </c>
      <c r="W633" s="79" t="s">
        <v>2240</v>
      </c>
      <c r="X633" s="57" t="s">
        <v>2240</v>
      </c>
      <c r="Y633" s="57" t="s">
        <v>2240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33" t="str">
        <f>IF(ISNA(VLOOKUP(AA633,'XEQM Shortlist'!J:J,1,0)),"//","")</f>
        <v/>
      </c>
      <c r="AF633" s="92" t="str">
        <f t="shared" si="196"/>
        <v/>
      </c>
      <c r="AG633" t="b">
        <f t="shared" si="197"/>
        <v>1</v>
      </c>
    </row>
    <row r="634" spans="1:33">
      <c r="A634" s="48">
        <f t="shared" si="198"/>
        <v>634</v>
      </c>
      <c r="B634" s="47">
        <f t="shared" si="199"/>
        <v>610</v>
      </c>
      <c r="C634" s="220" t="s">
        <v>3772</v>
      </c>
      <c r="D634" s="220" t="s">
        <v>2897</v>
      </c>
      <c r="E634" s="215" t="s">
        <v>519</v>
      </c>
      <c r="F634" s="215" t="s">
        <v>527</v>
      </c>
      <c r="G634" s="224">
        <v>0</v>
      </c>
      <c r="H634" s="224">
        <v>0</v>
      </c>
      <c r="I634" s="215" t="s">
        <v>1</v>
      </c>
      <c r="J634" s="215" t="s">
        <v>1378</v>
      </c>
      <c r="K634" s="222" t="s">
        <v>3785</v>
      </c>
      <c r="L634" s="223" t="s">
        <v>4773</v>
      </c>
      <c r="M634" s="223" t="s">
        <v>4832</v>
      </c>
      <c r="N634" s="55"/>
      <c r="O634" s="55"/>
      <c r="P634" s="228" t="s">
        <v>2897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183</v>
      </c>
      <c r="W634" s="79" t="s">
        <v>2240</v>
      </c>
      <c r="X634" s="57" t="s">
        <v>2240</v>
      </c>
      <c r="Y634" s="57" t="s">
        <v>2240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33" t="str">
        <f>IF(ISNA(VLOOKUP(AA634,'XEQM Shortlist'!J:J,1,0)),"//","")</f>
        <v/>
      </c>
      <c r="AF634" s="92" t="str">
        <f t="shared" si="196"/>
        <v/>
      </c>
      <c r="AG634" t="b">
        <f t="shared" si="197"/>
        <v>1</v>
      </c>
    </row>
    <row r="635" spans="1:33" s="17" customFormat="1">
      <c r="A635" s="48">
        <f t="shared" si="198"/>
        <v>635</v>
      </c>
      <c r="B635" s="47">
        <f t="shared" si="199"/>
        <v>611</v>
      </c>
      <c r="C635" s="220" t="s">
        <v>3772</v>
      </c>
      <c r="D635" s="220" t="s">
        <v>2898</v>
      </c>
      <c r="E635" s="215" t="s">
        <v>519</v>
      </c>
      <c r="F635" s="216" t="s">
        <v>528</v>
      </c>
      <c r="G635" s="225">
        <v>0</v>
      </c>
      <c r="H635" s="225">
        <v>0</v>
      </c>
      <c r="I635" s="215" t="s">
        <v>1</v>
      </c>
      <c r="J635" s="215" t="s">
        <v>1378</v>
      </c>
      <c r="K635" s="222" t="s">
        <v>3785</v>
      </c>
      <c r="L635" s="223" t="s">
        <v>4773</v>
      </c>
      <c r="M635" s="223" t="s">
        <v>4832</v>
      </c>
      <c r="P635" s="228" t="s">
        <v>2898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183</v>
      </c>
      <c r="W635" s="92" t="s">
        <v>2240</v>
      </c>
      <c r="X635" s="96" t="s">
        <v>2240</v>
      </c>
      <c r="Y635" s="96" t="s">
        <v>2240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33" t="str">
        <f>IF(ISNA(VLOOKUP(AA635,'XEQM Shortlist'!J:J,1,0)),"//","")</f>
        <v/>
      </c>
      <c r="AE635"/>
      <c r="AF635" s="92" t="str">
        <f t="shared" si="196"/>
        <v/>
      </c>
      <c r="AG635" t="b">
        <f t="shared" si="197"/>
        <v>1</v>
      </c>
    </row>
    <row r="636" spans="1:33">
      <c r="A636" s="48">
        <f t="shared" si="198"/>
        <v>636</v>
      </c>
      <c r="B636" s="47">
        <f t="shared" si="199"/>
        <v>612</v>
      </c>
      <c r="C636" s="220" t="s">
        <v>3772</v>
      </c>
      <c r="D636" s="220" t="s">
        <v>2899</v>
      </c>
      <c r="E636" s="215" t="s">
        <v>519</v>
      </c>
      <c r="F636" s="215" t="s">
        <v>529</v>
      </c>
      <c r="G636" s="224">
        <v>0</v>
      </c>
      <c r="H636" s="224">
        <v>0</v>
      </c>
      <c r="I636" s="215" t="s">
        <v>1</v>
      </c>
      <c r="J636" s="215" t="s">
        <v>1378</v>
      </c>
      <c r="K636" s="222" t="s">
        <v>3785</v>
      </c>
      <c r="L636" s="223" t="s">
        <v>4773</v>
      </c>
      <c r="M636" s="223" t="s">
        <v>4832</v>
      </c>
      <c r="N636" s="55"/>
      <c r="O636" s="55"/>
      <c r="P636" s="228" t="s">
        <v>2899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183</v>
      </c>
      <c r="W636" s="79" t="s">
        <v>2240</v>
      </c>
      <c r="X636" s="57" t="s">
        <v>2240</v>
      </c>
      <c r="Y636" s="57" t="s">
        <v>2240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33" t="str">
        <f>IF(ISNA(VLOOKUP(AA636,'XEQM Shortlist'!J:J,1,0)),"//","")</f>
        <v/>
      </c>
      <c r="AF636" s="92" t="str">
        <f t="shared" si="196"/>
        <v/>
      </c>
      <c r="AG636" t="b">
        <f t="shared" si="197"/>
        <v>1</v>
      </c>
    </row>
    <row r="637" spans="1:33">
      <c r="A637" s="48">
        <f t="shared" si="198"/>
        <v>637</v>
      </c>
      <c r="B637" s="47">
        <f t="shared" si="199"/>
        <v>613</v>
      </c>
      <c r="C637" s="220" t="s">
        <v>3772</v>
      </c>
      <c r="D637" s="220" t="s">
        <v>2900</v>
      </c>
      <c r="E637" s="215" t="s">
        <v>519</v>
      </c>
      <c r="F637" s="215" t="s">
        <v>530</v>
      </c>
      <c r="G637" s="224">
        <v>0</v>
      </c>
      <c r="H637" s="224">
        <v>0</v>
      </c>
      <c r="I637" s="215" t="s">
        <v>1</v>
      </c>
      <c r="J637" s="215" t="s">
        <v>1378</v>
      </c>
      <c r="K637" s="222" t="s">
        <v>3785</v>
      </c>
      <c r="L637" s="223" t="s">
        <v>4773</v>
      </c>
      <c r="M637" s="223" t="s">
        <v>4832</v>
      </c>
      <c r="N637" s="55"/>
      <c r="O637" s="55"/>
      <c r="P637" s="228" t="s">
        <v>2900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183</v>
      </c>
      <c r="W637" s="79" t="s">
        <v>2240</v>
      </c>
      <c r="X637" s="57" t="s">
        <v>2240</v>
      </c>
      <c r="Y637" s="57" t="s">
        <v>2240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33" t="str">
        <f>IF(ISNA(VLOOKUP(AA637,'XEQM Shortlist'!J:J,1,0)),"//","")</f>
        <v/>
      </c>
      <c r="AF637" s="92" t="str">
        <f t="shared" si="196"/>
        <v/>
      </c>
      <c r="AG637" t="b">
        <f t="shared" si="197"/>
        <v>1</v>
      </c>
    </row>
    <row r="638" spans="1:33">
      <c r="A638" s="48">
        <f t="shared" si="198"/>
        <v>638</v>
      </c>
      <c r="B638" s="47">
        <f t="shared" si="199"/>
        <v>614</v>
      </c>
      <c r="C638" s="220" t="s">
        <v>3772</v>
      </c>
      <c r="D638" s="220" t="s">
        <v>2901</v>
      </c>
      <c r="E638" s="215" t="s">
        <v>519</v>
      </c>
      <c r="F638" s="215" t="s">
        <v>531</v>
      </c>
      <c r="G638" s="224">
        <v>0</v>
      </c>
      <c r="H638" s="224">
        <v>0</v>
      </c>
      <c r="I638" s="215" t="s">
        <v>1</v>
      </c>
      <c r="J638" s="215" t="s">
        <v>1378</v>
      </c>
      <c r="K638" s="222" t="s">
        <v>3785</v>
      </c>
      <c r="L638" s="223" t="s">
        <v>4773</v>
      </c>
      <c r="M638" s="223" t="s">
        <v>4832</v>
      </c>
      <c r="N638" s="55"/>
      <c r="O638" s="55"/>
      <c r="P638" s="228" t="s">
        <v>2901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183</v>
      </c>
      <c r="W638" s="79" t="s">
        <v>2240</v>
      </c>
      <c r="X638" s="57" t="s">
        <v>2240</v>
      </c>
      <c r="Y638" s="57" t="s">
        <v>2240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33" t="str">
        <f>IF(ISNA(VLOOKUP(AA638,'XEQM Shortlist'!J:J,1,0)),"//","")</f>
        <v/>
      </c>
      <c r="AF638" s="92" t="str">
        <f t="shared" si="196"/>
        <v/>
      </c>
      <c r="AG638" t="b">
        <f t="shared" si="197"/>
        <v>1</v>
      </c>
    </row>
    <row r="639" spans="1:33">
      <c r="A639" s="48">
        <f t="shared" si="198"/>
        <v>639</v>
      </c>
      <c r="B639" s="47">
        <f t="shared" si="199"/>
        <v>615</v>
      </c>
      <c r="C639" s="220" t="s">
        <v>3772</v>
      </c>
      <c r="D639" s="220" t="s">
        <v>2902</v>
      </c>
      <c r="E639" s="215" t="s">
        <v>519</v>
      </c>
      <c r="F639" s="215" t="s">
        <v>532</v>
      </c>
      <c r="G639" s="224">
        <v>0</v>
      </c>
      <c r="H639" s="224">
        <v>0</v>
      </c>
      <c r="I639" s="215" t="s">
        <v>1</v>
      </c>
      <c r="J639" s="215" t="s">
        <v>1378</v>
      </c>
      <c r="K639" s="222" t="s">
        <v>3785</v>
      </c>
      <c r="L639" s="223" t="s">
        <v>4773</v>
      </c>
      <c r="M639" s="223" t="s">
        <v>4832</v>
      </c>
      <c r="N639" s="55"/>
      <c r="O639" s="55"/>
      <c r="P639" s="228" t="s">
        <v>2902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183</v>
      </c>
      <c r="W639" s="79" t="s">
        <v>2240</v>
      </c>
      <c r="X639" s="57" t="s">
        <v>2240</v>
      </c>
      <c r="Y639" s="57" t="s">
        <v>2240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33" t="str">
        <f>IF(ISNA(VLOOKUP(AA639,'XEQM Shortlist'!J:J,1,0)),"//","")</f>
        <v/>
      </c>
      <c r="AF639" s="92" t="str">
        <f t="shared" si="196"/>
        <v/>
      </c>
      <c r="AG639" t="b">
        <f t="shared" si="197"/>
        <v>1</v>
      </c>
    </row>
    <row r="640" spans="1:33" s="17" customFormat="1">
      <c r="A640" s="48">
        <f t="shared" si="198"/>
        <v>640</v>
      </c>
      <c r="B640" s="47">
        <f t="shared" si="199"/>
        <v>616</v>
      </c>
      <c r="C640" s="220" t="s">
        <v>3772</v>
      </c>
      <c r="D640" s="220" t="s">
        <v>2903</v>
      </c>
      <c r="E640" s="215" t="s">
        <v>519</v>
      </c>
      <c r="F640" s="216" t="s">
        <v>533</v>
      </c>
      <c r="G640" s="225">
        <v>0</v>
      </c>
      <c r="H640" s="225">
        <v>0</v>
      </c>
      <c r="I640" s="215" t="s">
        <v>1</v>
      </c>
      <c r="J640" s="215" t="s">
        <v>1378</v>
      </c>
      <c r="K640" s="222" t="s">
        <v>3785</v>
      </c>
      <c r="L640" s="223" t="s">
        <v>4773</v>
      </c>
      <c r="M640" s="223" t="s">
        <v>4832</v>
      </c>
      <c r="P640" s="228" t="s">
        <v>2903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183</v>
      </c>
      <c r="W640" s="92" t="s">
        <v>2240</v>
      </c>
      <c r="X640" s="96" t="s">
        <v>2240</v>
      </c>
      <c r="Y640" s="96" t="s">
        <v>2240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33" t="str">
        <f>IF(ISNA(VLOOKUP(AA640,'XEQM Shortlist'!J:J,1,0)),"//","")</f>
        <v/>
      </c>
      <c r="AE640"/>
      <c r="AF640" s="92" t="str">
        <f t="shared" si="196"/>
        <v/>
      </c>
      <c r="AG640" t="b">
        <f t="shared" si="197"/>
        <v>1</v>
      </c>
    </row>
    <row r="641" spans="1:33">
      <c r="A641" s="48">
        <f t="shared" si="198"/>
        <v>641</v>
      </c>
      <c r="B641" s="47">
        <f t="shared" si="199"/>
        <v>617</v>
      </c>
      <c r="C641" s="220" t="s">
        <v>3772</v>
      </c>
      <c r="D641" s="220" t="s">
        <v>2904</v>
      </c>
      <c r="E641" s="215" t="s">
        <v>519</v>
      </c>
      <c r="F641" s="215" t="s">
        <v>534</v>
      </c>
      <c r="G641" s="224">
        <v>0</v>
      </c>
      <c r="H641" s="224">
        <v>0</v>
      </c>
      <c r="I641" s="215" t="s">
        <v>1</v>
      </c>
      <c r="J641" s="215" t="s">
        <v>1378</v>
      </c>
      <c r="K641" s="222" t="s">
        <v>3785</v>
      </c>
      <c r="L641" s="223" t="s">
        <v>4773</v>
      </c>
      <c r="M641" s="223" t="s">
        <v>4832</v>
      </c>
      <c r="N641" s="55"/>
      <c r="O641" s="55"/>
      <c r="P641" s="228" t="s">
        <v>2904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183</v>
      </c>
      <c r="W641" s="79" t="s">
        <v>2240</v>
      </c>
      <c r="X641" s="57" t="s">
        <v>2240</v>
      </c>
      <c r="Y641" s="57" t="s">
        <v>2240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33" t="str">
        <f>IF(ISNA(VLOOKUP(AA641,'XEQM Shortlist'!J:J,1,0)),"//","")</f>
        <v/>
      </c>
      <c r="AF641" s="92" t="str">
        <f t="shared" si="196"/>
        <v/>
      </c>
      <c r="AG641" t="b">
        <f t="shared" si="197"/>
        <v>1</v>
      </c>
    </row>
    <row r="642" spans="1:33">
      <c r="A642" s="48">
        <f t="shared" si="198"/>
        <v>642</v>
      </c>
      <c r="B642" s="47">
        <f t="shared" si="199"/>
        <v>618</v>
      </c>
      <c r="C642" s="220" t="s">
        <v>3772</v>
      </c>
      <c r="D642" s="220" t="s">
        <v>2022</v>
      </c>
      <c r="E642" s="215" t="s">
        <v>519</v>
      </c>
      <c r="F642" s="215" t="s">
        <v>535</v>
      </c>
      <c r="G642" s="226">
        <v>0</v>
      </c>
      <c r="H642" s="226">
        <v>0</v>
      </c>
      <c r="I642" s="215" t="s">
        <v>1</v>
      </c>
      <c r="J642" s="215" t="s">
        <v>1378</v>
      </c>
      <c r="K642" s="222" t="s">
        <v>3785</v>
      </c>
      <c r="L642" s="223" t="s">
        <v>4773</v>
      </c>
      <c r="M642" s="223" t="s">
        <v>4832</v>
      </c>
      <c r="N642" s="55"/>
      <c r="O642" s="55"/>
      <c r="P642" s="228" t="s">
        <v>2022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183</v>
      </c>
      <c r="W642" s="79" t="s">
        <v>2240</v>
      </c>
      <c r="X642" s="57" t="s">
        <v>2240</v>
      </c>
      <c r="Y642" s="57" t="s">
        <v>2240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33" t="str">
        <f>IF(ISNA(VLOOKUP(AA642,'XEQM Shortlist'!J:J,1,0)),"//","")</f>
        <v/>
      </c>
      <c r="AF642" s="92" t="str">
        <f t="shared" si="196"/>
        <v/>
      </c>
      <c r="AG642" t="b">
        <f t="shared" si="197"/>
        <v>1</v>
      </c>
    </row>
    <row r="643" spans="1:33" s="17" customFormat="1">
      <c r="A643" s="48">
        <f t="shared" si="198"/>
        <v>643</v>
      </c>
      <c r="B643" s="47">
        <f t="shared" si="199"/>
        <v>619</v>
      </c>
      <c r="C643" s="220" t="s">
        <v>3772</v>
      </c>
      <c r="D643" s="220" t="s">
        <v>2905</v>
      </c>
      <c r="E643" s="215" t="s">
        <v>519</v>
      </c>
      <c r="F643" s="216" t="s">
        <v>536</v>
      </c>
      <c r="G643" s="225">
        <v>0</v>
      </c>
      <c r="H643" s="225">
        <v>0</v>
      </c>
      <c r="I643" s="215" t="s">
        <v>1</v>
      </c>
      <c r="J643" s="215" t="s">
        <v>1378</v>
      </c>
      <c r="K643" s="222" t="s">
        <v>3785</v>
      </c>
      <c r="L643" s="223" t="s">
        <v>4773</v>
      </c>
      <c r="M643" s="223" t="s">
        <v>4832</v>
      </c>
      <c r="P643" s="228" t="s">
        <v>2905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183</v>
      </c>
      <c r="W643" s="92" t="s">
        <v>2240</v>
      </c>
      <c r="X643" s="96" t="s">
        <v>2240</v>
      </c>
      <c r="Y643" s="96" t="s">
        <v>2240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33" t="str">
        <f>IF(ISNA(VLOOKUP(AA643,'XEQM Shortlist'!J:J,1,0)),"//","")</f>
        <v/>
      </c>
      <c r="AE643"/>
      <c r="AF643" s="92" t="str">
        <f t="shared" si="196"/>
        <v/>
      </c>
      <c r="AG643" t="b">
        <f t="shared" si="197"/>
        <v>1</v>
      </c>
    </row>
    <row r="644" spans="1:33">
      <c r="A644" s="48">
        <f t="shared" si="198"/>
        <v>644</v>
      </c>
      <c r="B644" s="47">
        <f t="shared" si="199"/>
        <v>620</v>
      </c>
      <c r="C644" s="220" t="s">
        <v>3772</v>
      </c>
      <c r="D644" s="220" t="s">
        <v>2024</v>
      </c>
      <c r="E644" s="215" t="s">
        <v>519</v>
      </c>
      <c r="F644" s="215" t="s">
        <v>537</v>
      </c>
      <c r="G644" s="224">
        <v>0</v>
      </c>
      <c r="H644" s="224">
        <v>0</v>
      </c>
      <c r="I644" s="215" t="s">
        <v>1</v>
      </c>
      <c r="J644" s="215" t="s">
        <v>1378</v>
      </c>
      <c r="K644" s="222" t="s">
        <v>3785</v>
      </c>
      <c r="L644" s="223" t="s">
        <v>4773</v>
      </c>
      <c r="M644" s="223" t="s">
        <v>4832</v>
      </c>
      <c r="N644" s="55"/>
      <c r="O644" s="55"/>
      <c r="P644" s="228" t="s">
        <v>2024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183</v>
      </c>
      <c r="W644" s="79" t="s">
        <v>2240</v>
      </c>
      <c r="X644" s="57" t="s">
        <v>2240</v>
      </c>
      <c r="Y644" s="57" t="s">
        <v>2240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33" t="str">
        <f>IF(ISNA(VLOOKUP(AA644,'XEQM Shortlist'!J:J,1,0)),"//","")</f>
        <v/>
      </c>
      <c r="AF644" s="92" t="str">
        <f t="shared" si="196"/>
        <v/>
      </c>
      <c r="AG644" t="b">
        <f t="shared" si="197"/>
        <v>1</v>
      </c>
    </row>
    <row r="645" spans="1:33">
      <c r="A645" s="48">
        <f t="shared" si="198"/>
        <v>645</v>
      </c>
      <c r="B645" s="47">
        <f t="shared" si="199"/>
        <v>621</v>
      </c>
      <c r="C645" s="220" t="s">
        <v>3772</v>
      </c>
      <c r="D645" s="220" t="s">
        <v>2906</v>
      </c>
      <c r="E645" s="215" t="s">
        <v>519</v>
      </c>
      <c r="F645" s="215" t="s">
        <v>538</v>
      </c>
      <c r="G645" s="224">
        <v>0</v>
      </c>
      <c r="H645" s="224">
        <v>0</v>
      </c>
      <c r="I645" s="215" t="s">
        <v>1</v>
      </c>
      <c r="J645" s="215" t="s">
        <v>1378</v>
      </c>
      <c r="K645" s="222" t="s">
        <v>3785</v>
      </c>
      <c r="L645" s="223" t="s">
        <v>4773</v>
      </c>
      <c r="M645" s="223" t="s">
        <v>4832</v>
      </c>
      <c r="N645" s="55"/>
      <c r="O645" s="55"/>
      <c r="P645" s="228" t="s">
        <v>2906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183</v>
      </c>
      <c r="W645" s="79" t="s">
        <v>2240</v>
      </c>
      <c r="X645" s="57" t="s">
        <v>2240</v>
      </c>
      <c r="Y645" s="57" t="s">
        <v>2240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33" t="str">
        <f>IF(ISNA(VLOOKUP(AA645,'XEQM Shortlist'!J:J,1,0)),"//","")</f>
        <v/>
      </c>
      <c r="AF645" s="92" t="str">
        <f t="shared" si="196"/>
        <v/>
      </c>
      <c r="AG645" t="b">
        <f t="shared" si="197"/>
        <v>1</v>
      </c>
    </row>
    <row r="646" spans="1:33" s="17" customFormat="1">
      <c r="A646" s="48">
        <f t="shared" si="198"/>
        <v>646</v>
      </c>
      <c r="B646" s="47">
        <f t="shared" si="199"/>
        <v>622</v>
      </c>
      <c r="C646" s="220" t="s">
        <v>3772</v>
      </c>
      <c r="D646" s="220" t="s">
        <v>2907</v>
      </c>
      <c r="E646" s="215" t="s">
        <v>519</v>
      </c>
      <c r="F646" s="216" t="s">
        <v>539</v>
      </c>
      <c r="G646" s="225">
        <v>0</v>
      </c>
      <c r="H646" s="225">
        <v>0</v>
      </c>
      <c r="I646" s="215" t="s">
        <v>1</v>
      </c>
      <c r="J646" s="215" t="s">
        <v>1378</v>
      </c>
      <c r="K646" s="222" t="s">
        <v>3785</v>
      </c>
      <c r="L646" s="223" t="s">
        <v>4773</v>
      </c>
      <c r="M646" s="223" t="s">
        <v>4832</v>
      </c>
      <c r="P646" s="228" t="s">
        <v>2907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183</v>
      </c>
      <c r="W646" s="92" t="s">
        <v>2240</v>
      </c>
      <c r="X646" s="96" t="s">
        <v>2240</v>
      </c>
      <c r="Y646" s="96" t="s">
        <v>2240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33" t="str">
        <f>IF(ISNA(VLOOKUP(AA646,'XEQM Shortlist'!J:J,1,0)),"//","")</f>
        <v/>
      </c>
      <c r="AE646"/>
      <c r="AF646" s="92" t="str">
        <f t="shared" si="196"/>
        <v/>
      </c>
      <c r="AG646" t="b">
        <f t="shared" si="197"/>
        <v>1</v>
      </c>
    </row>
    <row r="647" spans="1:33" s="17" customFormat="1">
      <c r="A647" s="48">
        <f t="shared" si="198"/>
        <v>647</v>
      </c>
      <c r="B647" s="47">
        <f t="shared" si="199"/>
        <v>623</v>
      </c>
      <c r="C647" s="220" t="s">
        <v>3772</v>
      </c>
      <c r="D647" s="220" t="s">
        <v>2908</v>
      </c>
      <c r="E647" s="215" t="s">
        <v>519</v>
      </c>
      <c r="F647" s="216" t="s">
        <v>540</v>
      </c>
      <c r="G647" s="225">
        <v>0</v>
      </c>
      <c r="H647" s="225">
        <v>0</v>
      </c>
      <c r="I647" s="215" t="s">
        <v>1</v>
      </c>
      <c r="J647" s="215" t="s">
        <v>1378</v>
      </c>
      <c r="K647" s="222" t="s">
        <v>3785</v>
      </c>
      <c r="L647" s="223" t="s">
        <v>4773</v>
      </c>
      <c r="M647" s="223" t="s">
        <v>4832</v>
      </c>
      <c r="P647" s="228" t="s">
        <v>2908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183</v>
      </c>
      <c r="W647" s="92" t="s">
        <v>2240</v>
      </c>
      <c r="X647" s="96" t="s">
        <v>2240</v>
      </c>
      <c r="Y647" s="96" t="s">
        <v>2240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>
      <c r="A648" s="48">
        <f t="shared" si="198"/>
        <v>648</v>
      </c>
      <c r="B648" s="47">
        <f t="shared" si="199"/>
        <v>624</v>
      </c>
      <c r="C648" s="220" t="s">
        <v>3772</v>
      </c>
      <c r="D648" s="220" t="s">
        <v>2909</v>
      </c>
      <c r="E648" s="215" t="s">
        <v>519</v>
      </c>
      <c r="F648" s="215" t="s">
        <v>424</v>
      </c>
      <c r="G648" s="224">
        <v>0</v>
      </c>
      <c r="H648" s="224">
        <v>0</v>
      </c>
      <c r="I648" s="215" t="s">
        <v>1</v>
      </c>
      <c r="J648" s="215" t="s">
        <v>1378</v>
      </c>
      <c r="K648" s="222" t="s">
        <v>3785</v>
      </c>
      <c r="L648" s="223" t="s">
        <v>4773</v>
      </c>
      <c r="M648" s="223" t="s">
        <v>4832</v>
      </c>
      <c r="N648" s="55"/>
      <c r="O648" s="55"/>
      <c r="P648" s="228" t="s">
        <v>2909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183</v>
      </c>
      <c r="W648" s="79" t="s">
        <v>2240</v>
      </c>
      <c r="X648" s="57" t="s">
        <v>2240</v>
      </c>
      <c r="Y648" s="57" t="s">
        <v>2240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33" t="str">
        <f>IF(ISNA(VLOOKUP(AA648,'XEQM Shortlist'!J:J,1,0)),"//","")</f>
        <v/>
      </c>
      <c r="AF648" s="92" t="str">
        <f t="shared" si="206"/>
        <v/>
      </c>
      <c r="AG648" t="b">
        <f t="shared" si="207"/>
        <v>1</v>
      </c>
    </row>
    <row r="649" spans="1:33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220" t="s">
        <v>3772</v>
      </c>
      <c r="D649" s="220" t="s">
        <v>2910</v>
      </c>
      <c r="E649" s="215" t="s">
        <v>519</v>
      </c>
      <c r="F649" s="215" t="s">
        <v>541</v>
      </c>
      <c r="G649" s="224">
        <v>0</v>
      </c>
      <c r="H649" s="224">
        <v>0</v>
      </c>
      <c r="I649" s="215" t="s">
        <v>1</v>
      </c>
      <c r="J649" s="215" t="s">
        <v>1378</v>
      </c>
      <c r="K649" s="222" t="s">
        <v>3785</v>
      </c>
      <c r="L649" s="223" t="s">
        <v>4773</v>
      </c>
      <c r="M649" s="223" t="s">
        <v>4832</v>
      </c>
      <c r="N649" s="55"/>
      <c r="O649" s="55"/>
      <c r="P649" s="228" t="s">
        <v>2910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183</v>
      </c>
      <c r="W649" s="79" t="s">
        <v>2240</v>
      </c>
      <c r="X649" s="57" t="s">
        <v>2240</v>
      </c>
      <c r="Y649" s="57" t="s">
        <v>2240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33" t="str">
        <f>IF(ISNA(VLOOKUP(AA649,'XEQM Shortlist'!J:J,1,0)),"//","")</f>
        <v/>
      </c>
      <c r="AF649" s="92" t="str">
        <f t="shared" si="206"/>
        <v/>
      </c>
      <c r="AG649" t="b">
        <f t="shared" si="207"/>
        <v>1</v>
      </c>
    </row>
    <row r="650" spans="1:33">
      <c r="A650" s="48">
        <f t="shared" si="208"/>
        <v>650</v>
      </c>
      <c r="B650" s="47">
        <f t="shared" si="209"/>
        <v>626</v>
      </c>
      <c r="C650" s="220" t="s">
        <v>3772</v>
      </c>
      <c r="D650" s="220" t="s">
        <v>2911</v>
      </c>
      <c r="E650" s="215" t="s">
        <v>519</v>
      </c>
      <c r="F650" s="215" t="s">
        <v>542</v>
      </c>
      <c r="G650" s="224">
        <v>0</v>
      </c>
      <c r="H650" s="224">
        <v>0</v>
      </c>
      <c r="I650" s="215" t="s">
        <v>1</v>
      </c>
      <c r="J650" s="215" t="s">
        <v>1378</v>
      </c>
      <c r="K650" s="222" t="s">
        <v>3785</v>
      </c>
      <c r="L650" s="223" t="s">
        <v>4773</v>
      </c>
      <c r="M650" s="223" t="s">
        <v>4832</v>
      </c>
      <c r="N650" s="55"/>
      <c r="O650" s="55"/>
      <c r="P650" s="228" t="s">
        <v>2911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183</v>
      </c>
      <c r="W650" s="79" t="s">
        <v>2240</v>
      </c>
      <c r="X650" s="57" t="s">
        <v>2240</v>
      </c>
      <c r="Y650" s="57" t="s">
        <v>2240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33" t="str">
        <f>IF(ISNA(VLOOKUP(AA650,'XEQM Shortlist'!J:J,1,0)),"//","")</f>
        <v/>
      </c>
      <c r="AF650" s="92" t="str">
        <f t="shared" si="206"/>
        <v/>
      </c>
      <c r="AG650" t="b">
        <f t="shared" si="207"/>
        <v>1</v>
      </c>
    </row>
    <row r="651" spans="1:33">
      <c r="A651" s="48">
        <f t="shared" si="208"/>
        <v>651</v>
      </c>
      <c r="B651" s="47">
        <f t="shared" si="209"/>
        <v>627</v>
      </c>
      <c r="C651" s="220" t="s">
        <v>3772</v>
      </c>
      <c r="D651" s="220" t="s">
        <v>2912</v>
      </c>
      <c r="E651" s="215" t="s">
        <v>519</v>
      </c>
      <c r="F651" s="215" t="s">
        <v>543</v>
      </c>
      <c r="G651" s="224">
        <v>0</v>
      </c>
      <c r="H651" s="224">
        <v>0</v>
      </c>
      <c r="I651" s="215" t="s">
        <v>1</v>
      </c>
      <c r="J651" s="215" t="s">
        <v>1378</v>
      </c>
      <c r="K651" s="222" t="s">
        <v>3785</v>
      </c>
      <c r="L651" s="223" t="s">
        <v>4773</v>
      </c>
      <c r="M651" s="223" t="s">
        <v>4832</v>
      </c>
      <c r="N651" s="55"/>
      <c r="O651" s="55"/>
      <c r="P651" s="228" t="s">
        <v>2912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183</v>
      </c>
      <c r="W651" s="79" t="s">
        <v>2240</v>
      </c>
      <c r="X651" s="57" t="s">
        <v>2240</v>
      </c>
      <c r="Y651" s="57" t="s">
        <v>2240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33" t="str">
        <f>IF(ISNA(VLOOKUP(AA651,'XEQM Shortlist'!J:J,1,0)),"//","")</f>
        <v/>
      </c>
      <c r="AF651" s="92" t="str">
        <f t="shared" si="206"/>
        <v/>
      </c>
      <c r="AG651" t="b">
        <f t="shared" si="207"/>
        <v>1</v>
      </c>
    </row>
    <row r="652" spans="1:33">
      <c r="A652" s="48">
        <f t="shared" si="208"/>
        <v>652</v>
      </c>
      <c r="B652" s="47">
        <f t="shared" si="209"/>
        <v>628</v>
      </c>
      <c r="C652" s="220" t="s">
        <v>3772</v>
      </c>
      <c r="D652" s="220" t="s">
        <v>2913</v>
      </c>
      <c r="E652" s="215" t="s">
        <v>519</v>
      </c>
      <c r="F652" s="215" t="s">
        <v>0</v>
      </c>
      <c r="G652" s="224">
        <v>0</v>
      </c>
      <c r="H652" s="224">
        <v>0</v>
      </c>
      <c r="I652" s="215" t="s">
        <v>1</v>
      </c>
      <c r="J652" s="215" t="s">
        <v>1378</v>
      </c>
      <c r="K652" s="222" t="s">
        <v>3785</v>
      </c>
      <c r="L652" s="223" t="s">
        <v>4773</v>
      </c>
      <c r="M652" s="223" t="s">
        <v>4832</v>
      </c>
      <c r="N652" s="55"/>
      <c r="O652" s="55"/>
      <c r="P652" s="228" t="s">
        <v>2913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183</v>
      </c>
      <c r="W652" s="79" t="s">
        <v>2240</v>
      </c>
      <c r="X652" s="57" t="s">
        <v>2240</v>
      </c>
      <c r="Y652" s="57" t="s">
        <v>2240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33" t="str">
        <f>IF(ISNA(VLOOKUP(AA652,'XEQM Shortlist'!J:J,1,0)),"//","")</f>
        <v/>
      </c>
      <c r="AF652" s="92" t="str">
        <f t="shared" si="206"/>
        <v/>
      </c>
      <c r="AG652" t="b">
        <f t="shared" si="207"/>
        <v>1</v>
      </c>
    </row>
    <row r="653" spans="1:33">
      <c r="A653" s="48">
        <f t="shared" si="208"/>
        <v>653</v>
      </c>
      <c r="B653" s="47">
        <f t="shared" si="209"/>
        <v>629</v>
      </c>
      <c r="C653" s="220" t="s">
        <v>3772</v>
      </c>
      <c r="D653" s="220" t="s">
        <v>2915</v>
      </c>
      <c r="E653" s="215" t="s">
        <v>519</v>
      </c>
      <c r="F653" s="215" t="s">
        <v>545</v>
      </c>
      <c r="G653" s="226">
        <v>0</v>
      </c>
      <c r="H653" s="226">
        <v>0</v>
      </c>
      <c r="I653" s="215" t="s">
        <v>1</v>
      </c>
      <c r="J653" s="215" t="s">
        <v>1378</v>
      </c>
      <c r="K653" s="222" t="s">
        <v>3785</v>
      </c>
      <c r="L653" s="223" t="s">
        <v>4773</v>
      </c>
      <c r="M653" s="223" t="s">
        <v>4832</v>
      </c>
      <c r="N653" s="55"/>
      <c r="O653" s="55"/>
      <c r="P653" s="228" t="s">
        <v>2915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183</v>
      </c>
      <c r="W653" s="79" t="s">
        <v>2240</v>
      </c>
      <c r="X653" s="57" t="s">
        <v>2240</v>
      </c>
      <c r="Y653" s="57" t="s">
        <v>2240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33" t="str">
        <f>IF(ISNA(VLOOKUP(AA653,'XEQM Shortlist'!J:J,1,0)),"//","")</f>
        <v/>
      </c>
      <c r="AF653" s="92" t="str">
        <f t="shared" si="206"/>
        <v/>
      </c>
      <c r="AG653" t="b">
        <f t="shared" si="207"/>
        <v>1</v>
      </c>
    </row>
    <row r="654" spans="1:33" s="17" customFormat="1">
      <c r="A654" s="48">
        <f t="shared" si="208"/>
        <v>654</v>
      </c>
      <c r="B654" s="47">
        <f t="shared" si="209"/>
        <v>630</v>
      </c>
      <c r="C654" s="220" t="s">
        <v>3772</v>
      </c>
      <c r="D654" s="220" t="s">
        <v>2916</v>
      </c>
      <c r="E654" s="215" t="s">
        <v>519</v>
      </c>
      <c r="F654" s="216" t="s">
        <v>398</v>
      </c>
      <c r="G654" s="225">
        <v>0</v>
      </c>
      <c r="H654" s="225">
        <v>0</v>
      </c>
      <c r="I654" s="215" t="s">
        <v>1</v>
      </c>
      <c r="J654" s="215" t="s">
        <v>1378</v>
      </c>
      <c r="K654" s="222" t="s">
        <v>3785</v>
      </c>
      <c r="L654" s="223" t="s">
        <v>4773</v>
      </c>
      <c r="M654" s="223" t="s">
        <v>4832</v>
      </c>
      <c r="P654" s="228" t="s">
        <v>2916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183</v>
      </c>
      <c r="W654" s="92" t="s">
        <v>2240</v>
      </c>
      <c r="X654" s="96" t="s">
        <v>2240</v>
      </c>
      <c r="Y654" s="96" t="s">
        <v>2240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33" t="str">
        <f>IF(ISNA(VLOOKUP(AA654,'XEQM Shortlist'!J:J,1,0)),"//","")</f>
        <v/>
      </c>
      <c r="AE654"/>
      <c r="AF654" s="92" t="str">
        <f t="shared" si="206"/>
        <v/>
      </c>
      <c r="AG654" t="b">
        <f t="shared" si="207"/>
        <v>1</v>
      </c>
    </row>
    <row r="655" spans="1:33">
      <c r="A655" s="48">
        <f t="shared" si="208"/>
        <v>655</v>
      </c>
      <c r="B655" s="47">
        <f t="shared" si="209"/>
        <v>631</v>
      </c>
      <c r="C655" s="220" t="s">
        <v>3772</v>
      </c>
      <c r="D655" s="220" t="s">
        <v>2917</v>
      </c>
      <c r="E655" s="215" t="s">
        <v>519</v>
      </c>
      <c r="F655" s="215" t="s">
        <v>546</v>
      </c>
      <c r="G655" s="224">
        <v>0</v>
      </c>
      <c r="H655" s="224">
        <v>0</v>
      </c>
      <c r="I655" s="215" t="s">
        <v>1</v>
      </c>
      <c r="J655" s="215" t="s">
        <v>1378</v>
      </c>
      <c r="K655" s="222" t="s">
        <v>3785</v>
      </c>
      <c r="L655" s="223" t="s">
        <v>4773</v>
      </c>
      <c r="M655" s="223" t="s">
        <v>4832</v>
      </c>
      <c r="N655" s="55"/>
      <c r="O655" s="55"/>
      <c r="P655" s="228" t="s">
        <v>2917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183</v>
      </c>
      <c r="W655" s="79" t="s">
        <v>2240</v>
      </c>
      <c r="X655" s="57" t="s">
        <v>2240</v>
      </c>
      <c r="Y655" s="57" t="s">
        <v>2240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33" t="str">
        <f>IF(ISNA(VLOOKUP(AA655,'XEQM Shortlist'!J:J,1,0)),"//","")</f>
        <v/>
      </c>
      <c r="AF655" s="92" t="str">
        <f t="shared" si="206"/>
        <v/>
      </c>
      <c r="AG655" t="b">
        <f t="shared" si="207"/>
        <v>1</v>
      </c>
    </row>
    <row r="656" spans="1:33">
      <c r="A656" s="48">
        <f t="shared" si="208"/>
        <v>656</v>
      </c>
      <c r="B656" s="47">
        <f t="shared" si="209"/>
        <v>632</v>
      </c>
      <c r="C656" s="220" t="s">
        <v>3772</v>
      </c>
      <c r="D656" s="220" t="s">
        <v>2008</v>
      </c>
      <c r="E656" s="215" t="s">
        <v>519</v>
      </c>
      <c r="F656" s="215" t="s">
        <v>547</v>
      </c>
      <c r="G656" s="224">
        <v>0</v>
      </c>
      <c r="H656" s="224">
        <v>0</v>
      </c>
      <c r="I656" s="215" t="s">
        <v>1</v>
      </c>
      <c r="J656" s="215" t="s">
        <v>1378</v>
      </c>
      <c r="K656" s="222" t="s">
        <v>3785</v>
      </c>
      <c r="L656" s="223" t="s">
        <v>4773</v>
      </c>
      <c r="M656" s="223" t="s">
        <v>4832</v>
      </c>
      <c r="N656" s="55"/>
      <c r="O656" s="55"/>
      <c r="P656" s="228" t="s">
        <v>2008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183</v>
      </c>
      <c r="W656" s="79" t="s">
        <v>2240</v>
      </c>
      <c r="X656" s="57" t="s">
        <v>2240</v>
      </c>
      <c r="Y656" s="57" t="s">
        <v>2240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33" t="str">
        <f>IF(ISNA(VLOOKUP(AA656,'XEQM Shortlist'!J:J,1,0)),"//","")</f>
        <v/>
      </c>
      <c r="AF656" s="92" t="str">
        <f t="shared" si="206"/>
        <v/>
      </c>
      <c r="AG656" t="b">
        <f t="shared" si="207"/>
        <v>1</v>
      </c>
    </row>
    <row r="657" spans="1:33" s="17" customFormat="1">
      <c r="A657" s="48">
        <f t="shared" si="208"/>
        <v>657</v>
      </c>
      <c r="B657" s="47">
        <f t="shared" si="209"/>
        <v>633</v>
      </c>
      <c r="C657" s="220" t="s">
        <v>3772</v>
      </c>
      <c r="D657" s="220" t="s">
        <v>2919</v>
      </c>
      <c r="E657" s="215" t="s">
        <v>519</v>
      </c>
      <c r="F657" s="216" t="s">
        <v>549</v>
      </c>
      <c r="G657" s="225">
        <v>0</v>
      </c>
      <c r="H657" s="225">
        <v>0</v>
      </c>
      <c r="I657" s="215" t="s">
        <v>1</v>
      </c>
      <c r="J657" s="215" t="s">
        <v>1378</v>
      </c>
      <c r="K657" s="222" t="s">
        <v>3785</v>
      </c>
      <c r="L657" s="223" t="s">
        <v>4773</v>
      </c>
      <c r="M657" s="223" t="s">
        <v>4832</v>
      </c>
      <c r="P657" s="228" t="s">
        <v>2919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183</v>
      </c>
      <c r="W657" s="92" t="s">
        <v>2240</v>
      </c>
      <c r="X657" s="96" t="s">
        <v>2240</v>
      </c>
      <c r="Y657" s="96" t="s">
        <v>2240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33" t="str">
        <f>IF(ISNA(VLOOKUP(AA657,'XEQM Shortlist'!J:J,1,0)),"//","")</f>
        <v/>
      </c>
      <c r="AE657"/>
      <c r="AF657" s="92" t="str">
        <f t="shared" si="206"/>
        <v/>
      </c>
      <c r="AG657" t="b">
        <f t="shared" si="207"/>
        <v>1</v>
      </c>
    </row>
    <row r="658" spans="1:33">
      <c r="A658" s="48">
        <f t="shared" si="208"/>
        <v>658</v>
      </c>
      <c r="B658" s="47">
        <f t="shared" si="209"/>
        <v>634</v>
      </c>
      <c r="C658" s="220" t="s">
        <v>3772</v>
      </c>
      <c r="D658" s="220" t="s">
        <v>2920</v>
      </c>
      <c r="E658" s="215" t="s">
        <v>519</v>
      </c>
      <c r="F658" s="215" t="s">
        <v>550</v>
      </c>
      <c r="G658" s="224">
        <v>0</v>
      </c>
      <c r="H658" s="224">
        <v>0</v>
      </c>
      <c r="I658" s="215" t="s">
        <v>1</v>
      </c>
      <c r="J658" s="215" t="s">
        <v>1378</v>
      </c>
      <c r="K658" s="222" t="s">
        <v>3785</v>
      </c>
      <c r="L658" s="223" t="s">
        <v>4773</v>
      </c>
      <c r="M658" s="223" t="s">
        <v>4832</v>
      </c>
      <c r="N658" s="55"/>
      <c r="O658" s="55"/>
      <c r="P658" s="228" t="s">
        <v>2920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183</v>
      </c>
      <c r="W658" s="79" t="s">
        <v>2240</v>
      </c>
      <c r="X658" s="57" t="s">
        <v>2240</v>
      </c>
      <c r="Y658" s="57" t="s">
        <v>2240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33" t="str">
        <f>IF(ISNA(VLOOKUP(AA658,'XEQM Shortlist'!J:J,1,0)),"//","")</f>
        <v/>
      </c>
      <c r="AF658" s="92" t="str">
        <f t="shared" si="206"/>
        <v/>
      </c>
      <c r="AG658" t="b">
        <f t="shared" si="207"/>
        <v>1</v>
      </c>
    </row>
    <row r="659" spans="1:33" s="17" customFormat="1">
      <c r="A659" s="48">
        <f t="shared" si="208"/>
        <v>659</v>
      </c>
      <c r="B659" s="47">
        <f t="shared" si="209"/>
        <v>635</v>
      </c>
      <c r="C659" s="220" t="s">
        <v>3772</v>
      </c>
      <c r="D659" s="220" t="s">
        <v>2922</v>
      </c>
      <c r="E659" s="215" t="s">
        <v>519</v>
      </c>
      <c r="F659" s="216" t="s">
        <v>552</v>
      </c>
      <c r="G659" s="225">
        <v>0</v>
      </c>
      <c r="H659" s="225">
        <v>0</v>
      </c>
      <c r="I659" s="215" t="s">
        <v>1</v>
      </c>
      <c r="J659" s="215" t="s">
        <v>1378</v>
      </c>
      <c r="K659" s="222" t="s">
        <v>3785</v>
      </c>
      <c r="L659" s="223" t="s">
        <v>4773</v>
      </c>
      <c r="M659" s="223" t="s">
        <v>4832</v>
      </c>
      <c r="P659" s="228" t="s">
        <v>2922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183</v>
      </c>
      <c r="W659" s="92" t="s">
        <v>2240</v>
      </c>
      <c r="X659" s="96" t="s">
        <v>2240</v>
      </c>
      <c r="Y659" s="96" t="s">
        <v>2240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33" t="str">
        <f>IF(ISNA(VLOOKUP(AA659,'XEQM Shortlist'!J:J,1,0)),"//","")</f>
        <v/>
      </c>
      <c r="AE659"/>
      <c r="AF659" s="92" t="str">
        <f t="shared" si="206"/>
        <v/>
      </c>
      <c r="AG659" t="b">
        <f t="shared" si="207"/>
        <v>1</v>
      </c>
    </row>
    <row r="660" spans="1:33">
      <c r="A660" s="48">
        <f t="shared" si="208"/>
        <v>660</v>
      </c>
      <c r="B660" s="47">
        <f t="shared" si="209"/>
        <v>636</v>
      </c>
      <c r="C660" s="220" t="s">
        <v>3772</v>
      </c>
      <c r="D660" s="220" t="s">
        <v>2923</v>
      </c>
      <c r="E660" s="215" t="s">
        <v>519</v>
      </c>
      <c r="F660" s="215" t="s">
        <v>553</v>
      </c>
      <c r="G660" s="224">
        <v>0</v>
      </c>
      <c r="H660" s="224">
        <v>0</v>
      </c>
      <c r="I660" s="215" t="s">
        <v>1</v>
      </c>
      <c r="J660" s="215" t="s">
        <v>1378</v>
      </c>
      <c r="K660" s="222" t="s">
        <v>3785</v>
      </c>
      <c r="L660" s="223" t="s">
        <v>4773</v>
      </c>
      <c r="M660" s="223" t="s">
        <v>4832</v>
      </c>
      <c r="N660" s="55"/>
      <c r="O660" s="55"/>
      <c r="P660" s="228" t="s">
        <v>2923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183</v>
      </c>
      <c r="W660" s="79" t="s">
        <v>2240</v>
      </c>
      <c r="X660" s="57" t="s">
        <v>2240</v>
      </c>
      <c r="Y660" s="57" t="s">
        <v>2240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33" t="str">
        <f>IF(ISNA(VLOOKUP(AA660,'XEQM Shortlist'!J:J,1,0)),"//","")</f>
        <v/>
      </c>
      <c r="AF660" s="92" t="str">
        <f t="shared" si="206"/>
        <v/>
      </c>
      <c r="AG660" t="b">
        <f t="shared" si="207"/>
        <v>1</v>
      </c>
    </row>
    <row r="661" spans="1:33">
      <c r="A661" s="48">
        <f t="shared" si="208"/>
        <v>661</v>
      </c>
      <c r="B661" s="47">
        <f t="shared" si="209"/>
        <v>637</v>
      </c>
      <c r="C661" s="220" t="s">
        <v>3772</v>
      </c>
      <c r="D661" s="220" t="s">
        <v>2926</v>
      </c>
      <c r="E661" s="215" t="s">
        <v>519</v>
      </c>
      <c r="F661" s="215" t="s">
        <v>556</v>
      </c>
      <c r="G661" s="224">
        <v>0</v>
      </c>
      <c r="H661" s="224">
        <v>0</v>
      </c>
      <c r="I661" s="215" t="s">
        <v>1</v>
      </c>
      <c r="J661" s="215" t="s">
        <v>1378</v>
      </c>
      <c r="K661" s="222" t="s">
        <v>3785</v>
      </c>
      <c r="L661" s="223" t="s">
        <v>4773</v>
      </c>
      <c r="M661" s="223" t="s">
        <v>4832</v>
      </c>
      <c r="N661" s="55"/>
      <c r="O661" s="55"/>
      <c r="P661" s="228" t="s">
        <v>2926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183</v>
      </c>
      <c r="W661" s="79" t="s">
        <v>2240</v>
      </c>
      <c r="X661" s="57" t="s">
        <v>2240</v>
      </c>
      <c r="Y661" s="57" t="s">
        <v>2240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33" t="str">
        <f>IF(ISNA(VLOOKUP(AA661,'XEQM Shortlist'!J:J,1,0)),"//","")</f>
        <v/>
      </c>
      <c r="AF661" s="92" t="str">
        <f t="shared" si="206"/>
        <v/>
      </c>
      <c r="AG661" t="b">
        <f t="shared" si="207"/>
        <v>1</v>
      </c>
    </row>
    <row r="662" spans="1:33">
      <c r="A662" s="48">
        <f t="shared" si="208"/>
        <v>662</v>
      </c>
      <c r="B662" s="47">
        <f t="shared" si="209"/>
        <v>638</v>
      </c>
      <c r="C662" s="220" t="s">
        <v>3772</v>
      </c>
      <c r="D662" s="220" t="s">
        <v>2927</v>
      </c>
      <c r="E662" s="215" t="s">
        <v>519</v>
      </c>
      <c r="F662" s="215" t="s">
        <v>557</v>
      </c>
      <c r="G662" s="224">
        <v>0</v>
      </c>
      <c r="H662" s="224">
        <v>0</v>
      </c>
      <c r="I662" s="215" t="s">
        <v>1</v>
      </c>
      <c r="J662" s="215" t="s">
        <v>1378</v>
      </c>
      <c r="K662" s="222" t="s">
        <v>3785</v>
      </c>
      <c r="L662" s="223" t="s">
        <v>4773</v>
      </c>
      <c r="M662" s="223" t="s">
        <v>4832</v>
      </c>
      <c r="N662" s="55"/>
      <c r="O662" s="55"/>
      <c r="P662" s="228" t="s">
        <v>2927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183</v>
      </c>
      <c r="W662" s="79" t="s">
        <v>2240</v>
      </c>
      <c r="X662" s="57" t="s">
        <v>2240</v>
      </c>
      <c r="Y662" s="57" t="s">
        <v>2240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33" t="str">
        <f>IF(ISNA(VLOOKUP(AA662,'XEQM Shortlist'!J:J,1,0)),"//","")</f>
        <v/>
      </c>
      <c r="AF662" s="92" t="str">
        <f t="shared" si="206"/>
        <v/>
      </c>
      <c r="AG662" t="b">
        <f t="shared" si="207"/>
        <v>1</v>
      </c>
    </row>
    <row r="663" spans="1:33">
      <c r="A663" s="48">
        <f t="shared" si="208"/>
        <v>663</v>
      </c>
      <c r="B663" s="47">
        <f t="shared" si="209"/>
        <v>639</v>
      </c>
      <c r="C663" s="220" t="s">
        <v>3772</v>
      </c>
      <c r="D663" s="220" t="s">
        <v>2928</v>
      </c>
      <c r="E663" s="215" t="s">
        <v>519</v>
      </c>
      <c r="F663" s="215" t="s">
        <v>558</v>
      </c>
      <c r="G663" s="224">
        <v>0</v>
      </c>
      <c r="H663" s="224">
        <v>0</v>
      </c>
      <c r="I663" s="215" t="s">
        <v>1</v>
      </c>
      <c r="J663" s="215" t="s">
        <v>1378</v>
      </c>
      <c r="K663" s="222" t="s">
        <v>3785</v>
      </c>
      <c r="L663" s="223" t="s">
        <v>4773</v>
      </c>
      <c r="M663" s="223" t="s">
        <v>4832</v>
      </c>
      <c r="N663" s="55"/>
      <c r="O663" s="55"/>
      <c r="P663" s="228" t="s">
        <v>2928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183</v>
      </c>
      <c r="W663" s="79" t="s">
        <v>2240</v>
      </c>
      <c r="X663" s="57" t="s">
        <v>2240</v>
      </c>
      <c r="Y663" s="57" t="s">
        <v>2240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33" t="str">
        <f>IF(ISNA(VLOOKUP(AA663,'XEQM Shortlist'!J:J,1,0)),"//","")</f>
        <v/>
      </c>
      <c r="AF663" s="92" t="str">
        <f t="shared" si="206"/>
        <v/>
      </c>
      <c r="AG663" t="b">
        <f t="shared" si="207"/>
        <v>1</v>
      </c>
    </row>
    <row r="664" spans="1:33" s="17" customFormat="1">
      <c r="A664" s="48">
        <f t="shared" si="208"/>
        <v>664</v>
      </c>
      <c r="B664" s="47">
        <f t="shared" si="209"/>
        <v>640</v>
      </c>
      <c r="C664" s="220" t="s">
        <v>3772</v>
      </c>
      <c r="D664" s="220" t="s">
        <v>2929</v>
      </c>
      <c r="E664" s="215" t="s">
        <v>519</v>
      </c>
      <c r="F664" s="216" t="s">
        <v>559</v>
      </c>
      <c r="G664" s="225">
        <v>0</v>
      </c>
      <c r="H664" s="225">
        <v>0</v>
      </c>
      <c r="I664" s="215" t="s">
        <v>1</v>
      </c>
      <c r="J664" s="215" t="s">
        <v>1378</v>
      </c>
      <c r="K664" s="222" t="s">
        <v>3785</v>
      </c>
      <c r="L664" s="223" t="s">
        <v>4773</v>
      </c>
      <c r="M664" s="223" t="s">
        <v>4832</v>
      </c>
      <c r="P664" s="228" t="s">
        <v>2929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183</v>
      </c>
      <c r="W664" s="92" t="s">
        <v>2240</v>
      </c>
      <c r="X664" s="96" t="s">
        <v>2240</v>
      </c>
      <c r="Y664" s="96" t="s">
        <v>2240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33" t="str">
        <f>IF(ISNA(VLOOKUP(AA664,'XEQM Shortlist'!J:J,1,0)),"//","")</f>
        <v/>
      </c>
      <c r="AE664"/>
      <c r="AF664" s="92" t="str">
        <f t="shared" si="206"/>
        <v/>
      </c>
      <c r="AG664" t="b">
        <f t="shared" si="207"/>
        <v>1</v>
      </c>
    </row>
    <row r="665" spans="1:33">
      <c r="A665" s="48">
        <f t="shared" si="208"/>
        <v>665</v>
      </c>
      <c r="B665" s="47">
        <f t="shared" si="209"/>
        <v>641</v>
      </c>
      <c r="C665" s="220" t="s">
        <v>3772</v>
      </c>
      <c r="D665" s="220" t="s">
        <v>2930</v>
      </c>
      <c r="E665" s="215" t="s">
        <v>519</v>
      </c>
      <c r="F665" s="215" t="s">
        <v>560</v>
      </c>
      <c r="G665" s="224">
        <v>0</v>
      </c>
      <c r="H665" s="224">
        <v>0</v>
      </c>
      <c r="I665" s="215" t="s">
        <v>1</v>
      </c>
      <c r="J665" s="215" t="s">
        <v>1378</v>
      </c>
      <c r="K665" s="222" t="s">
        <v>3785</v>
      </c>
      <c r="L665" s="223" t="s">
        <v>4773</v>
      </c>
      <c r="M665" s="223" t="s">
        <v>4832</v>
      </c>
      <c r="N665" s="55"/>
      <c r="O665" s="55"/>
      <c r="P665" s="228" t="s">
        <v>2930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183</v>
      </c>
      <c r="W665" s="79" t="s">
        <v>2240</v>
      </c>
      <c r="X665" s="57" t="s">
        <v>2240</v>
      </c>
      <c r="Y665" s="57" t="s">
        <v>2240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33" t="str">
        <f>IF(ISNA(VLOOKUP(AA665,'XEQM Shortlist'!J:J,1,0)),"//","")</f>
        <v/>
      </c>
      <c r="AF665" s="92" t="str">
        <f t="shared" si="206"/>
        <v/>
      </c>
      <c r="AG665" t="b">
        <f t="shared" si="207"/>
        <v>1</v>
      </c>
    </row>
    <row r="666" spans="1:33">
      <c r="A666" s="48">
        <f t="shared" si="208"/>
        <v>666</v>
      </c>
      <c r="B666" s="47">
        <f t="shared" si="209"/>
        <v>642</v>
      </c>
      <c r="C666" s="220" t="s">
        <v>3772</v>
      </c>
      <c r="D666" s="220" t="s">
        <v>2931</v>
      </c>
      <c r="E666" s="215" t="s">
        <v>519</v>
      </c>
      <c r="F666" s="215" t="s">
        <v>561</v>
      </c>
      <c r="G666" s="224">
        <v>0</v>
      </c>
      <c r="H666" s="224">
        <v>0</v>
      </c>
      <c r="I666" s="215" t="s">
        <v>1</v>
      </c>
      <c r="J666" s="215" t="s">
        <v>1378</v>
      </c>
      <c r="K666" s="222" t="s">
        <v>3785</v>
      </c>
      <c r="L666" s="223" t="s">
        <v>4773</v>
      </c>
      <c r="M666" s="223" t="s">
        <v>4832</v>
      </c>
      <c r="N666" s="55"/>
      <c r="O666" s="55"/>
      <c r="P666" s="228" t="s">
        <v>2931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183</v>
      </c>
      <c r="W666" s="79" t="s">
        <v>2240</v>
      </c>
      <c r="X666" s="57" t="s">
        <v>2240</v>
      </c>
      <c r="Y666" s="57" t="s">
        <v>2240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33" t="str">
        <f>IF(ISNA(VLOOKUP(AA666,'XEQM Shortlist'!J:J,1,0)),"//","")</f>
        <v/>
      </c>
      <c r="AF666" s="92" t="str">
        <f t="shared" si="206"/>
        <v/>
      </c>
      <c r="AG666" t="b">
        <f t="shared" si="207"/>
        <v>1</v>
      </c>
    </row>
    <row r="667" spans="1:33">
      <c r="A667" s="48">
        <f t="shared" si="208"/>
        <v>667</v>
      </c>
      <c r="B667" s="47">
        <f t="shared" si="209"/>
        <v>643</v>
      </c>
      <c r="C667" s="220" t="s">
        <v>3772</v>
      </c>
      <c r="D667" s="220" t="s">
        <v>2932</v>
      </c>
      <c r="E667" s="215" t="s">
        <v>519</v>
      </c>
      <c r="F667" s="215" t="s">
        <v>562</v>
      </c>
      <c r="G667" s="224">
        <v>0</v>
      </c>
      <c r="H667" s="224">
        <v>0</v>
      </c>
      <c r="I667" s="215" t="s">
        <v>1</v>
      </c>
      <c r="J667" s="215" t="s">
        <v>1378</v>
      </c>
      <c r="K667" s="222" t="s">
        <v>3785</v>
      </c>
      <c r="L667" s="223" t="s">
        <v>4773</v>
      </c>
      <c r="M667" s="223" t="s">
        <v>4832</v>
      </c>
      <c r="N667" s="55"/>
      <c r="O667" s="55"/>
      <c r="P667" s="228" t="s">
        <v>2932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183</v>
      </c>
      <c r="W667" s="79" t="s">
        <v>2240</v>
      </c>
      <c r="X667" s="57" t="s">
        <v>2240</v>
      </c>
      <c r="Y667" s="57" t="s">
        <v>2240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33" t="str">
        <f>IF(ISNA(VLOOKUP(AA667,'XEQM Shortlist'!J:J,1,0)),"//","")</f>
        <v/>
      </c>
      <c r="AF667" s="92" t="str">
        <f t="shared" si="206"/>
        <v/>
      </c>
      <c r="AG667" t="b">
        <f t="shared" si="207"/>
        <v>1</v>
      </c>
    </row>
    <row r="668" spans="1:33">
      <c r="A668" s="48">
        <f t="shared" si="208"/>
        <v>668</v>
      </c>
      <c r="B668" s="47">
        <f t="shared" si="209"/>
        <v>644</v>
      </c>
      <c r="C668" s="220" t="s">
        <v>3772</v>
      </c>
      <c r="D668" s="220" t="s">
        <v>2023</v>
      </c>
      <c r="E668" s="215" t="s">
        <v>519</v>
      </c>
      <c r="F668" s="215" t="s">
        <v>415</v>
      </c>
      <c r="G668" s="224">
        <v>0</v>
      </c>
      <c r="H668" s="224">
        <v>0</v>
      </c>
      <c r="I668" s="215" t="s">
        <v>1</v>
      </c>
      <c r="J668" s="215" t="s">
        <v>1378</v>
      </c>
      <c r="K668" s="222" t="s">
        <v>3785</v>
      </c>
      <c r="L668" s="223" t="s">
        <v>4773</v>
      </c>
      <c r="M668" s="223" t="s">
        <v>4832</v>
      </c>
      <c r="N668" s="55"/>
      <c r="O668" s="55"/>
      <c r="P668" s="228" t="s">
        <v>2023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183</v>
      </c>
      <c r="W668" s="79" t="s">
        <v>2240</v>
      </c>
      <c r="X668" s="57" t="s">
        <v>2240</v>
      </c>
      <c r="Y668" s="57" t="s">
        <v>2240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33" t="str">
        <f>IF(ISNA(VLOOKUP(AA668,'XEQM Shortlist'!J:J,1,0)),"//","")</f>
        <v/>
      </c>
      <c r="AF668" s="92" t="str">
        <f t="shared" si="206"/>
        <v/>
      </c>
      <c r="AG668" t="b">
        <f t="shared" si="207"/>
        <v>1</v>
      </c>
    </row>
    <row r="669" spans="1:33">
      <c r="A669" s="48">
        <f t="shared" si="208"/>
        <v>669</v>
      </c>
      <c r="B669" s="47">
        <f t="shared" si="209"/>
        <v>645</v>
      </c>
      <c r="C669" s="220" t="s">
        <v>3772</v>
      </c>
      <c r="D669" s="220" t="s">
        <v>2934</v>
      </c>
      <c r="E669" s="215" t="s">
        <v>519</v>
      </c>
      <c r="F669" s="215" t="s">
        <v>564</v>
      </c>
      <c r="G669" s="224">
        <v>0</v>
      </c>
      <c r="H669" s="224">
        <v>0</v>
      </c>
      <c r="I669" s="215" t="s">
        <v>1</v>
      </c>
      <c r="J669" s="215" t="s">
        <v>1378</v>
      </c>
      <c r="K669" s="222" t="s">
        <v>3785</v>
      </c>
      <c r="L669" s="223" t="s">
        <v>4773</v>
      </c>
      <c r="M669" s="223" t="s">
        <v>4832</v>
      </c>
      <c r="N669" s="55"/>
      <c r="O669" s="55"/>
      <c r="P669" s="228" t="s">
        <v>2934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183</v>
      </c>
      <c r="W669" s="79" t="s">
        <v>2240</v>
      </c>
      <c r="X669" s="57" t="s">
        <v>2240</v>
      </c>
      <c r="Y669" s="57" t="s">
        <v>2240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33" t="str">
        <f>IF(ISNA(VLOOKUP(AA669,'XEQM Shortlist'!J:J,1,0)),"//","")</f>
        <v/>
      </c>
      <c r="AF669" s="92" t="str">
        <f t="shared" si="206"/>
        <v/>
      </c>
      <c r="AG669" t="b">
        <f t="shared" si="207"/>
        <v>1</v>
      </c>
    </row>
    <row r="670" spans="1:33">
      <c r="A670" s="48">
        <f t="shared" si="208"/>
        <v>670</v>
      </c>
      <c r="B670" s="47">
        <f t="shared" si="209"/>
        <v>646</v>
      </c>
      <c r="C670" s="220" t="s">
        <v>3772</v>
      </c>
      <c r="D670" s="220" t="s">
        <v>2025</v>
      </c>
      <c r="E670" s="215" t="s">
        <v>519</v>
      </c>
      <c r="F670" s="215" t="s">
        <v>565</v>
      </c>
      <c r="G670" s="224">
        <v>0</v>
      </c>
      <c r="H670" s="224">
        <v>0</v>
      </c>
      <c r="I670" s="215" t="s">
        <v>1</v>
      </c>
      <c r="J670" s="215" t="s">
        <v>1378</v>
      </c>
      <c r="K670" s="222" t="s">
        <v>3785</v>
      </c>
      <c r="L670" s="223" t="s">
        <v>4773</v>
      </c>
      <c r="M670" s="223" t="s">
        <v>4832</v>
      </c>
      <c r="N670" s="55"/>
      <c r="O670" s="55"/>
      <c r="P670" s="228" t="s">
        <v>2025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183</v>
      </c>
      <c r="W670" s="79" t="s">
        <v>2240</v>
      </c>
      <c r="X670" s="57" t="s">
        <v>2240</v>
      </c>
      <c r="Y670" s="57" t="s">
        <v>2240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33" t="str">
        <f>IF(ISNA(VLOOKUP(AA670,'XEQM Shortlist'!J:J,1,0)),"//","")</f>
        <v/>
      </c>
      <c r="AF670" s="92" t="str">
        <f t="shared" si="206"/>
        <v/>
      </c>
      <c r="AG670" t="b">
        <f t="shared" si="207"/>
        <v>1</v>
      </c>
    </row>
    <row r="671" spans="1:33">
      <c r="A671" s="48">
        <f t="shared" si="208"/>
        <v>671</v>
      </c>
      <c r="B671" s="47">
        <f t="shared" si="209"/>
        <v>647</v>
      </c>
      <c r="C671" s="220" t="s">
        <v>3772</v>
      </c>
      <c r="D671" s="220" t="s">
        <v>2936</v>
      </c>
      <c r="E671" s="215" t="s">
        <v>519</v>
      </c>
      <c r="F671" s="215" t="s">
        <v>567</v>
      </c>
      <c r="G671" s="224">
        <v>0</v>
      </c>
      <c r="H671" s="224">
        <v>0</v>
      </c>
      <c r="I671" s="215" t="s">
        <v>1</v>
      </c>
      <c r="J671" s="215" t="s">
        <v>1378</v>
      </c>
      <c r="K671" s="222" t="s">
        <v>3785</v>
      </c>
      <c r="L671" s="223" t="s">
        <v>4773</v>
      </c>
      <c r="M671" s="223" t="s">
        <v>4832</v>
      </c>
      <c r="N671" s="55"/>
      <c r="O671" s="55"/>
      <c r="P671" s="228" t="s">
        <v>2936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183</v>
      </c>
      <c r="W671" s="79" t="s">
        <v>2240</v>
      </c>
      <c r="X671" s="57" t="s">
        <v>2240</v>
      </c>
      <c r="Y671" s="57" t="s">
        <v>2240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33" t="str">
        <f>IF(ISNA(VLOOKUP(AA671,'XEQM Shortlist'!J:J,1,0)),"//","")</f>
        <v/>
      </c>
      <c r="AF671" s="92" t="str">
        <f t="shared" si="206"/>
        <v/>
      </c>
      <c r="AG671" t="b">
        <f t="shared" si="207"/>
        <v>1</v>
      </c>
    </row>
    <row r="672" spans="1:33">
      <c r="A672" s="48">
        <f t="shared" si="208"/>
        <v>672</v>
      </c>
      <c r="B672" s="47">
        <f t="shared" si="209"/>
        <v>648</v>
      </c>
      <c r="C672" s="220" t="s">
        <v>3772</v>
      </c>
      <c r="D672" s="220" t="s">
        <v>2937</v>
      </c>
      <c r="E672" s="215" t="s">
        <v>519</v>
      </c>
      <c r="F672" s="215" t="s">
        <v>568</v>
      </c>
      <c r="G672" s="224">
        <v>0</v>
      </c>
      <c r="H672" s="224">
        <v>0</v>
      </c>
      <c r="I672" s="215" t="s">
        <v>1</v>
      </c>
      <c r="J672" s="215" t="s">
        <v>1378</v>
      </c>
      <c r="K672" s="222" t="s">
        <v>3785</v>
      </c>
      <c r="L672" s="223" t="s">
        <v>4773</v>
      </c>
      <c r="M672" s="223" t="s">
        <v>4832</v>
      </c>
      <c r="N672" s="55"/>
      <c r="O672" s="55"/>
      <c r="P672" s="228" t="s">
        <v>2937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183</v>
      </c>
      <c r="W672" s="79" t="s">
        <v>2240</v>
      </c>
      <c r="X672" s="57" t="s">
        <v>2240</v>
      </c>
      <c r="Y672" s="57" t="s">
        <v>2240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33" t="str">
        <f>IF(ISNA(VLOOKUP(AA672,'XEQM Shortlist'!J:J,1,0)),"//","")</f>
        <v/>
      </c>
      <c r="AF672" s="92" t="str">
        <f t="shared" si="206"/>
        <v/>
      </c>
      <c r="AG672" t="b">
        <f t="shared" si="207"/>
        <v>1</v>
      </c>
    </row>
    <row r="673" spans="1:33">
      <c r="A673" s="48">
        <f t="shared" si="208"/>
        <v>673</v>
      </c>
      <c r="B673" s="47">
        <f t="shared" si="209"/>
        <v>649</v>
      </c>
      <c r="C673" s="220" t="s">
        <v>3772</v>
      </c>
      <c r="D673" s="220" t="s">
        <v>2939</v>
      </c>
      <c r="E673" s="215" t="s">
        <v>519</v>
      </c>
      <c r="F673" s="215" t="s">
        <v>570</v>
      </c>
      <c r="G673" s="224">
        <v>0</v>
      </c>
      <c r="H673" s="224">
        <v>0</v>
      </c>
      <c r="I673" s="215" t="s">
        <v>1</v>
      </c>
      <c r="J673" s="215" t="s">
        <v>1378</v>
      </c>
      <c r="K673" s="222" t="s">
        <v>3785</v>
      </c>
      <c r="L673" s="223" t="s">
        <v>4773</v>
      </c>
      <c r="M673" s="223" t="s">
        <v>4832</v>
      </c>
      <c r="N673" s="55"/>
      <c r="O673" s="55"/>
      <c r="P673" s="228" t="s">
        <v>2939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183</v>
      </c>
      <c r="W673" s="79" t="s">
        <v>2240</v>
      </c>
      <c r="X673" s="57" t="s">
        <v>2240</v>
      </c>
      <c r="Y673" s="57" t="s">
        <v>2240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33" t="str">
        <f>IF(ISNA(VLOOKUP(AA673,'XEQM Shortlist'!J:J,1,0)),"//","")</f>
        <v/>
      </c>
      <c r="AF673" s="92" t="str">
        <f t="shared" si="206"/>
        <v/>
      </c>
      <c r="AG673" t="b">
        <f t="shared" si="207"/>
        <v>1</v>
      </c>
    </row>
    <row r="674" spans="1:33">
      <c r="A674" s="48">
        <f t="shared" si="208"/>
        <v>674</v>
      </c>
      <c r="B674" s="47">
        <f t="shared" si="209"/>
        <v>650</v>
      </c>
      <c r="C674" s="220" t="s">
        <v>3772</v>
      </c>
      <c r="D674" s="220" t="s">
        <v>2941</v>
      </c>
      <c r="E674" s="215" t="s">
        <v>519</v>
      </c>
      <c r="F674" s="215" t="s">
        <v>572</v>
      </c>
      <c r="G674" s="224">
        <v>0</v>
      </c>
      <c r="H674" s="224">
        <v>0</v>
      </c>
      <c r="I674" s="215" t="s">
        <v>1</v>
      </c>
      <c r="J674" s="215" t="s">
        <v>1378</v>
      </c>
      <c r="K674" s="222" t="s">
        <v>3785</v>
      </c>
      <c r="L674" s="223" t="s">
        <v>4773</v>
      </c>
      <c r="M674" s="223" t="s">
        <v>4832</v>
      </c>
      <c r="N674" s="55"/>
      <c r="O674" s="55"/>
      <c r="P674" s="228" t="s">
        <v>2941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183</v>
      </c>
      <c r="W674" s="79" t="s">
        <v>2240</v>
      </c>
      <c r="X674" s="57" t="s">
        <v>2240</v>
      </c>
      <c r="Y674" s="57" t="s">
        <v>2240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33" t="str">
        <f>IF(ISNA(VLOOKUP(AA674,'XEQM Shortlist'!J:J,1,0)),"//","")</f>
        <v/>
      </c>
      <c r="AF674" s="92" t="str">
        <f t="shared" si="206"/>
        <v/>
      </c>
      <c r="AG674" t="b">
        <f t="shared" si="207"/>
        <v>1</v>
      </c>
    </row>
    <row r="675" spans="1:33">
      <c r="A675" s="48">
        <f t="shared" si="208"/>
        <v>675</v>
      </c>
      <c r="B675" s="47">
        <f t="shared" si="209"/>
        <v>651</v>
      </c>
      <c r="C675" s="220" t="s">
        <v>3772</v>
      </c>
      <c r="D675" s="220" t="s">
        <v>2942</v>
      </c>
      <c r="E675" s="215" t="s">
        <v>519</v>
      </c>
      <c r="F675" s="215" t="s">
        <v>573</v>
      </c>
      <c r="G675" s="224">
        <v>0</v>
      </c>
      <c r="H675" s="224">
        <v>0</v>
      </c>
      <c r="I675" s="215" t="s">
        <v>1</v>
      </c>
      <c r="J675" s="215" t="s">
        <v>1378</v>
      </c>
      <c r="K675" s="222" t="s">
        <v>3785</v>
      </c>
      <c r="L675" s="223" t="s">
        <v>4773</v>
      </c>
      <c r="M675" s="223" t="s">
        <v>4832</v>
      </c>
      <c r="N675" s="55"/>
      <c r="O675" s="55"/>
      <c r="P675" s="228" t="s">
        <v>2942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183</v>
      </c>
      <c r="W675" s="79" t="s">
        <v>2240</v>
      </c>
      <c r="X675" s="57" t="s">
        <v>2240</v>
      </c>
      <c r="Y675" s="57" t="s">
        <v>2240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33" t="str">
        <f>IF(ISNA(VLOOKUP(AA675,'XEQM Shortlist'!J:J,1,0)),"//","")</f>
        <v/>
      </c>
      <c r="AF675" s="92" t="str">
        <f t="shared" si="206"/>
        <v/>
      </c>
      <c r="AG675" t="b">
        <f t="shared" si="207"/>
        <v>1</v>
      </c>
    </row>
    <row r="676" spans="1:33">
      <c r="A676" s="48">
        <f t="shared" si="208"/>
        <v>676</v>
      </c>
      <c r="B676" s="47">
        <f t="shared" si="209"/>
        <v>652</v>
      </c>
      <c r="C676" s="220" t="s">
        <v>3772</v>
      </c>
      <c r="D676" s="220" t="s">
        <v>2943</v>
      </c>
      <c r="E676" s="215" t="s">
        <v>519</v>
      </c>
      <c r="F676" s="215" t="s">
        <v>574</v>
      </c>
      <c r="G676" s="224">
        <v>0</v>
      </c>
      <c r="H676" s="224">
        <v>0</v>
      </c>
      <c r="I676" s="215" t="s">
        <v>1</v>
      </c>
      <c r="J676" s="215" t="s">
        <v>1378</v>
      </c>
      <c r="K676" s="222" t="s">
        <v>3785</v>
      </c>
      <c r="L676" s="223" t="s">
        <v>4773</v>
      </c>
      <c r="M676" s="223" t="s">
        <v>4832</v>
      </c>
      <c r="N676" s="55"/>
      <c r="O676" s="55"/>
      <c r="P676" s="228" t="s">
        <v>2943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183</v>
      </c>
      <c r="W676" s="79" t="s">
        <v>2240</v>
      </c>
      <c r="X676" s="57" t="s">
        <v>2240</v>
      </c>
      <c r="Y676" s="57" t="s">
        <v>2240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33" t="str">
        <f>IF(ISNA(VLOOKUP(AA676,'XEQM Shortlist'!J:J,1,0)),"//","")</f>
        <v/>
      </c>
      <c r="AF676" s="92" t="str">
        <f t="shared" si="206"/>
        <v/>
      </c>
      <c r="AG676" t="b">
        <f t="shared" si="207"/>
        <v>1</v>
      </c>
    </row>
    <row r="677" spans="1:33">
      <c r="A677" s="48">
        <f t="shared" si="208"/>
        <v>677</v>
      </c>
      <c r="B677" s="47">
        <f t="shared" si="209"/>
        <v>653</v>
      </c>
      <c r="C677" s="220" t="s">
        <v>3772</v>
      </c>
      <c r="D677" s="220" t="s">
        <v>2944</v>
      </c>
      <c r="E677" s="215" t="s">
        <v>519</v>
      </c>
      <c r="F677" s="215" t="s">
        <v>425</v>
      </c>
      <c r="G677" s="224">
        <v>0</v>
      </c>
      <c r="H677" s="224">
        <v>0</v>
      </c>
      <c r="I677" s="215" t="s">
        <v>1</v>
      </c>
      <c r="J677" s="215" t="s">
        <v>1378</v>
      </c>
      <c r="K677" s="222" t="s">
        <v>3785</v>
      </c>
      <c r="L677" s="223" t="s">
        <v>4773</v>
      </c>
      <c r="M677" s="223" t="s">
        <v>4832</v>
      </c>
      <c r="N677" s="55"/>
      <c r="O677" s="55"/>
      <c r="P677" s="228" t="s">
        <v>2944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183</v>
      </c>
      <c r="W677" s="79" t="s">
        <v>2240</v>
      </c>
      <c r="X677" s="57" t="s">
        <v>2240</v>
      </c>
      <c r="Y677" s="57" t="s">
        <v>2240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33" t="str">
        <f>IF(ISNA(VLOOKUP(AA677,'XEQM Shortlist'!J:J,1,0)),"//","")</f>
        <v/>
      </c>
      <c r="AF677" s="92" t="str">
        <f t="shared" si="206"/>
        <v/>
      </c>
      <c r="AG677" t="b">
        <f t="shared" si="207"/>
        <v>1</v>
      </c>
    </row>
    <row r="678" spans="1:33" s="119" customFormat="1">
      <c r="A678" s="242">
        <f t="shared" ref="A678:A686" si="210">IF(B678=INT(B678),ROW(),"")</f>
        <v>678</v>
      </c>
      <c r="B678" s="243">
        <f t="shared" si="209"/>
        <v>654</v>
      </c>
      <c r="C678" s="244" t="s">
        <v>3772</v>
      </c>
      <c r="D678" s="244" t="s">
        <v>2914</v>
      </c>
      <c r="E678" s="245" t="s">
        <v>519</v>
      </c>
      <c r="F678" s="245" t="s">
        <v>544</v>
      </c>
      <c r="G678" s="246">
        <v>0</v>
      </c>
      <c r="H678" s="246">
        <v>0</v>
      </c>
      <c r="I678" s="245" t="s">
        <v>1</v>
      </c>
      <c r="J678" s="245" t="s">
        <v>1378</v>
      </c>
      <c r="K678" s="247" t="s">
        <v>3785</v>
      </c>
      <c r="L678" s="248" t="s">
        <v>4773</v>
      </c>
      <c r="M678" s="248" t="s">
        <v>4832</v>
      </c>
      <c r="N678" s="249"/>
      <c r="O678" s="249"/>
      <c r="P678" s="247" t="s">
        <v>2914</v>
      </c>
      <c r="Q678" s="250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183</v>
      </c>
      <c r="W678" s="251" t="s">
        <v>2240</v>
      </c>
      <c r="X678" s="252" t="s">
        <v>2240</v>
      </c>
      <c r="Y678" s="252" t="s">
        <v>2240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33" t="str">
        <f>IF(ISNA(VLOOKUP(AA678,'XEQM Shortlist'!J:J,1,0)),"//","")</f>
        <v/>
      </c>
      <c r="AE678"/>
      <c r="AF678" s="92" t="str">
        <f t="shared" si="206"/>
        <v/>
      </c>
      <c r="AG678" t="b">
        <f t="shared" si="207"/>
        <v>1</v>
      </c>
    </row>
    <row r="679" spans="1:33" s="117" customFormat="1">
      <c r="A679" s="229">
        <f t="shared" si="210"/>
        <v>679</v>
      </c>
      <c r="B679" s="230">
        <f t="shared" si="209"/>
        <v>655</v>
      </c>
      <c r="C679" s="231" t="s">
        <v>3772</v>
      </c>
      <c r="D679" s="231" t="s">
        <v>2918</v>
      </c>
      <c r="E679" s="232" t="s">
        <v>519</v>
      </c>
      <c r="F679" s="232" t="s">
        <v>548</v>
      </c>
      <c r="G679" s="233">
        <v>0</v>
      </c>
      <c r="H679" s="233">
        <v>0</v>
      </c>
      <c r="I679" s="232" t="s">
        <v>1</v>
      </c>
      <c r="J679" s="232" t="s">
        <v>1378</v>
      </c>
      <c r="K679" s="234" t="s">
        <v>3785</v>
      </c>
      <c r="L679" s="235" t="s">
        <v>4773</v>
      </c>
      <c r="M679" s="235" t="s">
        <v>4832</v>
      </c>
      <c r="N679" s="236"/>
      <c r="O679" s="236"/>
      <c r="P679" s="234" t="s">
        <v>2918</v>
      </c>
      <c r="Q679" s="237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183</v>
      </c>
      <c r="W679" s="238" t="s">
        <v>2240</v>
      </c>
      <c r="X679" s="77" t="s">
        <v>2240</v>
      </c>
      <c r="Y679" s="77" t="s">
        <v>2240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33" t="str">
        <f>IF(ISNA(VLOOKUP(AA679,'XEQM Shortlist'!J:J,1,0)),"//","")</f>
        <v/>
      </c>
      <c r="AE679"/>
      <c r="AF679" s="92" t="str">
        <f t="shared" si="206"/>
        <v/>
      </c>
      <c r="AG679" t="b">
        <f t="shared" si="207"/>
        <v>1</v>
      </c>
    </row>
    <row r="680" spans="1:33" s="117" customFormat="1">
      <c r="A680" s="229">
        <f t="shared" si="210"/>
        <v>680</v>
      </c>
      <c r="B680" s="230">
        <f t="shared" si="209"/>
        <v>656</v>
      </c>
      <c r="C680" s="231" t="s">
        <v>3772</v>
      </c>
      <c r="D680" s="231" t="s">
        <v>2921</v>
      </c>
      <c r="E680" s="232" t="s">
        <v>519</v>
      </c>
      <c r="F680" s="232" t="s">
        <v>551</v>
      </c>
      <c r="G680" s="233">
        <v>0</v>
      </c>
      <c r="H680" s="233">
        <v>0</v>
      </c>
      <c r="I680" s="232" t="s">
        <v>1</v>
      </c>
      <c r="J680" s="232" t="s">
        <v>1378</v>
      </c>
      <c r="K680" s="234" t="s">
        <v>3785</v>
      </c>
      <c r="L680" s="235" t="s">
        <v>4773</v>
      </c>
      <c r="M680" s="235" t="s">
        <v>4832</v>
      </c>
      <c r="N680" s="236"/>
      <c r="O680" s="236"/>
      <c r="P680" s="234" t="s">
        <v>2921</v>
      </c>
      <c r="Q680" s="237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183</v>
      </c>
      <c r="W680" s="238" t="s">
        <v>2240</v>
      </c>
      <c r="X680" s="77" t="s">
        <v>2240</v>
      </c>
      <c r="Y680" s="77" t="s">
        <v>2240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33" t="str">
        <f>IF(ISNA(VLOOKUP(AA680,'XEQM Shortlist'!J:J,1,0)),"//","")</f>
        <v/>
      </c>
      <c r="AE680"/>
      <c r="AF680" s="92" t="str">
        <f t="shared" si="206"/>
        <v/>
      </c>
      <c r="AG680" t="b">
        <f t="shared" si="207"/>
        <v>1</v>
      </c>
    </row>
    <row r="681" spans="1:33" s="241" customFormat="1">
      <c r="A681" s="229">
        <f t="shared" si="210"/>
        <v>681</v>
      </c>
      <c r="B681" s="230">
        <f t="shared" si="209"/>
        <v>657</v>
      </c>
      <c r="C681" s="231" t="s">
        <v>3772</v>
      </c>
      <c r="D681" s="231" t="s">
        <v>2924</v>
      </c>
      <c r="E681" s="232" t="s">
        <v>519</v>
      </c>
      <c r="F681" s="234" t="s">
        <v>554</v>
      </c>
      <c r="G681" s="240">
        <v>0</v>
      </c>
      <c r="H681" s="240">
        <v>0</v>
      </c>
      <c r="I681" s="232" t="s">
        <v>1</v>
      </c>
      <c r="J681" s="232" t="s">
        <v>1378</v>
      </c>
      <c r="K681" s="234" t="s">
        <v>3785</v>
      </c>
      <c r="L681" s="235" t="s">
        <v>4773</v>
      </c>
      <c r="M681" s="235" t="s">
        <v>4832</v>
      </c>
      <c r="P681" s="234" t="s">
        <v>2924</v>
      </c>
      <c r="Q681" s="123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183</v>
      </c>
      <c r="W681" s="239" t="s">
        <v>2240</v>
      </c>
      <c r="X681" s="123" t="s">
        <v>2240</v>
      </c>
      <c r="Y681" s="123" t="s">
        <v>2240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33" t="str">
        <f>IF(ISNA(VLOOKUP(AA681,'XEQM Shortlist'!J:J,1,0)),"//","")</f>
        <v/>
      </c>
      <c r="AE681"/>
      <c r="AF681" s="92" t="str">
        <f t="shared" si="206"/>
        <v/>
      </c>
      <c r="AG681" t="b">
        <f t="shared" si="207"/>
        <v>1</v>
      </c>
    </row>
    <row r="682" spans="1:33" s="117" customFormat="1">
      <c r="A682" s="229">
        <f t="shared" si="210"/>
        <v>682</v>
      </c>
      <c r="B682" s="230">
        <f t="shared" si="209"/>
        <v>658</v>
      </c>
      <c r="C682" s="231" t="s">
        <v>3772</v>
      </c>
      <c r="D682" s="231" t="s">
        <v>2925</v>
      </c>
      <c r="E682" s="232" t="s">
        <v>519</v>
      </c>
      <c r="F682" s="232" t="s">
        <v>555</v>
      </c>
      <c r="G682" s="233">
        <v>0</v>
      </c>
      <c r="H682" s="233">
        <v>0</v>
      </c>
      <c r="I682" s="232" t="s">
        <v>1</v>
      </c>
      <c r="J682" s="232" t="s">
        <v>1378</v>
      </c>
      <c r="K682" s="234" t="s">
        <v>3785</v>
      </c>
      <c r="L682" s="235" t="s">
        <v>4773</v>
      </c>
      <c r="M682" s="235" t="s">
        <v>4832</v>
      </c>
      <c r="N682" s="236"/>
      <c r="O682" s="236"/>
      <c r="P682" s="234" t="s">
        <v>2925</v>
      </c>
      <c r="Q682" s="237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183</v>
      </c>
      <c r="W682" s="238" t="s">
        <v>2240</v>
      </c>
      <c r="X682" s="77" t="s">
        <v>2240</v>
      </c>
      <c r="Y682" s="77" t="s">
        <v>2240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33" t="str">
        <f>IF(ISNA(VLOOKUP(AA682,'XEQM Shortlist'!J:J,1,0)),"//","")</f>
        <v/>
      </c>
      <c r="AE682"/>
      <c r="AF682" s="92" t="str">
        <f t="shared" si="206"/>
        <v/>
      </c>
      <c r="AG682" t="b">
        <f t="shared" si="207"/>
        <v>1</v>
      </c>
    </row>
    <row r="683" spans="1:33" s="117" customFormat="1">
      <c r="A683" s="229">
        <f t="shared" si="210"/>
        <v>683</v>
      </c>
      <c r="B683" s="230">
        <f t="shared" si="209"/>
        <v>659</v>
      </c>
      <c r="C683" s="231" t="s">
        <v>3772</v>
      </c>
      <c r="D683" s="231" t="s">
        <v>2933</v>
      </c>
      <c r="E683" s="232" t="s">
        <v>519</v>
      </c>
      <c r="F683" s="232" t="s">
        <v>563</v>
      </c>
      <c r="G683" s="233">
        <v>0</v>
      </c>
      <c r="H683" s="233">
        <v>0</v>
      </c>
      <c r="I683" s="232" t="s">
        <v>1</v>
      </c>
      <c r="J683" s="232" t="s">
        <v>1378</v>
      </c>
      <c r="K683" s="234" t="s">
        <v>3785</v>
      </c>
      <c r="L683" s="235" t="s">
        <v>4773</v>
      </c>
      <c r="M683" s="235" t="s">
        <v>4832</v>
      </c>
      <c r="N683" s="236"/>
      <c r="O683" s="236"/>
      <c r="P683" s="234" t="s">
        <v>2933</v>
      </c>
      <c r="Q683" s="237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183</v>
      </c>
      <c r="W683" s="238" t="s">
        <v>2240</v>
      </c>
      <c r="X683" s="77" t="s">
        <v>2240</v>
      </c>
      <c r="Y683" s="77" t="s">
        <v>2240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33" t="str">
        <f>IF(ISNA(VLOOKUP(AA683,'XEQM Shortlist'!J:J,1,0)),"//","")</f>
        <v/>
      </c>
      <c r="AE683"/>
      <c r="AF683" s="92" t="str">
        <f t="shared" si="206"/>
        <v/>
      </c>
      <c r="AG683" t="b">
        <f t="shared" si="207"/>
        <v>1</v>
      </c>
    </row>
    <row r="684" spans="1:33" s="117" customFormat="1">
      <c r="A684" s="229">
        <f t="shared" si="210"/>
        <v>684</v>
      </c>
      <c r="B684" s="230">
        <f t="shared" si="209"/>
        <v>660</v>
      </c>
      <c r="C684" s="231" t="s">
        <v>3772</v>
      </c>
      <c r="D684" s="231" t="s">
        <v>2935</v>
      </c>
      <c r="E684" s="232" t="s">
        <v>519</v>
      </c>
      <c r="F684" s="232" t="s">
        <v>566</v>
      </c>
      <c r="G684" s="233">
        <v>0</v>
      </c>
      <c r="H684" s="233">
        <v>0</v>
      </c>
      <c r="I684" s="232" t="s">
        <v>1</v>
      </c>
      <c r="J684" s="232" t="s">
        <v>1378</v>
      </c>
      <c r="K684" s="234" t="s">
        <v>3785</v>
      </c>
      <c r="L684" s="235" t="s">
        <v>4773</v>
      </c>
      <c r="M684" s="235" t="s">
        <v>4832</v>
      </c>
      <c r="N684" s="236"/>
      <c r="O684" s="236"/>
      <c r="P684" s="234" t="s">
        <v>2935</v>
      </c>
      <c r="Q684" s="237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183</v>
      </c>
      <c r="W684" s="238" t="s">
        <v>2240</v>
      </c>
      <c r="X684" s="77" t="s">
        <v>2240</v>
      </c>
      <c r="Y684" s="77" t="s">
        <v>2240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33" t="str">
        <f>IF(ISNA(VLOOKUP(AA684,'XEQM Shortlist'!J:J,1,0)),"//","")</f>
        <v/>
      </c>
      <c r="AE684"/>
      <c r="AF684" s="92" t="str">
        <f t="shared" si="206"/>
        <v/>
      </c>
      <c r="AG684" t="b">
        <f t="shared" si="207"/>
        <v>1</v>
      </c>
    </row>
    <row r="685" spans="1:33" s="117" customFormat="1">
      <c r="A685" s="229">
        <f t="shared" si="210"/>
        <v>685</v>
      </c>
      <c r="B685" s="230">
        <f t="shared" si="209"/>
        <v>661</v>
      </c>
      <c r="C685" s="231" t="s">
        <v>3772</v>
      </c>
      <c r="D685" s="231" t="s">
        <v>2938</v>
      </c>
      <c r="E685" s="232" t="s">
        <v>519</v>
      </c>
      <c r="F685" s="232" t="s">
        <v>569</v>
      </c>
      <c r="G685" s="233">
        <v>0</v>
      </c>
      <c r="H685" s="233">
        <v>0</v>
      </c>
      <c r="I685" s="232" t="s">
        <v>1</v>
      </c>
      <c r="J685" s="232" t="s">
        <v>1378</v>
      </c>
      <c r="K685" s="234" t="s">
        <v>3785</v>
      </c>
      <c r="L685" s="235" t="s">
        <v>4773</v>
      </c>
      <c r="M685" s="235" t="s">
        <v>4832</v>
      </c>
      <c r="N685" s="236"/>
      <c r="O685" s="236"/>
      <c r="P685" s="234" t="s">
        <v>2938</v>
      </c>
      <c r="Q685" s="237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183</v>
      </c>
      <c r="W685" s="238" t="s">
        <v>2240</v>
      </c>
      <c r="X685" s="77" t="s">
        <v>2240</v>
      </c>
      <c r="Y685" s="77" t="s">
        <v>2240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33" t="str">
        <f>IF(ISNA(VLOOKUP(AA685,'XEQM Shortlist'!J:J,1,0)),"//","")</f>
        <v/>
      </c>
      <c r="AE685"/>
      <c r="AF685" s="92" t="str">
        <f t="shared" si="206"/>
        <v/>
      </c>
      <c r="AG685" t="b">
        <f t="shared" si="207"/>
        <v>1</v>
      </c>
    </row>
    <row r="686" spans="1:33" s="117" customFormat="1">
      <c r="A686" s="229">
        <f t="shared" si="210"/>
        <v>686</v>
      </c>
      <c r="B686" s="230">
        <f t="shared" si="209"/>
        <v>662</v>
      </c>
      <c r="C686" s="231" t="s">
        <v>3772</v>
      </c>
      <c r="D686" s="231" t="s">
        <v>2940</v>
      </c>
      <c r="E686" s="232" t="s">
        <v>519</v>
      </c>
      <c r="F686" s="232" t="s">
        <v>571</v>
      </c>
      <c r="G686" s="233">
        <v>0</v>
      </c>
      <c r="H686" s="233">
        <v>0</v>
      </c>
      <c r="I686" s="232" t="s">
        <v>1</v>
      </c>
      <c r="J686" s="232" t="s">
        <v>1378</v>
      </c>
      <c r="K686" s="234" t="s">
        <v>3785</v>
      </c>
      <c r="L686" s="235" t="s">
        <v>4773</v>
      </c>
      <c r="M686" s="235" t="s">
        <v>4832</v>
      </c>
      <c r="N686" s="236"/>
      <c r="O686" s="236"/>
      <c r="P686" s="234" t="s">
        <v>2940</v>
      </c>
      <c r="Q686" s="237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183</v>
      </c>
      <c r="W686" s="238" t="s">
        <v>2240</v>
      </c>
      <c r="X686" s="77" t="s">
        <v>2240</v>
      </c>
      <c r="Y686" s="77" t="s">
        <v>2240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33" t="str">
        <f>IF(ISNA(VLOOKUP(AA686,'XEQM Shortlist'!J:J,1,0)),"//","")</f>
        <v/>
      </c>
      <c r="AE686"/>
      <c r="AF686" s="92" t="str">
        <f t="shared" si="206"/>
        <v/>
      </c>
      <c r="AG686" t="b">
        <f t="shared" si="207"/>
        <v>1</v>
      </c>
    </row>
    <row r="687" spans="1:33" s="117" customFormat="1">
      <c r="A687" s="229">
        <f t="shared" si="208"/>
        <v>687</v>
      </c>
      <c r="B687" s="230">
        <f t="shared" si="209"/>
        <v>663</v>
      </c>
      <c r="C687" s="231" t="s">
        <v>3772</v>
      </c>
      <c r="D687" s="231" t="s">
        <v>2945</v>
      </c>
      <c r="E687" s="232" t="s">
        <v>519</v>
      </c>
      <c r="F687" s="232" t="s">
        <v>575</v>
      </c>
      <c r="G687" s="233">
        <v>0</v>
      </c>
      <c r="H687" s="233">
        <v>0</v>
      </c>
      <c r="I687" s="232" t="s">
        <v>1</v>
      </c>
      <c r="J687" s="232" t="s">
        <v>1378</v>
      </c>
      <c r="K687" s="234" t="s">
        <v>3785</v>
      </c>
      <c r="L687" s="235" t="s">
        <v>4773</v>
      </c>
      <c r="M687" s="235" t="s">
        <v>4832</v>
      </c>
      <c r="N687" s="236"/>
      <c r="O687" s="236"/>
      <c r="P687" s="234" t="s">
        <v>2945</v>
      </c>
      <c r="Q687" s="237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183</v>
      </c>
      <c r="W687" s="238" t="s">
        <v>2240</v>
      </c>
      <c r="X687" s="77" t="s">
        <v>2240</v>
      </c>
      <c r="Y687" s="77" t="s">
        <v>2240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33" t="str">
        <f>IF(ISNA(VLOOKUP(AA687,'XEQM Shortlist'!J:J,1,0)),"//","")</f>
        <v/>
      </c>
      <c r="AE687"/>
      <c r="AF687" s="92" t="str">
        <f t="shared" si="206"/>
        <v/>
      </c>
      <c r="AG687" t="b">
        <f t="shared" si="207"/>
        <v>1</v>
      </c>
    </row>
    <row r="688" spans="1:33">
      <c r="A688" s="48">
        <f t="shared" si="208"/>
        <v>688</v>
      </c>
      <c r="B688" s="47">
        <f t="shared" si="209"/>
        <v>664</v>
      </c>
      <c r="C688" s="220" t="s">
        <v>3772</v>
      </c>
      <c r="D688" s="220" t="s">
        <v>2946</v>
      </c>
      <c r="E688" s="215" t="s">
        <v>576</v>
      </c>
      <c r="F688" s="215" t="s">
        <v>576</v>
      </c>
      <c r="G688" s="224">
        <v>0</v>
      </c>
      <c r="H688" s="224">
        <v>0</v>
      </c>
      <c r="I688" s="215" t="s">
        <v>2482</v>
      </c>
      <c r="J688" s="215" t="s">
        <v>1378</v>
      </c>
      <c r="K688" s="222" t="s">
        <v>3785</v>
      </c>
      <c r="L688" s="223" t="s">
        <v>4773</v>
      </c>
      <c r="M688" s="223" t="s">
        <v>4832</v>
      </c>
      <c r="N688" s="55"/>
      <c r="O688" s="55"/>
      <c r="P688" s="228" t="s">
        <v>2946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183</v>
      </c>
      <c r="W688" s="79" t="s">
        <v>2240</v>
      </c>
      <c r="X688" s="57" t="s">
        <v>2240</v>
      </c>
      <c r="Y688" s="57" t="s">
        <v>2240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33" t="str">
        <f>IF(ISNA(VLOOKUP(AA688,'XEQM Shortlist'!J:J,1,0)),"//","")</f>
        <v/>
      </c>
      <c r="AF688" s="92" t="str">
        <f t="shared" si="206"/>
        <v/>
      </c>
      <c r="AG688" t="b">
        <f t="shared" si="207"/>
        <v>1</v>
      </c>
    </row>
    <row r="689" spans="1:33">
      <c r="A689" s="48">
        <f t="shared" si="208"/>
        <v>689</v>
      </c>
      <c r="B689" s="47">
        <f t="shared" si="209"/>
        <v>665</v>
      </c>
      <c r="C689" s="220" t="s">
        <v>3772</v>
      </c>
      <c r="D689" s="220" t="s">
        <v>2947</v>
      </c>
      <c r="E689" s="215" t="s">
        <v>577</v>
      </c>
      <c r="F689" s="215" t="s">
        <v>577</v>
      </c>
      <c r="G689" s="224">
        <v>0</v>
      </c>
      <c r="H689" s="224">
        <v>0</v>
      </c>
      <c r="I689" s="215" t="s">
        <v>2482</v>
      </c>
      <c r="J689" s="215" t="s">
        <v>1378</v>
      </c>
      <c r="K689" s="222" t="s">
        <v>3785</v>
      </c>
      <c r="L689" s="223" t="s">
        <v>4773</v>
      </c>
      <c r="M689" s="223" t="s">
        <v>4832</v>
      </c>
      <c r="N689" s="55"/>
      <c r="O689" s="55"/>
      <c r="P689" s="228" t="s">
        <v>2947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183</v>
      </c>
      <c r="W689" s="79" t="s">
        <v>2240</v>
      </c>
      <c r="X689" s="57" t="s">
        <v>2240</v>
      </c>
      <c r="Y689" s="57" t="s">
        <v>2240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33" t="str">
        <f>IF(ISNA(VLOOKUP(AA689,'XEQM Shortlist'!J:J,1,0)),"//","")</f>
        <v/>
      </c>
      <c r="AF689" s="92" t="str">
        <f t="shared" si="206"/>
        <v/>
      </c>
      <c r="AG689" t="b">
        <f t="shared" si="207"/>
        <v>1</v>
      </c>
    </row>
    <row r="690" spans="1:33">
      <c r="A690" s="48">
        <f t="shared" si="208"/>
        <v>690</v>
      </c>
      <c r="B690" s="47">
        <f t="shared" si="209"/>
        <v>666</v>
      </c>
      <c r="C690" s="220" t="s">
        <v>3772</v>
      </c>
      <c r="D690" s="220" t="s">
        <v>2948</v>
      </c>
      <c r="E690" s="215" t="s">
        <v>578</v>
      </c>
      <c r="F690" s="215" t="s">
        <v>578</v>
      </c>
      <c r="G690" s="224">
        <v>0</v>
      </c>
      <c r="H690" s="224">
        <v>0</v>
      </c>
      <c r="I690" s="215" t="s">
        <v>2482</v>
      </c>
      <c r="J690" s="215" t="s">
        <v>1378</v>
      </c>
      <c r="K690" s="222" t="s">
        <v>3785</v>
      </c>
      <c r="L690" s="223" t="s">
        <v>4773</v>
      </c>
      <c r="M690" s="223" t="s">
        <v>4832</v>
      </c>
      <c r="N690" s="55"/>
      <c r="O690" s="55"/>
      <c r="P690" s="228" t="s">
        <v>2948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183</v>
      </c>
      <c r="W690" s="79" t="s">
        <v>2240</v>
      </c>
      <c r="X690" s="57" t="s">
        <v>2240</v>
      </c>
      <c r="Y690" s="57" t="s">
        <v>2240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33" t="str">
        <f>IF(ISNA(VLOOKUP(AA690,'XEQM Shortlist'!J:J,1,0)),"//","")</f>
        <v/>
      </c>
      <c r="AF690" s="92" t="str">
        <f t="shared" si="206"/>
        <v/>
      </c>
      <c r="AG690" t="b">
        <f t="shared" si="207"/>
        <v>1</v>
      </c>
    </row>
    <row r="691" spans="1:33">
      <c r="A691" s="48">
        <f t="shared" si="208"/>
        <v>691</v>
      </c>
      <c r="B691" s="47">
        <f t="shared" si="209"/>
        <v>667</v>
      </c>
      <c r="C691" s="220" t="s">
        <v>3772</v>
      </c>
      <c r="D691" s="220" t="s">
        <v>2949</v>
      </c>
      <c r="E691" s="215" t="s">
        <v>579</v>
      </c>
      <c r="F691" s="215" t="s">
        <v>579</v>
      </c>
      <c r="G691" s="224">
        <v>0</v>
      </c>
      <c r="H691" s="224">
        <v>0</v>
      </c>
      <c r="I691" s="215" t="s">
        <v>2482</v>
      </c>
      <c r="J691" s="215" t="s">
        <v>1378</v>
      </c>
      <c r="K691" s="222" t="s">
        <v>3785</v>
      </c>
      <c r="L691" s="223" t="s">
        <v>4773</v>
      </c>
      <c r="M691" s="223" t="s">
        <v>4832</v>
      </c>
      <c r="N691" s="55"/>
      <c r="O691" s="55"/>
      <c r="P691" s="228" t="s">
        <v>2949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183</v>
      </c>
      <c r="W691" s="79" t="s">
        <v>2240</v>
      </c>
      <c r="X691" s="57" t="s">
        <v>2240</v>
      </c>
      <c r="Y691" s="57" t="s">
        <v>2240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33" t="str">
        <f>IF(ISNA(VLOOKUP(AA691,'XEQM Shortlist'!J:J,1,0)),"//","")</f>
        <v/>
      </c>
      <c r="AF691" s="92" t="str">
        <f t="shared" si="206"/>
        <v/>
      </c>
      <c r="AG691" t="b">
        <f t="shared" si="207"/>
        <v>1</v>
      </c>
    </row>
    <row r="692" spans="1:33">
      <c r="A692" s="48">
        <f t="shared" si="208"/>
        <v>692</v>
      </c>
      <c r="B692" s="47">
        <f t="shared" si="209"/>
        <v>668</v>
      </c>
      <c r="C692" s="220" t="s">
        <v>3772</v>
      </c>
      <c r="D692" s="220" t="s">
        <v>2950</v>
      </c>
      <c r="E692" s="215" t="s">
        <v>580</v>
      </c>
      <c r="F692" s="215" t="s">
        <v>580</v>
      </c>
      <c r="G692" s="224">
        <v>0</v>
      </c>
      <c r="H692" s="224">
        <v>0</v>
      </c>
      <c r="I692" s="215" t="s">
        <v>2482</v>
      </c>
      <c r="J692" s="215" t="s">
        <v>1378</v>
      </c>
      <c r="K692" s="222" t="s">
        <v>3785</v>
      </c>
      <c r="L692" s="223" t="s">
        <v>4773</v>
      </c>
      <c r="M692" s="223" t="s">
        <v>4832</v>
      </c>
      <c r="N692" s="55"/>
      <c r="O692" s="55"/>
      <c r="P692" s="228" t="s">
        <v>2950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183</v>
      </c>
      <c r="W692" s="79" t="s">
        <v>2240</v>
      </c>
      <c r="X692" s="57" t="s">
        <v>2240</v>
      </c>
      <c r="Y692" s="57" t="s">
        <v>2240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33" t="str">
        <f>IF(ISNA(VLOOKUP(AA692,'XEQM Shortlist'!J:J,1,0)),"//","")</f>
        <v/>
      </c>
      <c r="AF692" s="92" t="str">
        <f t="shared" si="206"/>
        <v/>
      </c>
      <c r="AG692" t="b">
        <f t="shared" si="207"/>
        <v>1</v>
      </c>
    </row>
    <row r="693" spans="1:33">
      <c r="A693" s="48">
        <f t="shared" si="208"/>
        <v>693</v>
      </c>
      <c r="B693" s="47">
        <f t="shared" si="209"/>
        <v>669</v>
      </c>
      <c r="C693" s="220" t="s">
        <v>3772</v>
      </c>
      <c r="D693" s="220" t="s">
        <v>2951</v>
      </c>
      <c r="E693" s="215" t="s">
        <v>581</v>
      </c>
      <c r="F693" s="215" t="s">
        <v>581</v>
      </c>
      <c r="G693" s="224">
        <v>0</v>
      </c>
      <c r="H693" s="224">
        <v>0</v>
      </c>
      <c r="I693" s="215" t="s">
        <v>2482</v>
      </c>
      <c r="J693" s="215" t="s">
        <v>1378</v>
      </c>
      <c r="K693" s="222" t="s">
        <v>3785</v>
      </c>
      <c r="L693" s="223" t="s">
        <v>4773</v>
      </c>
      <c r="M693" s="223" t="s">
        <v>4832</v>
      </c>
      <c r="N693" s="55"/>
      <c r="O693" s="55"/>
      <c r="P693" s="228" t="s">
        <v>2951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183</v>
      </c>
      <c r="W693" s="79" t="s">
        <v>2240</v>
      </c>
      <c r="X693" s="57" t="s">
        <v>2240</v>
      </c>
      <c r="Y693" s="57" t="s">
        <v>2240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33" t="str">
        <f>IF(ISNA(VLOOKUP(AA693,'XEQM Shortlist'!J:J,1,0)),"//","")</f>
        <v/>
      </c>
      <c r="AF693" s="92" t="str">
        <f t="shared" si="206"/>
        <v/>
      </c>
      <c r="AG693" t="b">
        <f t="shared" si="207"/>
        <v>1</v>
      </c>
    </row>
    <row r="694" spans="1:33">
      <c r="A694" s="48">
        <f t="shared" si="208"/>
        <v>694</v>
      </c>
      <c r="B694" s="47">
        <f t="shared" si="209"/>
        <v>670</v>
      </c>
      <c r="C694" s="220" t="s">
        <v>3772</v>
      </c>
      <c r="D694" s="220" t="s">
        <v>2952</v>
      </c>
      <c r="E694" s="215" t="s">
        <v>582</v>
      </c>
      <c r="F694" s="215" t="s">
        <v>582</v>
      </c>
      <c r="G694" s="224">
        <v>0</v>
      </c>
      <c r="H694" s="224">
        <v>0</v>
      </c>
      <c r="I694" s="215" t="s">
        <v>2482</v>
      </c>
      <c r="J694" s="215" t="s">
        <v>1378</v>
      </c>
      <c r="K694" s="222" t="s">
        <v>3785</v>
      </c>
      <c r="L694" s="223" t="s">
        <v>4773</v>
      </c>
      <c r="M694" s="223" t="s">
        <v>4832</v>
      </c>
      <c r="N694" s="55"/>
      <c r="O694" s="55"/>
      <c r="P694" s="228" t="s">
        <v>2952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183</v>
      </c>
      <c r="W694" s="79" t="s">
        <v>2240</v>
      </c>
      <c r="X694" s="57" t="s">
        <v>2240</v>
      </c>
      <c r="Y694" s="57" t="s">
        <v>2240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33" t="str">
        <f>IF(ISNA(VLOOKUP(AA694,'XEQM Shortlist'!J:J,1,0)),"//","")</f>
        <v/>
      </c>
      <c r="AF694" s="92" t="str">
        <f t="shared" si="206"/>
        <v/>
      </c>
      <c r="AG694" t="b">
        <f t="shared" si="207"/>
        <v>1</v>
      </c>
    </row>
    <row r="695" spans="1:33">
      <c r="A695" s="48">
        <f t="shared" si="208"/>
        <v>695</v>
      </c>
      <c r="B695" s="47">
        <f t="shared" si="209"/>
        <v>671</v>
      </c>
      <c r="C695" s="220" t="s">
        <v>3772</v>
      </c>
      <c r="D695" s="220" t="s">
        <v>2953</v>
      </c>
      <c r="E695" s="215" t="s">
        <v>583</v>
      </c>
      <c r="F695" s="215" t="s">
        <v>583</v>
      </c>
      <c r="G695" s="224">
        <v>0</v>
      </c>
      <c r="H695" s="224">
        <v>0</v>
      </c>
      <c r="I695" s="215" t="s">
        <v>2482</v>
      </c>
      <c r="J695" s="215" t="s">
        <v>1378</v>
      </c>
      <c r="K695" s="222" t="s">
        <v>3785</v>
      </c>
      <c r="L695" s="223" t="s">
        <v>4773</v>
      </c>
      <c r="M695" s="223" t="s">
        <v>4832</v>
      </c>
      <c r="N695" s="55"/>
      <c r="O695" s="55"/>
      <c r="P695" s="228" t="s">
        <v>2953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183</v>
      </c>
      <c r="W695" s="79" t="s">
        <v>2240</v>
      </c>
      <c r="X695" s="57" t="s">
        <v>2240</v>
      </c>
      <c r="Y695" s="57" t="s">
        <v>2240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33" t="str">
        <f>IF(ISNA(VLOOKUP(AA695,'XEQM Shortlist'!J:J,1,0)),"//","")</f>
        <v/>
      </c>
      <c r="AF695" s="92" t="str">
        <f t="shared" si="206"/>
        <v/>
      </c>
      <c r="AG695" t="b">
        <f t="shared" si="207"/>
        <v>1</v>
      </c>
    </row>
    <row r="696" spans="1:33">
      <c r="A696" s="48">
        <f t="shared" si="208"/>
        <v>696</v>
      </c>
      <c r="B696" s="47">
        <f t="shared" si="209"/>
        <v>672</v>
      </c>
      <c r="C696" s="220" t="s">
        <v>3772</v>
      </c>
      <c r="D696" s="220" t="s">
        <v>2954</v>
      </c>
      <c r="E696" s="215" t="s">
        <v>584</v>
      </c>
      <c r="F696" s="215" t="s">
        <v>584</v>
      </c>
      <c r="G696" s="224">
        <v>0</v>
      </c>
      <c r="H696" s="224">
        <v>0</v>
      </c>
      <c r="I696" s="215" t="s">
        <v>2482</v>
      </c>
      <c r="J696" s="215" t="s">
        <v>1378</v>
      </c>
      <c r="K696" s="222" t="s">
        <v>3785</v>
      </c>
      <c r="L696" s="223" t="s">
        <v>4773</v>
      </c>
      <c r="M696" s="223" t="s">
        <v>4832</v>
      </c>
      <c r="N696" s="55"/>
      <c r="O696" s="55"/>
      <c r="P696" s="228" t="s">
        <v>2954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183</v>
      </c>
      <c r="W696" s="79" t="s">
        <v>2240</v>
      </c>
      <c r="X696" s="57" t="s">
        <v>2240</v>
      </c>
      <c r="Y696" s="57" t="s">
        <v>2240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33" t="str">
        <f>IF(ISNA(VLOOKUP(AA696,'XEQM Shortlist'!J:J,1,0)),"//","")</f>
        <v/>
      </c>
      <c r="AF696" s="92" t="str">
        <f t="shared" si="206"/>
        <v/>
      </c>
      <c r="AG696" t="b">
        <f t="shared" si="207"/>
        <v>1</v>
      </c>
    </row>
    <row r="697" spans="1:33">
      <c r="A697" s="48">
        <f t="shared" si="208"/>
        <v>697</v>
      </c>
      <c r="B697" s="47">
        <f t="shared" si="209"/>
        <v>673</v>
      </c>
      <c r="C697" s="220" t="s">
        <v>3772</v>
      </c>
      <c r="D697" s="220" t="s">
        <v>2955</v>
      </c>
      <c r="E697" s="215" t="s">
        <v>585</v>
      </c>
      <c r="F697" s="215" t="s">
        <v>585</v>
      </c>
      <c r="G697" s="224">
        <v>0</v>
      </c>
      <c r="H697" s="224">
        <v>0</v>
      </c>
      <c r="I697" s="215" t="s">
        <v>2482</v>
      </c>
      <c r="J697" s="215" t="s">
        <v>1378</v>
      </c>
      <c r="K697" s="222" t="s">
        <v>3785</v>
      </c>
      <c r="L697" s="223" t="s">
        <v>4773</v>
      </c>
      <c r="M697" s="223" t="s">
        <v>4832</v>
      </c>
      <c r="N697" s="55"/>
      <c r="O697" s="55"/>
      <c r="P697" s="228" t="s">
        <v>2955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183</v>
      </c>
      <c r="W697" s="79" t="s">
        <v>2240</v>
      </c>
      <c r="X697" s="57" t="s">
        <v>2240</v>
      </c>
      <c r="Y697" s="57" t="s">
        <v>2240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33" t="str">
        <f>IF(ISNA(VLOOKUP(AA697,'XEQM Shortlist'!J:J,1,0)),"//","")</f>
        <v/>
      </c>
      <c r="AF697" s="92" t="str">
        <f t="shared" si="206"/>
        <v/>
      </c>
      <c r="AG697" t="b">
        <f t="shared" si="207"/>
        <v>1</v>
      </c>
    </row>
    <row r="698" spans="1:33">
      <c r="A698" s="48">
        <f t="shared" si="208"/>
        <v>698</v>
      </c>
      <c r="B698" s="47">
        <f t="shared" si="209"/>
        <v>674</v>
      </c>
      <c r="C698" s="220" t="s">
        <v>3772</v>
      </c>
      <c r="D698" s="220" t="s">
        <v>2956</v>
      </c>
      <c r="E698" s="215" t="s">
        <v>586</v>
      </c>
      <c r="F698" s="215" t="s">
        <v>586</v>
      </c>
      <c r="G698" s="224">
        <v>0</v>
      </c>
      <c r="H698" s="224">
        <v>0</v>
      </c>
      <c r="I698" s="215" t="s">
        <v>2482</v>
      </c>
      <c r="J698" s="215" t="s">
        <v>1378</v>
      </c>
      <c r="K698" s="222" t="s">
        <v>3785</v>
      </c>
      <c r="L698" s="223" t="s">
        <v>4773</v>
      </c>
      <c r="M698" s="223" t="s">
        <v>4832</v>
      </c>
      <c r="N698" s="55"/>
      <c r="O698" s="55"/>
      <c r="P698" s="228" t="s">
        <v>2956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183</v>
      </c>
      <c r="W698" s="79" t="s">
        <v>2240</v>
      </c>
      <c r="X698" s="57" t="s">
        <v>2240</v>
      </c>
      <c r="Y698" s="57" t="s">
        <v>2240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33" t="str">
        <f>IF(ISNA(VLOOKUP(AA698,'XEQM Shortlist'!J:J,1,0)),"//","")</f>
        <v/>
      </c>
      <c r="AF698" s="92" t="str">
        <f t="shared" si="206"/>
        <v/>
      </c>
      <c r="AG698" t="b">
        <f t="shared" si="207"/>
        <v>1</v>
      </c>
    </row>
    <row r="699" spans="1:33">
      <c r="A699" s="48">
        <f t="shared" si="208"/>
        <v>699</v>
      </c>
      <c r="B699" s="47">
        <f t="shared" si="209"/>
        <v>675</v>
      </c>
      <c r="C699" s="220" t="s">
        <v>3772</v>
      </c>
      <c r="D699" s="220" t="s">
        <v>2957</v>
      </c>
      <c r="E699" s="215" t="s">
        <v>587</v>
      </c>
      <c r="F699" s="215" t="s">
        <v>587</v>
      </c>
      <c r="G699" s="224">
        <v>0</v>
      </c>
      <c r="H699" s="224">
        <v>0</v>
      </c>
      <c r="I699" s="215" t="s">
        <v>2482</v>
      </c>
      <c r="J699" s="215" t="s">
        <v>1378</v>
      </c>
      <c r="K699" s="222" t="s">
        <v>3785</v>
      </c>
      <c r="L699" s="223" t="s">
        <v>4773</v>
      </c>
      <c r="M699" s="223" t="s">
        <v>4832</v>
      </c>
      <c r="N699" s="55"/>
      <c r="O699" s="55"/>
      <c r="P699" s="228" t="s">
        <v>2957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183</v>
      </c>
      <c r="W699" s="79" t="s">
        <v>2240</v>
      </c>
      <c r="X699" s="57" t="s">
        <v>2240</v>
      </c>
      <c r="Y699" s="57" t="s">
        <v>2240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33" t="str">
        <f>IF(ISNA(VLOOKUP(AA699,'XEQM Shortlist'!J:J,1,0)),"//","")</f>
        <v/>
      </c>
      <c r="AF699" s="92" t="str">
        <f t="shared" si="206"/>
        <v/>
      </c>
      <c r="AG699" t="b">
        <f t="shared" si="207"/>
        <v>1</v>
      </c>
    </row>
    <row r="700" spans="1:33">
      <c r="A700" s="48">
        <f t="shared" si="208"/>
        <v>700</v>
      </c>
      <c r="B700" s="47">
        <f t="shared" si="209"/>
        <v>676</v>
      </c>
      <c r="C700" s="220" t="s">
        <v>3772</v>
      </c>
      <c r="D700" s="220" t="s">
        <v>2958</v>
      </c>
      <c r="E700" s="215" t="s">
        <v>588</v>
      </c>
      <c r="F700" s="215" t="s">
        <v>588</v>
      </c>
      <c r="G700" s="224">
        <v>0</v>
      </c>
      <c r="H700" s="224">
        <v>0</v>
      </c>
      <c r="I700" s="215" t="s">
        <v>2482</v>
      </c>
      <c r="J700" s="215" t="s">
        <v>1378</v>
      </c>
      <c r="K700" s="222" t="s">
        <v>3785</v>
      </c>
      <c r="L700" s="223" t="s">
        <v>4773</v>
      </c>
      <c r="M700" s="223" t="s">
        <v>4832</v>
      </c>
      <c r="N700" s="55"/>
      <c r="O700" s="55"/>
      <c r="P700" s="228" t="s">
        <v>2958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183</v>
      </c>
      <c r="W700" s="79" t="s">
        <v>2240</v>
      </c>
      <c r="X700" s="57" t="s">
        <v>2240</v>
      </c>
      <c r="Y700" s="57" t="s">
        <v>2240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33" t="str">
        <f>IF(ISNA(VLOOKUP(AA700,'XEQM Shortlist'!J:J,1,0)),"//","")</f>
        <v/>
      </c>
      <c r="AF700" s="92" t="str">
        <f t="shared" si="206"/>
        <v/>
      </c>
      <c r="AG700" t="b">
        <f t="shared" si="207"/>
        <v>1</v>
      </c>
    </row>
    <row r="701" spans="1:33">
      <c r="A701" s="48">
        <f t="shared" si="208"/>
        <v>701</v>
      </c>
      <c r="B701" s="47">
        <f t="shared" si="209"/>
        <v>677</v>
      </c>
      <c r="C701" s="220" t="s">
        <v>3772</v>
      </c>
      <c r="D701" s="220" t="s">
        <v>2959</v>
      </c>
      <c r="E701" s="215" t="s">
        <v>589</v>
      </c>
      <c r="F701" s="215" t="s">
        <v>589</v>
      </c>
      <c r="G701" s="224">
        <v>0</v>
      </c>
      <c r="H701" s="224">
        <v>0</v>
      </c>
      <c r="I701" s="215" t="s">
        <v>2482</v>
      </c>
      <c r="J701" s="215" t="s">
        <v>1378</v>
      </c>
      <c r="K701" s="222" t="s">
        <v>3785</v>
      </c>
      <c r="L701" s="223" t="s">
        <v>4773</v>
      </c>
      <c r="M701" s="223" t="s">
        <v>4832</v>
      </c>
      <c r="N701" s="55"/>
      <c r="O701" s="55"/>
      <c r="P701" s="228" t="s">
        <v>2959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183</v>
      </c>
      <c r="W701" s="79" t="s">
        <v>2240</v>
      </c>
      <c r="X701" s="57" t="s">
        <v>2240</v>
      </c>
      <c r="Y701" s="57" t="s">
        <v>2240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33" t="str">
        <f>IF(ISNA(VLOOKUP(AA701,'XEQM Shortlist'!J:J,1,0)),"//","")</f>
        <v/>
      </c>
      <c r="AF701" s="92" t="str">
        <f t="shared" si="206"/>
        <v/>
      </c>
      <c r="AG701" t="b">
        <f t="shared" si="207"/>
        <v>1</v>
      </c>
    </row>
    <row r="702" spans="1:33">
      <c r="A702" s="48">
        <f t="shared" si="208"/>
        <v>702</v>
      </c>
      <c r="B702" s="47">
        <f t="shared" si="209"/>
        <v>678</v>
      </c>
      <c r="C702" s="220" t="s">
        <v>3772</v>
      </c>
      <c r="D702" s="220" t="s">
        <v>2960</v>
      </c>
      <c r="E702" s="215" t="s">
        <v>590</v>
      </c>
      <c r="F702" s="215" t="s">
        <v>590</v>
      </c>
      <c r="G702" s="224">
        <v>0</v>
      </c>
      <c r="H702" s="224">
        <v>0</v>
      </c>
      <c r="I702" s="215" t="s">
        <v>2482</v>
      </c>
      <c r="J702" s="215" t="s">
        <v>1378</v>
      </c>
      <c r="K702" s="222" t="s">
        <v>3785</v>
      </c>
      <c r="L702" s="223" t="s">
        <v>4773</v>
      </c>
      <c r="M702" s="223" t="s">
        <v>4832</v>
      </c>
      <c r="N702" s="55"/>
      <c r="O702" s="55"/>
      <c r="P702" s="228" t="s">
        <v>2960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183</v>
      </c>
      <c r="W702" s="79" t="s">
        <v>2240</v>
      </c>
      <c r="X702" s="57" t="s">
        <v>2240</v>
      </c>
      <c r="Y702" s="57" t="s">
        <v>2240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33" t="str">
        <f>IF(ISNA(VLOOKUP(AA702,'XEQM Shortlist'!J:J,1,0)),"//","")</f>
        <v/>
      </c>
      <c r="AF702" s="92" t="str">
        <f t="shared" si="206"/>
        <v/>
      </c>
      <c r="AG702" t="b">
        <f t="shared" si="207"/>
        <v>1</v>
      </c>
    </row>
    <row r="703" spans="1:33">
      <c r="A703" s="48">
        <f t="shared" si="208"/>
        <v>703</v>
      </c>
      <c r="B703" s="47">
        <f t="shared" si="209"/>
        <v>679</v>
      </c>
      <c r="C703" s="220" t="s">
        <v>3772</v>
      </c>
      <c r="D703" s="220" t="s">
        <v>2961</v>
      </c>
      <c r="E703" s="215" t="s">
        <v>591</v>
      </c>
      <c r="F703" s="215" t="s">
        <v>591</v>
      </c>
      <c r="G703" s="224">
        <v>0</v>
      </c>
      <c r="H703" s="224">
        <v>0</v>
      </c>
      <c r="I703" s="215" t="s">
        <v>2482</v>
      </c>
      <c r="J703" s="215" t="s">
        <v>1378</v>
      </c>
      <c r="K703" s="222" t="s">
        <v>3785</v>
      </c>
      <c r="L703" s="223" t="s">
        <v>4773</v>
      </c>
      <c r="M703" s="223" t="s">
        <v>4832</v>
      </c>
      <c r="N703" s="55"/>
      <c r="O703" s="55"/>
      <c r="P703" s="228" t="s">
        <v>2961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183</v>
      </c>
      <c r="W703" s="79" t="s">
        <v>2240</v>
      </c>
      <c r="X703" s="57" t="s">
        <v>2240</v>
      </c>
      <c r="Y703" s="57" t="s">
        <v>2240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33" t="str">
        <f>IF(ISNA(VLOOKUP(AA703,'XEQM Shortlist'!J:J,1,0)),"//","")</f>
        <v/>
      </c>
      <c r="AF703" s="92" t="str">
        <f t="shared" si="206"/>
        <v/>
      </c>
      <c r="AG703" t="b">
        <f t="shared" si="207"/>
        <v>1</v>
      </c>
    </row>
    <row r="704" spans="1:33">
      <c r="A704" s="48">
        <f t="shared" si="208"/>
        <v>704</v>
      </c>
      <c r="B704" s="47">
        <f t="shared" si="209"/>
        <v>680</v>
      </c>
      <c r="C704" s="220" t="s">
        <v>3772</v>
      </c>
      <c r="D704" s="220" t="s">
        <v>2962</v>
      </c>
      <c r="E704" s="215" t="s">
        <v>592</v>
      </c>
      <c r="F704" s="215" t="s">
        <v>592</v>
      </c>
      <c r="G704" s="224">
        <v>0</v>
      </c>
      <c r="H704" s="224">
        <v>0</v>
      </c>
      <c r="I704" s="215" t="s">
        <v>2482</v>
      </c>
      <c r="J704" s="215" t="s">
        <v>1378</v>
      </c>
      <c r="K704" s="222" t="s">
        <v>3785</v>
      </c>
      <c r="L704" s="223" t="s">
        <v>4773</v>
      </c>
      <c r="M704" s="223" t="s">
        <v>4832</v>
      </c>
      <c r="N704" s="55"/>
      <c r="O704" s="55"/>
      <c r="P704" s="228" t="s">
        <v>2962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183</v>
      </c>
      <c r="W704" s="79" t="s">
        <v>2240</v>
      </c>
      <c r="X704" s="57" t="s">
        <v>2240</v>
      </c>
      <c r="Y704" s="57" t="s">
        <v>2240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33" t="str">
        <f>IF(ISNA(VLOOKUP(AA704,'XEQM Shortlist'!J:J,1,0)),"//","")</f>
        <v/>
      </c>
      <c r="AF704" s="92" t="str">
        <f t="shared" si="206"/>
        <v/>
      </c>
      <c r="AG704" t="b">
        <f t="shared" si="207"/>
        <v>1</v>
      </c>
    </row>
    <row r="705" spans="1:33">
      <c r="A705" s="48">
        <f t="shared" si="208"/>
        <v>705</v>
      </c>
      <c r="B705" s="47">
        <f t="shared" si="209"/>
        <v>681</v>
      </c>
      <c r="C705" s="220" t="s">
        <v>3772</v>
      </c>
      <c r="D705" s="220" t="s">
        <v>2963</v>
      </c>
      <c r="E705" s="215" t="s">
        <v>593</v>
      </c>
      <c r="F705" s="215" t="s">
        <v>593</v>
      </c>
      <c r="G705" s="224">
        <v>0</v>
      </c>
      <c r="H705" s="224">
        <v>0</v>
      </c>
      <c r="I705" s="215" t="s">
        <v>2482</v>
      </c>
      <c r="J705" s="215" t="s">
        <v>1378</v>
      </c>
      <c r="K705" s="222" t="s">
        <v>3785</v>
      </c>
      <c r="L705" s="223" t="s">
        <v>4773</v>
      </c>
      <c r="M705" s="223" t="s">
        <v>4832</v>
      </c>
      <c r="N705" s="55"/>
      <c r="O705" s="55"/>
      <c r="P705" s="228" t="s">
        <v>2963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183</v>
      </c>
      <c r="W705" s="79" t="s">
        <v>2240</v>
      </c>
      <c r="X705" s="57" t="s">
        <v>2240</v>
      </c>
      <c r="Y705" s="57" t="s">
        <v>2240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33" t="str">
        <f>IF(ISNA(VLOOKUP(AA705,'XEQM Shortlist'!J:J,1,0)),"//","")</f>
        <v/>
      </c>
      <c r="AF705" s="92" t="str">
        <f t="shared" si="206"/>
        <v/>
      </c>
      <c r="AG705" t="b">
        <f t="shared" si="207"/>
        <v>1</v>
      </c>
    </row>
    <row r="706" spans="1:33" s="17" customFormat="1">
      <c r="A706" s="48">
        <f t="shared" si="208"/>
        <v>706</v>
      </c>
      <c r="B706" s="47">
        <f t="shared" si="209"/>
        <v>682</v>
      </c>
      <c r="C706" s="220" t="s">
        <v>3772</v>
      </c>
      <c r="D706" s="220" t="s">
        <v>2964</v>
      </c>
      <c r="E706" s="216" t="s">
        <v>594</v>
      </c>
      <c r="F706" s="216" t="s">
        <v>594</v>
      </c>
      <c r="G706" s="225">
        <v>0</v>
      </c>
      <c r="H706" s="225">
        <v>0</v>
      </c>
      <c r="I706" s="215" t="s">
        <v>2482</v>
      </c>
      <c r="J706" s="215" t="s">
        <v>1378</v>
      </c>
      <c r="K706" s="222" t="s">
        <v>3785</v>
      </c>
      <c r="L706" s="223" t="s">
        <v>4773</v>
      </c>
      <c r="M706" s="223" t="s">
        <v>4832</v>
      </c>
      <c r="P706" s="228" t="s">
        <v>2964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183</v>
      </c>
      <c r="W706" s="92" t="s">
        <v>2240</v>
      </c>
      <c r="X706" s="96" t="s">
        <v>2240</v>
      </c>
      <c r="Y706" s="96" t="s">
        <v>2240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33" t="str">
        <f>IF(ISNA(VLOOKUP(AA706,'XEQM Shortlist'!J:J,1,0)),"//","")</f>
        <v/>
      </c>
      <c r="AE706"/>
      <c r="AF706" s="92" t="str">
        <f t="shared" si="206"/>
        <v/>
      </c>
      <c r="AG706" t="b">
        <f t="shared" si="207"/>
        <v>1</v>
      </c>
    </row>
    <row r="707" spans="1:33" s="17" customFormat="1">
      <c r="A707" s="48">
        <f t="shared" si="208"/>
        <v>707</v>
      </c>
      <c r="B707" s="47">
        <f t="shared" si="209"/>
        <v>683</v>
      </c>
      <c r="C707" s="220" t="s">
        <v>3772</v>
      </c>
      <c r="D707" s="220" t="s">
        <v>2965</v>
      </c>
      <c r="E707" s="216" t="s">
        <v>595</v>
      </c>
      <c r="F707" s="216" t="s">
        <v>595</v>
      </c>
      <c r="G707" s="225">
        <v>0</v>
      </c>
      <c r="H707" s="225">
        <v>0</v>
      </c>
      <c r="I707" s="215" t="s">
        <v>2482</v>
      </c>
      <c r="J707" s="215" t="s">
        <v>1378</v>
      </c>
      <c r="K707" s="222" t="s">
        <v>3785</v>
      </c>
      <c r="L707" s="223" t="s">
        <v>4773</v>
      </c>
      <c r="M707" s="223" t="s">
        <v>4832</v>
      </c>
      <c r="P707" s="228" t="s">
        <v>2965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183</v>
      </c>
      <c r="W707" s="92" t="s">
        <v>2240</v>
      </c>
      <c r="X707" s="96" t="s">
        <v>2240</v>
      </c>
      <c r="Y707" s="96" t="s">
        <v>2240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33" t="str">
        <f>IF(ISNA(VLOOKUP(AA707,'XEQM Shortlist'!J:J,1,0)),"//","")</f>
        <v/>
      </c>
      <c r="AE707"/>
      <c r="AF707" s="92" t="str">
        <f t="shared" si="206"/>
        <v/>
      </c>
      <c r="AG707" t="b">
        <f t="shared" si="207"/>
        <v>1</v>
      </c>
    </row>
    <row r="708" spans="1:33" s="17" customFormat="1">
      <c r="A708" s="48">
        <f t="shared" si="208"/>
        <v>708</v>
      </c>
      <c r="B708" s="47">
        <f t="shared" si="209"/>
        <v>684</v>
      </c>
      <c r="C708" s="220" t="s">
        <v>3772</v>
      </c>
      <c r="D708" s="220" t="s">
        <v>2966</v>
      </c>
      <c r="E708" s="216" t="s">
        <v>596</v>
      </c>
      <c r="F708" s="216" t="s">
        <v>596</v>
      </c>
      <c r="G708" s="225">
        <v>0</v>
      </c>
      <c r="H708" s="225">
        <v>0</v>
      </c>
      <c r="I708" s="215" t="s">
        <v>2482</v>
      </c>
      <c r="J708" s="215" t="s">
        <v>1378</v>
      </c>
      <c r="K708" s="222" t="s">
        <v>3785</v>
      </c>
      <c r="L708" s="223" t="s">
        <v>4773</v>
      </c>
      <c r="M708" s="223" t="s">
        <v>4832</v>
      </c>
      <c r="P708" s="228" t="s">
        <v>2966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183</v>
      </c>
      <c r="W708" s="92" t="s">
        <v>2240</v>
      </c>
      <c r="X708" s="96" t="s">
        <v>2240</v>
      </c>
      <c r="Y708" s="96" t="s">
        <v>2240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33" t="str">
        <f>IF(ISNA(VLOOKUP(AA708,'XEQM Shortlist'!J:J,1,0)),"//","")</f>
        <v/>
      </c>
      <c r="AE708"/>
      <c r="AF708" s="92" t="str">
        <f t="shared" si="206"/>
        <v/>
      </c>
      <c r="AG708" t="b">
        <f t="shared" si="207"/>
        <v>1</v>
      </c>
    </row>
    <row r="709" spans="1:33" s="17" customFormat="1">
      <c r="A709" s="48">
        <f t="shared" si="208"/>
        <v>709</v>
      </c>
      <c r="B709" s="47">
        <f t="shared" si="209"/>
        <v>685</v>
      </c>
      <c r="C709" s="220" t="s">
        <v>3772</v>
      </c>
      <c r="D709" s="220" t="s">
        <v>2967</v>
      </c>
      <c r="E709" s="216" t="s">
        <v>597</v>
      </c>
      <c r="F709" s="216" t="s">
        <v>597</v>
      </c>
      <c r="G709" s="225">
        <v>0</v>
      </c>
      <c r="H709" s="225">
        <v>0</v>
      </c>
      <c r="I709" s="215" t="s">
        <v>2482</v>
      </c>
      <c r="J709" s="215" t="s">
        <v>1378</v>
      </c>
      <c r="K709" s="222" t="s">
        <v>3785</v>
      </c>
      <c r="L709" s="223" t="s">
        <v>4773</v>
      </c>
      <c r="M709" s="223" t="s">
        <v>4832</v>
      </c>
      <c r="P709" s="228" t="s">
        <v>2967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183</v>
      </c>
      <c r="W709" s="92" t="s">
        <v>2240</v>
      </c>
      <c r="X709" s="96" t="s">
        <v>2240</v>
      </c>
      <c r="Y709" s="96" t="s">
        <v>2240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33" t="str">
        <f>IF(ISNA(VLOOKUP(AA709,'XEQM Shortlist'!J:J,1,0)),"//","")</f>
        <v/>
      </c>
      <c r="AE709"/>
      <c r="AF709" s="92" t="str">
        <f t="shared" si="206"/>
        <v/>
      </c>
      <c r="AG709" t="b">
        <f t="shared" si="207"/>
        <v>1</v>
      </c>
    </row>
    <row r="710" spans="1:33" s="17" customFormat="1">
      <c r="A710" s="48">
        <f t="shared" si="208"/>
        <v>710</v>
      </c>
      <c r="B710" s="47">
        <f t="shared" si="209"/>
        <v>686</v>
      </c>
      <c r="C710" s="220" t="s">
        <v>3772</v>
      </c>
      <c r="D710" s="220" t="s">
        <v>2968</v>
      </c>
      <c r="E710" s="216" t="s">
        <v>598</v>
      </c>
      <c r="F710" s="216" t="s">
        <v>598</v>
      </c>
      <c r="G710" s="225">
        <v>0</v>
      </c>
      <c r="H710" s="225">
        <v>0</v>
      </c>
      <c r="I710" s="215" t="s">
        <v>2482</v>
      </c>
      <c r="J710" s="215" t="s">
        <v>1378</v>
      </c>
      <c r="K710" s="222" t="s">
        <v>3785</v>
      </c>
      <c r="L710" s="223" t="s">
        <v>4773</v>
      </c>
      <c r="M710" s="223" t="s">
        <v>4832</v>
      </c>
      <c r="P710" s="228" t="s">
        <v>2968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183</v>
      </c>
      <c r="W710" s="92" t="s">
        <v>2240</v>
      </c>
      <c r="X710" s="96" t="s">
        <v>2240</v>
      </c>
      <c r="Y710" s="96" t="s">
        <v>2240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33" t="str">
        <f>IF(ISNA(VLOOKUP(AA710,'XEQM Shortlist'!J:J,1,0)),"//","")</f>
        <v/>
      </c>
      <c r="AE710"/>
      <c r="AF710" s="92" t="str">
        <f t="shared" si="206"/>
        <v/>
      </c>
      <c r="AG710" t="b">
        <f t="shared" si="207"/>
        <v>1</v>
      </c>
    </row>
    <row r="711" spans="1:33" s="17" customFormat="1">
      <c r="A711" s="48">
        <f t="shared" si="208"/>
        <v>711</v>
      </c>
      <c r="B711" s="47">
        <f t="shared" si="209"/>
        <v>687</v>
      </c>
      <c r="C711" s="220" t="s">
        <v>3772</v>
      </c>
      <c r="D711" s="220" t="s">
        <v>2969</v>
      </c>
      <c r="E711" s="216" t="s">
        <v>599</v>
      </c>
      <c r="F711" s="216" t="s">
        <v>599</v>
      </c>
      <c r="G711" s="225">
        <v>0</v>
      </c>
      <c r="H711" s="225">
        <v>0</v>
      </c>
      <c r="I711" s="215" t="s">
        <v>2482</v>
      </c>
      <c r="J711" s="215" t="s">
        <v>1378</v>
      </c>
      <c r="K711" s="222" t="s">
        <v>3785</v>
      </c>
      <c r="L711" s="223" t="s">
        <v>4773</v>
      </c>
      <c r="M711" s="223" t="s">
        <v>4832</v>
      </c>
      <c r="P711" s="228" t="s">
        <v>2969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183</v>
      </c>
      <c r="W711" s="92" t="s">
        <v>2240</v>
      </c>
      <c r="X711" s="96" t="s">
        <v>2240</v>
      </c>
      <c r="Y711" s="96" t="s">
        <v>2240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>
      <c r="A712" s="48">
        <f t="shared" si="208"/>
        <v>712</v>
      </c>
      <c r="B712" s="47">
        <f t="shared" si="209"/>
        <v>688</v>
      </c>
      <c r="C712" s="220" t="s">
        <v>3772</v>
      </c>
      <c r="D712" s="220" t="s">
        <v>2970</v>
      </c>
      <c r="E712" s="215" t="s">
        <v>600</v>
      </c>
      <c r="F712" s="215" t="s">
        <v>600</v>
      </c>
      <c r="G712" s="224">
        <v>0</v>
      </c>
      <c r="H712" s="224">
        <v>0</v>
      </c>
      <c r="I712" s="215" t="s">
        <v>2482</v>
      </c>
      <c r="J712" s="215" t="s">
        <v>1378</v>
      </c>
      <c r="K712" s="222" t="s">
        <v>3785</v>
      </c>
      <c r="L712" s="223" t="s">
        <v>4773</v>
      </c>
      <c r="M712" s="223" t="s">
        <v>4832</v>
      </c>
      <c r="N712" s="55"/>
      <c r="O712" s="55"/>
      <c r="P712" s="228" t="s">
        <v>2970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183</v>
      </c>
      <c r="W712" s="79" t="s">
        <v>2240</v>
      </c>
      <c r="X712" s="57" t="s">
        <v>2240</v>
      </c>
      <c r="Y712" s="57" t="s">
        <v>2240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33" t="str">
        <f>IF(ISNA(VLOOKUP(AA712,'XEQM Shortlist'!J:J,1,0)),"//","")</f>
        <v/>
      </c>
      <c r="AF712" s="92" t="str">
        <f t="shared" si="217"/>
        <v/>
      </c>
      <c r="AG712" t="b">
        <f t="shared" si="218"/>
        <v>1</v>
      </c>
    </row>
    <row r="713" spans="1:33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220" t="s">
        <v>3772</v>
      </c>
      <c r="D713" s="220" t="s">
        <v>2971</v>
      </c>
      <c r="E713" s="215" t="s">
        <v>601</v>
      </c>
      <c r="F713" s="215" t="s">
        <v>601</v>
      </c>
      <c r="G713" s="224">
        <v>0</v>
      </c>
      <c r="H713" s="224">
        <v>0</v>
      </c>
      <c r="I713" s="215" t="s">
        <v>2482</v>
      </c>
      <c r="J713" s="215" t="s">
        <v>1378</v>
      </c>
      <c r="K713" s="222" t="s">
        <v>3785</v>
      </c>
      <c r="L713" s="223" t="s">
        <v>4773</v>
      </c>
      <c r="M713" s="223" t="s">
        <v>4832</v>
      </c>
      <c r="N713" s="55"/>
      <c r="O713" s="55"/>
      <c r="P713" s="228" t="s">
        <v>2971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183</v>
      </c>
      <c r="W713" s="79" t="s">
        <v>2240</v>
      </c>
      <c r="X713" s="57" t="s">
        <v>2240</v>
      </c>
      <c r="Y713" s="57" t="s">
        <v>2240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33" t="str">
        <f>IF(ISNA(VLOOKUP(AA713,'XEQM Shortlist'!J:J,1,0)),"//","")</f>
        <v/>
      </c>
      <c r="AF713" s="92" t="str">
        <f t="shared" si="217"/>
        <v/>
      </c>
      <c r="AG713" t="b">
        <f t="shared" si="218"/>
        <v>1</v>
      </c>
    </row>
    <row r="714" spans="1:33">
      <c r="A714" s="48">
        <f t="shared" si="219"/>
        <v>714</v>
      </c>
      <c r="B714" s="47">
        <f t="shared" si="220"/>
        <v>690</v>
      </c>
      <c r="C714" s="220" t="s">
        <v>3772</v>
      </c>
      <c r="D714" s="220" t="s">
        <v>2972</v>
      </c>
      <c r="E714" s="215" t="s">
        <v>602</v>
      </c>
      <c r="F714" s="215" t="s">
        <v>602</v>
      </c>
      <c r="G714" s="224">
        <v>0</v>
      </c>
      <c r="H714" s="224">
        <v>0</v>
      </c>
      <c r="I714" s="215" t="s">
        <v>2482</v>
      </c>
      <c r="J714" s="215" t="s">
        <v>1378</v>
      </c>
      <c r="K714" s="222" t="s">
        <v>3785</v>
      </c>
      <c r="L714" s="223" t="s">
        <v>4773</v>
      </c>
      <c r="M714" s="223" t="s">
        <v>4832</v>
      </c>
      <c r="N714" s="55"/>
      <c r="O714" s="55"/>
      <c r="P714" s="228" t="s">
        <v>2972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183</v>
      </c>
      <c r="W714" s="79" t="s">
        <v>2240</v>
      </c>
      <c r="X714" s="57" t="s">
        <v>2240</v>
      </c>
      <c r="Y714" s="57" t="s">
        <v>2240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33" t="str">
        <f>IF(ISNA(VLOOKUP(AA714,'XEQM Shortlist'!J:J,1,0)),"//","")</f>
        <v/>
      </c>
      <c r="AF714" s="92" t="str">
        <f t="shared" si="217"/>
        <v/>
      </c>
      <c r="AG714" t="b">
        <f t="shared" si="218"/>
        <v>1</v>
      </c>
    </row>
    <row r="715" spans="1:33">
      <c r="A715" s="48">
        <f t="shared" si="219"/>
        <v>715</v>
      </c>
      <c r="B715" s="47">
        <f t="shared" si="220"/>
        <v>691</v>
      </c>
      <c r="C715" s="220" t="s">
        <v>3772</v>
      </c>
      <c r="D715" s="220" t="s">
        <v>2973</v>
      </c>
      <c r="E715" s="215" t="s">
        <v>603</v>
      </c>
      <c r="F715" s="215" t="s">
        <v>603</v>
      </c>
      <c r="G715" s="224">
        <v>0</v>
      </c>
      <c r="H715" s="224">
        <v>0</v>
      </c>
      <c r="I715" s="215" t="s">
        <v>2482</v>
      </c>
      <c r="J715" s="215" t="s">
        <v>1378</v>
      </c>
      <c r="K715" s="222" t="s">
        <v>3785</v>
      </c>
      <c r="L715" s="223" t="s">
        <v>4773</v>
      </c>
      <c r="M715" s="223" t="s">
        <v>4832</v>
      </c>
      <c r="N715" s="55"/>
      <c r="O715" s="55"/>
      <c r="P715" s="228" t="s">
        <v>2973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183</v>
      </c>
      <c r="W715" s="79" t="s">
        <v>2240</v>
      </c>
      <c r="X715" s="57" t="s">
        <v>2240</v>
      </c>
      <c r="Y715" s="57" t="s">
        <v>2240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33" t="str">
        <f>IF(ISNA(VLOOKUP(AA715,'XEQM Shortlist'!J:J,1,0)),"//","")</f>
        <v/>
      </c>
      <c r="AF715" s="92" t="str">
        <f t="shared" si="217"/>
        <v/>
      </c>
      <c r="AG715" t="b">
        <f t="shared" si="218"/>
        <v>1</v>
      </c>
    </row>
    <row r="716" spans="1:33">
      <c r="A716" s="48">
        <f t="shared" si="219"/>
        <v>716</v>
      </c>
      <c r="B716" s="47">
        <f t="shared" si="220"/>
        <v>692</v>
      </c>
      <c r="C716" s="220" t="s">
        <v>3772</v>
      </c>
      <c r="D716" s="220" t="s">
        <v>2974</v>
      </c>
      <c r="E716" s="215" t="s">
        <v>604</v>
      </c>
      <c r="F716" s="215" t="s">
        <v>604</v>
      </c>
      <c r="G716" s="224">
        <v>0</v>
      </c>
      <c r="H716" s="224">
        <v>0</v>
      </c>
      <c r="I716" s="215" t="s">
        <v>2482</v>
      </c>
      <c r="J716" s="215" t="s">
        <v>1378</v>
      </c>
      <c r="K716" s="222" t="s">
        <v>3785</v>
      </c>
      <c r="L716" s="223" t="s">
        <v>4773</v>
      </c>
      <c r="M716" s="223" t="s">
        <v>4832</v>
      </c>
      <c r="N716" s="55"/>
      <c r="O716" s="55"/>
      <c r="P716" s="228" t="s">
        <v>2974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183</v>
      </c>
      <c r="W716" s="79" t="s">
        <v>2240</v>
      </c>
      <c r="X716" s="57" t="s">
        <v>2240</v>
      </c>
      <c r="Y716" s="57" t="s">
        <v>2240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33" t="str">
        <f>IF(ISNA(VLOOKUP(AA716,'XEQM Shortlist'!J:J,1,0)),"//","")</f>
        <v/>
      </c>
      <c r="AF716" s="92" t="str">
        <f t="shared" si="217"/>
        <v/>
      </c>
      <c r="AG716" t="b">
        <f t="shared" si="218"/>
        <v>1</v>
      </c>
    </row>
    <row r="717" spans="1:33">
      <c r="A717" s="48">
        <f t="shared" si="219"/>
        <v>717</v>
      </c>
      <c r="B717" s="47">
        <f t="shared" si="220"/>
        <v>693</v>
      </c>
      <c r="C717" s="220" t="s">
        <v>3772</v>
      </c>
      <c r="D717" s="220" t="s">
        <v>2975</v>
      </c>
      <c r="E717" s="215" t="s">
        <v>605</v>
      </c>
      <c r="F717" s="215" t="s">
        <v>605</v>
      </c>
      <c r="G717" s="224">
        <v>0</v>
      </c>
      <c r="H717" s="224">
        <v>0</v>
      </c>
      <c r="I717" s="215" t="s">
        <v>2482</v>
      </c>
      <c r="J717" s="215" t="s">
        <v>1378</v>
      </c>
      <c r="K717" s="222" t="s">
        <v>3785</v>
      </c>
      <c r="L717" s="223" t="s">
        <v>4773</v>
      </c>
      <c r="M717" s="223" t="s">
        <v>4832</v>
      </c>
      <c r="N717" s="55"/>
      <c r="O717" s="55"/>
      <c r="P717" s="228" t="s">
        <v>2975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183</v>
      </c>
      <c r="W717" s="79" t="s">
        <v>2240</v>
      </c>
      <c r="X717" s="57" t="s">
        <v>2240</v>
      </c>
      <c r="Y717" s="57" t="s">
        <v>2240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33" t="str">
        <f>IF(ISNA(VLOOKUP(AA717,'XEQM Shortlist'!J:J,1,0)),"//","")</f>
        <v/>
      </c>
      <c r="AF717" s="92" t="str">
        <f t="shared" si="217"/>
        <v/>
      </c>
      <c r="AG717" t="b">
        <f t="shared" si="218"/>
        <v>1</v>
      </c>
    </row>
    <row r="718" spans="1:33">
      <c r="A718" s="48">
        <f t="shared" si="219"/>
        <v>718</v>
      </c>
      <c r="B718" s="47">
        <f t="shared" si="220"/>
        <v>694</v>
      </c>
      <c r="C718" s="220" t="s">
        <v>3772</v>
      </c>
      <c r="D718" s="220" t="s">
        <v>2976</v>
      </c>
      <c r="E718" s="215" t="s">
        <v>606</v>
      </c>
      <c r="F718" s="215" t="s">
        <v>606</v>
      </c>
      <c r="G718" s="224">
        <v>0</v>
      </c>
      <c r="H718" s="224">
        <v>0</v>
      </c>
      <c r="I718" s="215" t="s">
        <v>2482</v>
      </c>
      <c r="J718" s="215" t="s">
        <v>1378</v>
      </c>
      <c r="K718" s="222" t="s">
        <v>3785</v>
      </c>
      <c r="L718" s="223" t="s">
        <v>4773</v>
      </c>
      <c r="M718" s="223" t="s">
        <v>4832</v>
      </c>
      <c r="N718" s="55"/>
      <c r="O718" s="55"/>
      <c r="P718" s="228" t="s">
        <v>2976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183</v>
      </c>
      <c r="W718" s="79" t="s">
        <v>2240</v>
      </c>
      <c r="X718" s="57" t="s">
        <v>2240</v>
      </c>
      <c r="Y718" s="57" t="s">
        <v>2240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33" t="str">
        <f>IF(ISNA(VLOOKUP(AA718,'XEQM Shortlist'!J:J,1,0)),"//","")</f>
        <v/>
      </c>
      <c r="AF718" s="92" t="str">
        <f t="shared" si="217"/>
        <v/>
      </c>
      <c r="AG718" t="b">
        <f t="shared" si="218"/>
        <v>1</v>
      </c>
    </row>
    <row r="719" spans="1:33">
      <c r="A719" s="48">
        <f t="shared" si="219"/>
        <v>719</v>
      </c>
      <c r="B719" s="47">
        <f t="shared" si="220"/>
        <v>695</v>
      </c>
      <c r="C719" s="220" t="s">
        <v>3772</v>
      </c>
      <c r="D719" s="220" t="s">
        <v>2977</v>
      </c>
      <c r="E719" s="215" t="s">
        <v>138</v>
      </c>
      <c r="F719" s="215" t="s">
        <v>138</v>
      </c>
      <c r="G719" s="224">
        <v>0</v>
      </c>
      <c r="H719" s="224">
        <v>0</v>
      </c>
      <c r="I719" s="215" t="s">
        <v>1</v>
      </c>
      <c r="J719" s="215" t="s">
        <v>1378</v>
      </c>
      <c r="K719" s="222" t="s">
        <v>3785</v>
      </c>
      <c r="L719" s="223" t="s">
        <v>4773</v>
      </c>
      <c r="M719" s="223" t="s">
        <v>4832</v>
      </c>
      <c r="N719" s="55"/>
      <c r="O719" s="55"/>
      <c r="P719" s="228" t="s">
        <v>2977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183</v>
      </c>
      <c r="W719" s="79" t="s">
        <v>2240</v>
      </c>
      <c r="X719" s="57" t="s">
        <v>2240</v>
      </c>
      <c r="Y719" s="57" t="s">
        <v>2240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33" t="str">
        <f>IF(ISNA(VLOOKUP(AA719,'XEQM Shortlist'!J:J,1,0)),"//","")</f>
        <v/>
      </c>
      <c r="AF719" s="92" t="str">
        <f t="shared" si="217"/>
        <v/>
      </c>
      <c r="AG719" t="b">
        <f t="shared" si="218"/>
        <v>1</v>
      </c>
    </row>
    <row r="720" spans="1:33">
      <c r="A720" s="48">
        <f t="shared" si="219"/>
        <v>720</v>
      </c>
      <c r="B720" s="47">
        <f t="shared" si="220"/>
        <v>696</v>
      </c>
      <c r="C720" s="220" t="s">
        <v>3772</v>
      </c>
      <c r="D720" s="220" t="s">
        <v>2978</v>
      </c>
      <c r="E720" s="215" t="s">
        <v>607</v>
      </c>
      <c r="F720" s="215" t="s">
        <v>607</v>
      </c>
      <c r="G720" s="224">
        <v>0</v>
      </c>
      <c r="H720" s="224">
        <v>0</v>
      </c>
      <c r="I720" s="215" t="s">
        <v>2482</v>
      </c>
      <c r="J720" s="215" t="s">
        <v>1378</v>
      </c>
      <c r="K720" s="222" t="s">
        <v>3785</v>
      </c>
      <c r="L720" s="223" t="s">
        <v>4773</v>
      </c>
      <c r="M720" s="223" t="s">
        <v>4832</v>
      </c>
      <c r="N720" s="55"/>
      <c r="O720" s="55"/>
      <c r="P720" s="228" t="s">
        <v>2978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183</v>
      </c>
      <c r="W720" s="79" t="s">
        <v>2240</v>
      </c>
      <c r="X720" s="57" t="s">
        <v>2240</v>
      </c>
      <c r="Y720" s="57" t="s">
        <v>2240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33" t="str">
        <f>IF(ISNA(VLOOKUP(AA720,'XEQM Shortlist'!J:J,1,0)),"//","")</f>
        <v/>
      </c>
      <c r="AF720" s="92" t="str">
        <f t="shared" si="217"/>
        <v/>
      </c>
      <c r="AG720" t="b">
        <f t="shared" si="218"/>
        <v>1</v>
      </c>
    </row>
    <row r="721" spans="1:33">
      <c r="A721" s="48">
        <f t="shared" si="219"/>
        <v>721</v>
      </c>
      <c r="B721" s="47">
        <f t="shared" si="220"/>
        <v>697</v>
      </c>
      <c r="C721" s="220" t="s">
        <v>3772</v>
      </c>
      <c r="D721" s="220" t="s">
        <v>2979</v>
      </c>
      <c r="E721" s="215" t="s">
        <v>608</v>
      </c>
      <c r="F721" s="215" t="s">
        <v>608</v>
      </c>
      <c r="G721" s="224">
        <v>0</v>
      </c>
      <c r="H721" s="224">
        <v>0</v>
      </c>
      <c r="I721" s="215" t="s">
        <v>2482</v>
      </c>
      <c r="J721" s="215" t="s">
        <v>1378</v>
      </c>
      <c r="K721" s="222" t="s">
        <v>3785</v>
      </c>
      <c r="L721" s="223" t="s">
        <v>4773</v>
      </c>
      <c r="M721" s="223" t="s">
        <v>4832</v>
      </c>
      <c r="N721" s="55"/>
      <c r="O721" s="55"/>
      <c r="P721" s="228" t="s">
        <v>2979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183</v>
      </c>
      <c r="W721" s="79" t="s">
        <v>2240</v>
      </c>
      <c r="X721" s="57" t="s">
        <v>2240</v>
      </c>
      <c r="Y721" s="57" t="s">
        <v>2240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33" t="str">
        <f>IF(ISNA(VLOOKUP(AA721,'XEQM Shortlist'!J:J,1,0)),"//","")</f>
        <v/>
      </c>
      <c r="AF721" s="92" t="str">
        <f t="shared" si="217"/>
        <v/>
      </c>
      <c r="AG721" t="b">
        <f t="shared" si="218"/>
        <v>1</v>
      </c>
    </row>
    <row r="722" spans="1:33">
      <c r="A722" s="48">
        <f t="shared" si="219"/>
        <v>722</v>
      </c>
      <c r="B722" s="47">
        <f t="shared" si="220"/>
        <v>698</v>
      </c>
      <c r="C722" s="220" t="s">
        <v>3772</v>
      </c>
      <c r="D722" s="220" t="s">
        <v>2980</v>
      </c>
      <c r="E722" s="215" t="s">
        <v>609</v>
      </c>
      <c r="F722" s="215" t="s">
        <v>609</v>
      </c>
      <c r="G722" s="224">
        <v>0</v>
      </c>
      <c r="H722" s="224">
        <v>0</v>
      </c>
      <c r="I722" s="215" t="s">
        <v>2482</v>
      </c>
      <c r="J722" s="215" t="s">
        <v>1378</v>
      </c>
      <c r="K722" s="222" t="s">
        <v>3785</v>
      </c>
      <c r="L722" s="223" t="s">
        <v>4773</v>
      </c>
      <c r="M722" s="223" t="s">
        <v>4832</v>
      </c>
      <c r="N722" s="55"/>
      <c r="O722" s="55"/>
      <c r="P722" s="228" t="s">
        <v>2980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183</v>
      </c>
      <c r="W722" s="79" t="s">
        <v>2240</v>
      </c>
      <c r="X722" s="57" t="s">
        <v>2240</v>
      </c>
      <c r="Y722" s="57" t="s">
        <v>2240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33" t="str">
        <f>IF(ISNA(VLOOKUP(AA722,'XEQM Shortlist'!J:J,1,0)),"//","")</f>
        <v/>
      </c>
      <c r="AF722" s="92" t="str">
        <f t="shared" si="217"/>
        <v/>
      </c>
      <c r="AG722" t="b">
        <f t="shared" si="218"/>
        <v>1</v>
      </c>
    </row>
    <row r="723" spans="1:33">
      <c r="A723" s="48">
        <f t="shared" si="219"/>
        <v>723</v>
      </c>
      <c r="B723" s="47">
        <f t="shared" si="220"/>
        <v>699</v>
      </c>
      <c r="C723" s="220" t="s">
        <v>3772</v>
      </c>
      <c r="D723" s="220" t="s">
        <v>2981</v>
      </c>
      <c r="E723" s="215" t="s">
        <v>610</v>
      </c>
      <c r="F723" s="215" t="s">
        <v>610</v>
      </c>
      <c r="G723" s="224">
        <v>0</v>
      </c>
      <c r="H723" s="224">
        <v>0</v>
      </c>
      <c r="I723" s="215" t="s">
        <v>2482</v>
      </c>
      <c r="J723" s="215" t="s">
        <v>1378</v>
      </c>
      <c r="K723" s="222" t="s">
        <v>3785</v>
      </c>
      <c r="L723" s="223" t="s">
        <v>4773</v>
      </c>
      <c r="M723" s="223" t="s">
        <v>4832</v>
      </c>
      <c r="N723" s="55"/>
      <c r="O723" s="55"/>
      <c r="P723" s="228" t="s">
        <v>2981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183</v>
      </c>
      <c r="W723" s="79" t="s">
        <v>2240</v>
      </c>
      <c r="X723" s="57" t="s">
        <v>2240</v>
      </c>
      <c r="Y723" s="57" t="s">
        <v>2240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33" t="str">
        <f>IF(ISNA(VLOOKUP(AA723,'XEQM Shortlist'!J:J,1,0)),"//","")</f>
        <v/>
      </c>
      <c r="AF723" s="92" t="str">
        <f t="shared" si="217"/>
        <v/>
      </c>
      <c r="AG723" t="b">
        <f t="shared" si="218"/>
        <v>1</v>
      </c>
    </row>
    <row r="724" spans="1:33">
      <c r="A724" s="48">
        <f t="shared" si="219"/>
        <v>724</v>
      </c>
      <c r="B724" s="47">
        <f t="shared" si="220"/>
        <v>700</v>
      </c>
      <c r="C724" s="220" t="s">
        <v>3772</v>
      </c>
      <c r="D724" s="220" t="s">
        <v>2982</v>
      </c>
      <c r="E724" s="215" t="s">
        <v>611</v>
      </c>
      <c r="F724" s="215" t="s">
        <v>611</v>
      </c>
      <c r="G724" s="224">
        <v>0</v>
      </c>
      <c r="H724" s="224">
        <v>0</v>
      </c>
      <c r="I724" s="215" t="s">
        <v>2482</v>
      </c>
      <c r="J724" s="215" t="s">
        <v>1378</v>
      </c>
      <c r="K724" s="222" t="s">
        <v>3785</v>
      </c>
      <c r="L724" s="223" t="s">
        <v>4773</v>
      </c>
      <c r="M724" s="223" t="s">
        <v>4832</v>
      </c>
      <c r="N724" s="55"/>
      <c r="O724" s="55"/>
      <c r="P724" s="228" t="s">
        <v>2982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183</v>
      </c>
      <c r="W724" s="79" t="s">
        <v>2240</v>
      </c>
      <c r="X724" s="57" t="s">
        <v>2240</v>
      </c>
      <c r="Y724" s="57" t="s">
        <v>2240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33" t="str">
        <f>IF(ISNA(VLOOKUP(AA724,'XEQM Shortlist'!J:J,1,0)),"//","")</f>
        <v/>
      </c>
      <c r="AF724" s="92" t="str">
        <f t="shared" si="217"/>
        <v/>
      </c>
      <c r="AG724" t="b">
        <f t="shared" si="218"/>
        <v>1</v>
      </c>
    </row>
    <row r="725" spans="1:33">
      <c r="A725" s="48">
        <f t="shared" si="219"/>
        <v>725</v>
      </c>
      <c r="B725" s="47">
        <f t="shared" si="220"/>
        <v>701</v>
      </c>
      <c r="C725" s="220" t="s">
        <v>3772</v>
      </c>
      <c r="D725" s="220" t="s">
        <v>2983</v>
      </c>
      <c r="E725" s="215" t="s">
        <v>612</v>
      </c>
      <c r="F725" s="215" t="s">
        <v>612</v>
      </c>
      <c r="G725" s="224">
        <v>0</v>
      </c>
      <c r="H725" s="224">
        <v>0</v>
      </c>
      <c r="I725" s="215" t="s">
        <v>2482</v>
      </c>
      <c r="J725" s="215" t="s">
        <v>1378</v>
      </c>
      <c r="K725" s="222" t="s">
        <v>3785</v>
      </c>
      <c r="L725" s="223" t="s">
        <v>4773</v>
      </c>
      <c r="M725" s="223" t="s">
        <v>4832</v>
      </c>
      <c r="N725" s="55"/>
      <c r="O725" s="55"/>
      <c r="P725" s="228" t="s">
        <v>2983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183</v>
      </c>
      <c r="W725" s="79" t="s">
        <v>2240</v>
      </c>
      <c r="X725" s="57" t="s">
        <v>2240</v>
      </c>
      <c r="Y725" s="57" t="s">
        <v>2240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33" t="str">
        <f>IF(ISNA(VLOOKUP(AA725,'XEQM Shortlist'!J:J,1,0)),"//","")</f>
        <v/>
      </c>
      <c r="AF725" s="92" t="str">
        <f t="shared" si="217"/>
        <v/>
      </c>
      <c r="AG725" t="b">
        <f t="shared" si="218"/>
        <v>1</v>
      </c>
    </row>
    <row r="726" spans="1:33">
      <c r="A726" s="48">
        <f t="shared" si="219"/>
        <v>726</v>
      </c>
      <c r="B726" s="47">
        <f t="shared" si="220"/>
        <v>702</v>
      </c>
      <c r="C726" s="220" t="s">
        <v>3772</v>
      </c>
      <c r="D726" s="220" t="s">
        <v>2984</v>
      </c>
      <c r="E726" s="215" t="s">
        <v>613</v>
      </c>
      <c r="F726" s="215" t="s">
        <v>613</v>
      </c>
      <c r="G726" s="224">
        <v>0</v>
      </c>
      <c r="H726" s="224">
        <v>0</v>
      </c>
      <c r="I726" s="215" t="s">
        <v>2482</v>
      </c>
      <c r="J726" s="215" t="s">
        <v>1378</v>
      </c>
      <c r="K726" s="222" t="s">
        <v>3785</v>
      </c>
      <c r="L726" s="223" t="s">
        <v>4773</v>
      </c>
      <c r="M726" s="223" t="s">
        <v>4832</v>
      </c>
      <c r="N726" s="55"/>
      <c r="O726" s="55"/>
      <c r="P726" s="228" t="s">
        <v>2984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183</v>
      </c>
      <c r="W726" s="79" t="s">
        <v>2240</v>
      </c>
      <c r="X726" s="57" t="s">
        <v>2240</v>
      </c>
      <c r="Y726" s="57" t="s">
        <v>2240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33" t="str">
        <f>IF(ISNA(VLOOKUP(AA726,'XEQM Shortlist'!J:J,1,0)),"//","")</f>
        <v/>
      </c>
      <c r="AF726" s="92" t="str">
        <f t="shared" si="217"/>
        <v/>
      </c>
      <c r="AG726" t="b">
        <f t="shared" si="218"/>
        <v>1</v>
      </c>
    </row>
    <row r="727" spans="1:33">
      <c r="A727" s="48">
        <f t="shared" si="219"/>
        <v>727</v>
      </c>
      <c r="B727" s="47">
        <f t="shared" si="220"/>
        <v>703</v>
      </c>
      <c r="C727" s="220" t="s">
        <v>3772</v>
      </c>
      <c r="D727" s="220" t="s">
        <v>2985</v>
      </c>
      <c r="E727" s="215" t="s">
        <v>614</v>
      </c>
      <c r="F727" s="215" t="s">
        <v>614</v>
      </c>
      <c r="G727" s="224">
        <v>0</v>
      </c>
      <c r="H727" s="224">
        <v>0</v>
      </c>
      <c r="I727" s="215" t="s">
        <v>2482</v>
      </c>
      <c r="J727" s="215" t="s">
        <v>1378</v>
      </c>
      <c r="K727" s="222" t="s">
        <v>3785</v>
      </c>
      <c r="L727" s="223" t="s">
        <v>4773</v>
      </c>
      <c r="M727" s="223" t="s">
        <v>4832</v>
      </c>
      <c r="N727" s="55"/>
      <c r="O727" s="55"/>
      <c r="P727" s="228" t="s">
        <v>2985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183</v>
      </c>
      <c r="W727" s="79" t="s">
        <v>2240</v>
      </c>
      <c r="X727" s="57" t="s">
        <v>2240</v>
      </c>
      <c r="Y727" s="57" t="s">
        <v>2240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33" t="str">
        <f>IF(ISNA(VLOOKUP(AA727,'XEQM Shortlist'!J:J,1,0)),"//","")</f>
        <v/>
      </c>
      <c r="AF727" s="92" t="str">
        <f t="shared" si="217"/>
        <v/>
      </c>
      <c r="AG727" t="b">
        <f t="shared" si="218"/>
        <v>1</v>
      </c>
    </row>
    <row r="728" spans="1:33">
      <c r="A728" s="48">
        <f t="shared" si="219"/>
        <v>728</v>
      </c>
      <c r="B728" s="47">
        <f t="shared" si="220"/>
        <v>704</v>
      </c>
      <c r="C728" s="220" t="s">
        <v>3772</v>
      </c>
      <c r="D728" s="220" t="s">
        <v>2986</v>
      </c>
      <c r="E728" s="215" t="s">
        <v>615</v>
      </c>
      <c r="F728" s="215" t="s">
        <v>615</v>
      </c>
      <c r="G728" s="224">
        <v>0</v>
      </c>
      <c r="H728" s="224">
        <v>0</v>
      </c>
      <c r="I728" s="215" t="s">
        <v>2482</v>
      </c>
      <c r="J728" s="215" t="s">
        <v>1378</v>
      </c>
      <c r="K728" s="222" t="s">
        <v>3785</v>
      </c>
      <c r="L728" s="223" t="s">
        <v>4773</v>
      </c>
      <c r="M728" s="223" t="s">
        <v>4832</v>
      </c>
      <c r="N728" s="55"/>
      <c r="O728" s="55"/>
      <c r="P728" s="228" t="s">
        <v>2986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183</v>
      </c>
      <c r="W728" s="79" t="s">
        <v>2240</v>
      </c>
      <c r="X728" s="57" t="s">
        <v>2240</v>
      </c>
      <c r="Y728" s="57" t="s">
        <v>2240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33" t="str">
        <f>IF(ISNA(VLOOKUP(AA728,'XEQM Shortlist'!J:J,1,0)),"//","")</f>
        <v/>
      </c>
      <c r="AF728" s="92" t="str">
        <f t="shared" si="217"/>
        <v/>
      </c>
      <c r="AG728" t="b">
        <f t="shared" si="218"/>
        <v>1</v>
      </c>
    </row>
    <row r="729" spans="1:33">
      <c r="A729" s="48">
        <f t="shared" si="219"/>
        <v>729</v>
      </c>
      <c r="B729" s="47">
        <f t="shared" si="220"/>
        <v>705</v>
      </c>
      <c r="C729" s="220" t="s">
        <v>3772</v>
      </c>
      <c r="D729" s="220" t="s">
        <v>2987</v>
      </c>
      <c r="E729" s="215" t="s">
        <v>616</v>
      </c>
      <c r="F729" s="215" t="s">
        <v>616</v>
      </c>
      <c r="G729" s="224">
        <v>0</v>
      </c>
      <c r="H729" s="224">
        <v>0</v>
      </c>
      <c r="I729" s="215" t="s">
        <v>2482</v>
      </c>
      <c r="J729" s="215" t="s">
        <v>1378</v>
      </c>
      <c r="K729" s="222" t="s">
        <v>3785</v>
      </c>
      <c r="L729" s="223" t="s">
        <v>4773</v>
      </c>
      <c r="M729" s="223" t="s">
        <v>4832</v>
      </c>
      <c r="N729" s="55"/>
      <c r="O729" s="55"/>
      <c r="P729" s="228" t="s">
        <v>2987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183</v>
      </c>
      <c r="W729" s="79" t="s">
        <v>2240</v>
      </c>
      <c r="X729" s="57" t="s">
        <v>2240</v>
      </c>
      <c r="Y729" s="57" t="s">
        <v>2240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33" t="str">
        <f>IF(ISNA(VLOOKUP(AA729,'XEQM Shortlist'!J:J,1,0)),"//","")</f>
        <v/>
      </c>
      <c r="AF729" s="92" t="str">
        <f t="shared" si="217"/>
        <v/>
      </c>
      <c r="AG729" t="b">
        <f t="shared" si="218"/>
        <v>1</v>
      </c>
    </row>
    <row r="730" spans="1:33">
      <c r="A730" s="48">
        <f t="shared" si="219"/>
        <v>730</v>
      </c>
      <c r="B730" s="47">
        <f t="shared" si="220"/>
        <v>706</v>
      </c>
      <c r="C730" s="220" t="s">
        <v>3772</v>
      </c>
      <c r="D730" s="220" t="s">
        <v>2988</v>
      </c>
      <c r="E730" s="215" t="s">
        <v>617</v>
      </c>
      <c r="F730" s="215" t="s">
        <v>617</v>
      </c>
      <c r="G730" s="224">
        <v>0</v>
      </c>
      <c r="H730" s="224">
        <v>0</v>
      </c>
      <c r="I730" s="215" t="s">
        <v>2482</v>
      </c>
      <c r="J730" s="215" t="s">
        <v>1378</v>
      </c>
      <c r="K730" s="222" t="s">
        <v>3785</v>
      </c>
      <c r="L730" s="223" t="s">
        <v>4773</v>
      </c>
      <c r="M730" s="223" t="s">
        <v>4832</v>
      </c>
      <c r="N730" s="55"/>
      <c r="O730" s="55"/>
      <c r="P730" s="228" t="s">
        <v>2988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183</v>
      </c>
      <c r="W730" s="79" t="s">
        <v>2240</v>
      </c>
      <c r="X730" s="57" t="s">
        <v>2240</v>
      </c>
      <c r="Y730" s="57" t="s">
        <v>2240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33" t="str">
        <f>IF(ISNA(VLOOKUP(AA730,'XEQM Shortlist'!J:J,1,0)),"//","")</f>
        <v/>
      </c>
      <c r="AF730" s="92" t="str">
        <f t="shared" si="217"/>
        <v/>
      </c>
      <c r="AG730" t="b">
        <f t="shared" si="218"/>
        <v>1</v>
      </c>
    </row>
    <row r="731" spans="1:33">
      <c r="A731" s="48">
        <f t="shared" si="219"/>
        <v>731</v>
      </c>
      <c r="B731" s="47">
        <f t="shared" si="220"/>
        <v>707</v>
      </c>
      <c r="C731" s="220" t="s">
        <v>3772</v>
      </c>
      <c r="D731" s="220" t="s">
        <v>2989</v>
      </c>
      <c r="E731" s="215" t="s">
        <v>618</v>
      </c>
      <c r="F731" s="215" t="s">
        <v>618</v>
      </c>
      <c r="G731" s="224">
        <v>0</v>
      </c>
      <c r="H731" s="224">
        <v>0</v>
      </c>
      <c r="I731" s="215" t="s">
        <v>2482</v>
      </c>
      <c r="J731" s="215" t="s">
        <v>1378</v>
      </c>
      <c r="K731" s="222" t="s">
        <v>3785</v>
      </c>
      <c r="L731" s="223" t="s">
        <v>4773</v>
      </c>
      <c r="M731" s="223" t="s">
        <v>4832</v>
      </c>
      <c r="N731" s="55"/>
      <c r="O731" s="55"/>
      <c r="P731" s="228" t="s">
        <v>2989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183</v>
      </c>
      <c r="W731" s="79" t="s">
        <v>2240</v>
      </c>
      <c r="X731" s="57" t="s">
        <v>2240</v>
      </c>
      <c r="Y731" s="57" t="s">
        <v>2240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33" t="str">
        <f>IF(ISNA(VLOOKUP(AA731,'XEQM Shortlist'!J:J,1,0)),"//","")</f>
        <v/>
      </c>
      <c r="AF731" s="92" t="str">
        <f t="shared" si="217"/>
        <v/>
      </c>
      <c r="AG731" t="b">
        <f t="shared" si="218"/>
        <v>1</v>
      </c>
    </row>
    <row r="732" spans="1:33">
      <c r="A732" s="48">
        <f t="shared" si="219"/>
        <v>732</v>
      </c>
      <c r="B732" s="47">
        <f t="shared" si="220"/>
        <v>708</v>
      </c>
      <c r="C732" s="220" t="s">
        <v>3772</v>
      </c>
      <c r="D732" s="220" t="s">
        <v>2990</v>
      </c>
      <c r="E732" s="215" t="s">
        <v>619</v>
      </c>
      <c r="F732" s="215" t="s">
        <v>619</v>
      </c>
      <c r="G732" s="224">
        <v>0</v>
      </c>
      <c r="H732" s="224">
        <v>0</v>
      </c>
      <c r="I732" s="215" t="s">
        <v>2482</v>
      </c>
      <c r="J732" s="215" t="s">
        <v>1378</v>
      </c>
      <c r="K732" s="222" t="s">
        <v>3785</v>
      </c>
      <c r="L732" s="227" t="s">
        <v>4773</v>
      </c>
      <c r="M732" s="223" t="s">
        <v>4832</v>
      </c>
      <c r="N732" s="60"/>
      <c r="O732" s="60"/>
      <c r="P732" s="228" t="s">
        <v>2990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183</v>
      </c>
      <c r="W732" s="79" t="s">
        <v>2240</v>
      </c>
      <c r="X732" s="57" t="s">
        <v>2240</v>
      </c>
      <c r="Y732" s="57" t="s">
        <v>2240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33" t="str">
        <f>IF(ISNA(VLOOKUP(AA732,'XEQM Shortlist'!J:J,1,0)),"//","")</f>
        <v/>
      </c>
      <c r="AF732" s="92" t="str">
        <f t="shared" si="217"/>
        <v/>
      </c>
      <c r="AG732" t="b">
        <f t="shared" si="218"/>
        <v>1</v>
      </c>
    </row>
    <row r="733" spans="1:33">
      <c r="A733" s="48">
        <f t="shared" si="219"/>
        <v>733</v>
      </c>
      <c r="B733" s="47">
        <f t="shared" si="220"/>
        <v>709</v>
      </c>
      <c r="C733" s="220" t="s">
        <v>3772</v>
      </c>
      <c r="D733" s="220" t="s">
        <v>2991</v>
      </c>
      <c r="E733" s="215" t="s">
        <v>620</v>
      </c>
      <c r="F733" s="215" t="s">
        <v>620</v>
      </c>
      <c r="G733" s="224">
        <v>0</v>
      </c>
      <c r="H733" s="224">
        <v>0</v>
      </c>
      <c r="I733" s="215" t="s">
        <v>2482</v>
      </c>
      <c r="J733" s="215" t="s">
        <v>1378</v>
      </c>
      <c r="K733" s="222" t="s">
        <v>3785</v>
      </c>
      <c r="L733" s="223" t="s">
        <v>4773</v>
      </c>
      <c r="M733" s="223" t="s">
        <v>4832</v>
      </c>
      <c r="N733" s="55"/>
      <c r="O733" s="55"/>
      <c r="P733" s="228" t="s">
        <v>2991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183</v>
      </c>
      <c r="W733" s="79" t="s">
        <v>2240</v>
      </c>
      <c r="X733" s="57" t="s">
        <v>2240</v>
      </c>
      <c r="Y733" s="57" t="s">
        <v>2240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33" t="str">
        <f>IF(ISNA(VLOOKUP(AA733,'XEQM Shortlist'!J:J,1,0)),"//","")</f>
        <v/>
      </c>
      <c r="AF733" s="92" t="str">
        <f t="shared" si="217"/>
        <v/>
      </c>
      <c r="AG733" t="b">
        <f t="shared" si="218"/>
        <v>1</v>
      </c>
    </row>
    <row r="734" spans="1:33">
      <c r="A734" s="48">
        <f t="shared" si="219"/>
        <v>734</v>
      </c>
      <c r="B734" s="47">
        <f t="shared" si="220"/>
        <v>710</v>
      </c>
      <c r="C734" s="220" t="s">
        <v>3772</v>
      </c>
      <c r="D734" s="220" t="s">
        <v>2992</v>
      </c>
      <c r="E734" s="215" t="s">
        <v>621</v>
      </c>
      <c r="F734" s="215" t="s">
        <v>621</v>
      </c>
      <c r="G734" s="224">
        <v>0</v>
      </c>
      <c r="H734" s="224">
        <v>0</v>
      </c>
      <c r="I734" s="215" t="s">
        <v>2482</v>
      </c>
      <c r="J734" s="215" t="s">
        <v>1378</v>
      </c>
      <c r="K734" s="222" t="s">
        <v>3785</v>
      </c>
      <c r="L734" s="223" t="s">
        <v>4773</v>
      </c>
      <c r="M734" s="223" t="s">
        <v>4832</v>
      </c>
      <c r="N734" s="55"/>
      <c r="O734" s="55"/>
      <c r="P734" s="228" t="s">
        <v>2992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183</v>
      </c>
      <c r="W734" s="79" t="s">
        <v>2240</v>
      </c>
      <c r="X734" s="57" t="s">
        <v>2240</v>
      </c>
      <c r="Y734" s="57" t="s">
        <v>2240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33" t="str">
        <f>IF(ISNA(VLOOKUP(AA734,'XEQM Shortlist'!J:J,1,0)),"//","")</f>
        <v/>
      </c>
      <c r="AF734" s="92" t="str">
        <f t="shared" si="217"/>
        <v/>
      </c>
      <c r="AG734" t="b">
        <f t="shared" si="218"/>
        <v>1</v>
      </c>
    </row>
    <row r="735" spans="1:33" s="17" customFormat="1">
      <c r="A735" s="48">
        <f t="shared" si="219"/>
        <v>735</v>
      </c>
      <c r="B735" s="47">
        <f t="shared" si="220"/>
        <v>711</v>
      </c>
      <c r="C735" s="220" t="s">
        <v>3772</v>
      </c>
      <c r="D735" s="220" t="s">
        <v>2993</v>
      </c>
      <c r="E735" s="216" t="s">
        <v>691</v>
      </c>
      <c r="F735" s="216" t="s">
        <v>691</v>
      </c>
      <c r="G735" s="225">
        <v>0</v>
      </c>
      <c r="H735" s="225">
        <v>0</v>
      </c>
      <c r="I735" s="215" t="s">
        <v>2482</v>
      </c>
      <c r="J735" s="215" t="s">
        <v>1378</v>
      </c>
      <c r="K735" s="222" t="s">
        <v>3785</v>
      </c>
      <c r="L735" s="223" t="s">
        <v>4773</v>
      </c>
      <c r="M735" s="223" t="s">
        <v>4832</v>
      </c>
      <c r="P735" s="228" t="s">
        <v>2993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183</v>
      </c>
      <c r="W735" s="92" t="s">
        <v>2240</v>
      </c>
      <c r="X735" s="96" t="s">
        <v>2240</v>
      </c>
      <c r="Y735" s="96" t="s">
        <v>2240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33" t="str">
        <f>IF(ISNA(VLOOKUP(AA735,'XEQM Shortlist'!J:J,1,0)),"//","")</f>
        <v/>
      </c>
      <c r="AE735"/>
      <c r="AF735" s="92" t="str">
        <f t="shared" si="217"/>
        <v/>
      </c>
      <c r="AG735" t="b">
        <f t="shared" si="218"/>
        <v>1</v>
      </c>
    </row>
    <row r="736" spans="1:33">
      <c r="A736" s="48">
        <f t="shared" si="219"/>
        <v>736</v>
      </c>
      <c r="B736" s="47">
        <f t="shared" si="220"/>
        <v>712</v>
      </c>
      <c r="C736" s="220" t="s">
        <v>3772</v>
      </c>
      <c r="D736" s="220" t="s">
        <v>2994</v>
      </c>
      <c r="E736" s="215" t="s">
        <v>622</v>
      </c>
      <c r="F736" s="215" t="s">
        <v>622</v>
      </c>
      <c r="G736" s="224">
        <v>0</v>
      </c>
      <c r="H736" s="224">
        <v>0</v>
      </c>
      <c r="I736" s="215" t="s">
        <v>2482</v>
      </c>
      <c r="J736" s="215" t="s">
        <v>1378</v>
      </c>
      <c r="K736" s="222" t="s">
        <v>3785</v>
      </c>
      <c r="L736" s="223" t="s">
        <v>4773</v>
      </c>
      <c r="M736" s="223" t="s">
        <v>4832</v>
      </c>
      <c r="N736" s="55"/>
      <c r="O736" s="55"/>
      <c r="P736" s="228" t="s">
        <v>2994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183</v>
      </c>
      <c r="W736" s="79" t="s">
        <v>2240</v>
      </c>
      <c r="X736" s="57" t="s">
        <v>2240</v>
      </c>
      <c r="Y736" s="57" t="s">
        <v>2240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33" t="str">
        <f>IF(ISNA(VLOOKUP(AA736,'XEQM Shortlist'!J:J,1,0)),"//","")</f>
        <v/>
      </c>
      <c r="AF736" s="92" t="str">
        <f t="shared" si="217"/>
        <v/>
      </c>
      <c r="AG736" t="b">
        <f t="shared" si="218"/>
        <v>1</v>
      </c>
    </row>
    <row r="737" spans="1:33">
      <c r="A737" s="48">
        <f t="shared" si="219"/>
        <v>737</v>
      </c>
      <c r="B737" s="47">
        <f t="shared" si="220"/>
        <v>713</v>
      </c>
      <c r="C737" s="220" t="s">
        <v>3772</v>
      </c>
      <c r="D737" s="220" t="s">
        <v>2995</v>
      </c>
      <c r="E737" s="215" t="s">
        <v>623</v>
      </c>
      <c r="F737" s="217" t="s">
        <v>623</v>
      </c>
      <c r="G737" s="224">
        <v>0</v>
      </c>
      <c r="H737" s="224">
        <v>0</v>
      </c>
      <c r="I737" s="215" t="s">
        <v>2482</v>
      </c>
      <c r="J737" s="215" t="s">
        <v>1378</v>
      </c>
      <c r="K737" s="222" t="s">
        <v>3785</v>
      </c>
      <c r="L737" s="223" t="s">
        <v>4773</v>
      </c>
      <c r="M737" s="223" t="s">
        <v>4832</v>
      </c>
      <c r="N737" s="55"/>
      <c r="O737" s="55"/>
      <c r="P737" s="228" t="s">
        <v>2995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183</v>
      </c>
      <c r="W737" s="79" t="s">
        <v>2240</v>
      </c>
      <c r="X737" s="57" t="s">
        <v>2240</v>
      </c>
      <c r="Y737" s="57" t="s">
        <v>2240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33" t="str">
        <f>IF(ISNA(VLOOKUP(AA737,'XEQM Shortlist'!J:J,1,0)),"//","")</f>
        <v/>
      </c>
      <c r="AF737" s="92" t="str">
        <f t="shared" si="217"/>
        <v/>
      </c>
      <c r="AG737" t="b">
        <f t="shared" si="218"/>
        <v>1</v>
      </c>
    </row>
    <row r="738" spans="1:33">
      <c r="A738" s="48">
        <f t="shared" si="219"/>
        <v>738</v>
      </c>
      <c r="B738" s="47">
        <f t="shared" si="220"/>
        <v>714</v>
      </c>
      <c r="C738" s="220" t="s">
        <v>3772</v>
      </c>
      <c r="D738" s="220" t="s">
        <v>2996</v>
      </c>
      <c r="E738" s="218" t="s">
        <v>624</v>
      </c>
      <c r="F738" s="219" t="s">
        <v>624</v>
      </c>
      <c r="G738" s="224">
        <v>0</v>
      </c>
      <c r="H738" s="224">
        <v>0</v>
      </c>
      <c r="I738" s="215" t="s">
        <v>2482</v>
      </c>
      <c r="J738" s="215" t="s">
        <v>1378</v>
      </c>
      <c r="K738" s="222" t="s">
        <v>3785</v>
      </c>
      <c r="L738" s="223" t="s">
        <v>4773</v>
      </c>
      <c r="M738" s="223" t="s">
        <v>4832</v>
      </c>
      <c r="N738" s="55"/>
      <c r="O738" s="55"/>
      <c r="P738" s="228" t="s">
        <v>2996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183</v>
      </c>
      <c r="W738" s="79" t="s">
        <v>2240</v>
      </c>
      <c r="X738" s="57" t="s">
        <v>2240</v>
      </c>
      <c r="Y738" s="57" t="s">
        <v>2240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33" t="str">
        <f>IF(ISNA(VLOOKUP(AA738,'XEQM Shortlist'!J:J,1,0)),"//","")</f>
        <v/>
      </c>
      <c r="AF738" s="92" t="str">
        <f t="shared" si="217"/>
        <v/>
      </c>
      <c r="AG738" t="b">
        <f t="shared" si="218"/>
        <v>1</v>
      </c>
    </row>
    <row r="739" spans="1:33">
      <c r="A739" s="48">
        <f t="shared" si="219"/>
        <v>739</v>
      </c>
      <c r="B739" s="47">
        <f t="shared" si="220"/>
        <v>715</v>
      </c>
      <c r="C739" s="220" t="s">
        <v>3772</v>
      </c>
      <c r="D739" s="220" t="s">
        <v>2997</v>
      </c>
      <c r="E739" s="218" t="s">
        <v>625</v>
      </c>
      <c r="F739" s="219" t="s">
        <v>625</v>
      </c>
      <c r="G739" s="224">
        <v>0</v>
      </c>
      <c r="H739" s="224">
        <v>0</v>
      </c>
      <c r="I739" s="215" t="s">
        <v>2482</v>
      </c>
      <c r="J739" s="215" t="s">
        <v>1378</v>
      </c>
      <c r="K739" s="222" t="s">
        <v>3785</v>
      </c>
      <c r="L739" s="223" t="s">
        <v>4773</v>
      </c>
      <c r="M739" s="223" t="s">
        <v>4832</v>
      </c>
      <c r="N739" s="55"/>
      <c r="O739" s="55"/>
      <c r="P739" s="228" t="s">
        <v>2997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183</v>
      </c>
      <c r="W739" s="79" t="s">
        <v>2240</v>
      </c>
      <c r="X739" s="57" t="s">
        <v>2240</v>
      </c>
      <c r="Y739" s="57" t="s">
        <v>2240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33" t="str">
        <f>IF(ISNA(VLOOKUP(AA739,'XEQM Shortlist'!J:J,1,0)),"//","")</f>
        <v/>
      </c>
      <c r="AF739" s="92" t="str">
        <f t="shared" si="217"/>
        <v/>
      </c>
      <c r="AG739" t="b">
        <f t="shared" si="218"/>
        <v>1</v>
      </c>
    </row>
    <row r="740" spans="1:33">
      <c r="A740" s="48">
        <f t="shared" si="219"/>
        <v>740</v>
      </c>
      <c r="B740" s="47">
        <f t="shared" si="220"/>
        <v>716</v>
      </c>
      <c r="C740" s="220" t="s">
        <v>3772</v>
      </c>
      <c r="D740" s="220" t="s">
        <v>2998</v>
      </c>
      <c r="E740" s="215" t="s">
        <v>626</v>
      </c>
      <c r="F740" s="215" t="s">
        <v>626</v>
      </c>
      <c r="G740" s="224">
        <v>0</v>
      </c>
      <c r="H740" s="224">
        <v>0</v>
      </c>
      <c r="I740" s="215" t="s">
        <v>2482</v>
      </c>
      <c r="J740" s="215" t="s">
        <v>1378</v>
      </c>
      <c r="K740" s="222" t="s">
        <v>3785</v>
      </c>
      <c r="L740" s="223" t="s">
        <v>4773</v>
      </c>
      <c r="M740" s="223" t="s">
        <v>4832</v>
      </c>
      <c r="N740" s="55"/>
      <c r="O740" s="55"/>
      <c r="P740" s="228" t="s">
        <v>2998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183</v>
      </c>
      <c r="W740" s="79" t="s">
        <v>2240</v>
      </c>
      <c r="X740" s="57" t="s">
        <v>2240</v>
      </c>
      <c r="Y740" s="57" t="s">
        <v>2240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33" t="str">
        <f>IF(ISNA(VLOOKUP(AA740,'XEQM Shortlist'!J:J,1,0)),"//","")</f>
        <v/>
      </c>
      <c r="AF740" s="92" t="str">
        <f t="shared" si="217"/>
        <v/>
      </c>
      <c r="AG740" t="b">
        <f t="shared" si="218"/>
        <v>1</v>
      </c>
    </row>
    <row r="741" spans="1:33">
      <c r="A741" s="48">
        <f t="shared" si="219"/>
        <v>741</v>
      </c>
      <c r="B741" s="47">
        <f t="shared" si="220"/>
        <v>717</v>
      </c>
      <c r="C741" s="220" t="s">
        <v>3772</v>
      </c>
      <c r="D741" s="220" t="s">
        <v>2999</v>
      </c>
      <c r="E741" s="215" t="s">
        <v>627</v>
      </c>
      <c r="F741" s="215" t="s">
        <v>627</v>
      </c>
      <c r="G741" s="224">
        <v>0</v>
      </c>
      <c r="H741" s="224">
        <v>0</v>
      </c>
      <c r="I741" s="215" t="s">
        <v>2482</v>
      </c>
      <c r="J741" s="215" t="s">
        <v>1378</v>
      </c>
      <c r="K741" s="222" t="s">
        <v>3785</v>
      </c>
      <c r="L741" s="223" t="s">
        <v>4773</v>
      </c>
      <c r="M741" s="223" t="s">
        <v>4832</v>
      </c>
      <c r="N741" s="55"/>
      <c r="O741" s="55"/>
      <c r="P741" s="228" t="s">
        <v>2999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183</v>
      </c>
      <c r="W741" s="79" t="s">
        <v>2240</v>
      </c>
      <c r="X741" s="57" t="s">
        <v>2240</v>
      </c>
      <c r="Y741" s="57" t="s">
        <v>2240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33" t="str">
        <f>IF(ISNA(VLOOKUP(AA741,'XEQM Shortlist'!J:J,1,0)),"//","")</f>
        <v/>
      </c>
      <c r="AF741" s="92" t="str">
        <f t="shared" si="217"/>
        <v/>
      </c>
      <c r="AG741" t="b">
        <f t="shared" si="218"/>
        <v>1</v>
      </c>
    </row>
    <row r="742" spans="1:33">
      <c r="A742" s="48">
        <f t="shared" si="219"/>
        <v>742</v>
      </c>
      <c r="B742" s="47">
        <f t="shared" si="220"/>
        <v>718</v>
      </c>
      <c r="C742" s="220" t="s">
        <v>3772</v>
      </c>
      <c r="D742" s="220" t="s">
        <v>3000</v>
      </c>
      <c r="E742" s="215" t="s">
        <v>628</v>
      </c>
      <c r="F742" s="215" t="s">
        <v>628</v>
      </c>
      <c r="G742" s="224">
        <v>0</v>
      </c>
      <c r="H742" s="224">
        <v>0</v>
      </c>
      <c r="I742" s="215" t="s">
        <v>2482</v>
      </c>
      <c r="J742" s="215" t="s">
        <v>1378</v>
      </c>
      <c r="K742" s="222" t="s">
        <v>3785</v>
      </c>
      <c r="L742" s="223" t="s">
        <v>4773</v>
      </c>
      <c r="M742" s="223" t="s">
        <v>4832</v>
      </c>
      <c r="N742" s="55"/>
      <c r="O742" s="55"/>
      <c r="P742" s="228" t="s">
        <v>3000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183</v>
      </c>
      <c r="W742" s="79" t="s">
        <v>2240</v>
      </c>
      <c r="X742" s="57" t="s">
        <v>2240</v>
      </c>
      <c r="Y742" s="57" t="s">
        <v>2240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33" t="str">
        <f>IF(ISNA(VLOOKUP(AA742,'XEQM Shortlist'!J:J,1,0)),"//","")</f>
        <v/>
      </c>
      <c r="AF742" s="92" t="str">
        <f t="shared" si="217"/>
        <v/>
      </c>
      <c r="AG742" t="b">
        <f t="shared" si="218"/>
        <v>1</v>
      </c>
    </row>
    <row r="743" spans="1:33">
      <c r="A743" s="48">
        <f t="shared" si="219"/>
        <v>743</v>
      </c>
      <c r="B743" s="47">
        <f t="shared" si="220"/>
        <v>719</v>
      </c>
      <c r="C743" s="220" t="s">
        <v>3772</v>
      </c>
      <c r="D743" s="220" t="s">
        <v>3001</v>
      </c>
      <c r="E743" s="215" t="s">
        <v>629</v>
      </c>
      <c r="F743" s="215" t="s">
        <v>629</v>
      </c>
      <c r="G743" s="224">
        <v>0</v>
      </c>
      <c r="H743" s="224">
        <v>0</v>
      </c>
      <c r="I743" s="215" t="s">
        <v>2482</v>
      </c>
      <c r="J743" s="215" t="s">
        <v>1378</v>
      </c>
      <c r="K743" s="222" t="s">
        <v>3785</v>
      </c>
      <c r="L743" s="223" t="s">
        <v>4773</v>
      </c>
      <c r="M743" s="223" t="s">
        <v>4832</v>
      </c>
      <c r="N743" s="55"/>
      <c r="O743" s="55"/>
      <c r="P743" s="228" t="s">
        <v>3001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183</v>
      </c>
      <c r="W743" s="79" t="s">
        <v>2240</v>
      </c>
      <c r="X743" s="57" t="s">
        <v>2240</v>
      </c>
      <c r="Y743" s="57" t="s">
        <v>2240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33" t="str">
        <f>IF(ISNA(VLOOKUP(AA743,'XEQM Shortlist'!J:J,1,0)),"//","")</f>
        <v/>
      </c>
      <c r="AF743" s="92" t="str">
        <f t="shared" si="217"/>
        <v/>
      </c>
      <c r="AG743" t="b">
        <f t="shared" si="218"/>
        <v>1</v>
      </c>
    </row>
    <row r="744" spans="1:33">
      <c r="A744" s="48">
        <f t="shared" si="219"/>
        <v>744</v>
      </c>
      <c r="B744" s="47">
        <f t="shared" si="220"/>
        <v>720</v>
      </c>
      <c r="C744" s="220" t="s">
        <v>3772</v>
      </c>
      <c r="D744" s="220" t="s">
        <v>3002</v>
      </c>
      <c r="E744" s="215" t="s">
        <v>630</v>
      </c>
      <c r="F744" s="215" t="s">
        <v>630</v>
      </c>
      <c r="G744" s="224">
        <v>0</v>
      </c>
      <c r="H744" s="224">
        <v>0</v>
      </c>
      <c r="I744" s="215" t="s">
        <v>2482</v>
      </c>
      <c r="J744" s="215" t="s">
        <v>1378</v>
      </c>
      <c r="K744" s="222" t="s">
        <v>3785</v>
      </c>
      <c r="L744" s="223" t="s">
        <v>4773</v>
      </c>
      <c r="M744" s="223" t="s">
        <v>4832</v>
      </c>
      <c r="N744" s="55"/>
      <c r="O744" s="55"/>
      <c r="P744" s="228" t="s">
        <v>3002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183</v>
      </c>
      <c r="W744" s="79" t="s">
        <v>2240</v>
      </c>
      <c r="X744" s="57" t="s">
        <v>2240</v>
      </c>
      <c r="Y744" s="57" t="s">
        <v>2240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33" t="str">
        <f>IF(ISNA(VLOOKUP(AA744,'XEQM Shortlist'!J:J,1,0)),"//","")</f>
        <v/>
      </c>
      <c r="AF744" s="92" t="str">
        <f t="shared" si="217"/>
        <v/>
      </c>
      <c r="AG744" t="b">
        <f t="shared" si="218"/>
        <v>1</v>
      </c>
    </row>
    <row r="745" spans="1:33">
      <c r="A745" s="48">
        <f t="shared" si="219"/>
        <v>745</v>
      </c>
      <c r="B745" s="47">
        <f t="shared" si="220"/>
        <v>721</v>
      </c>
      <c r="C745" s="220" t="s">
        <v>3772</v>
      </c>
      <c r="D745" s="220" t="s">
        <v>3003</v>
      </c>
      <c r="E745" s="215" t="s">
        <v>631</v>
      </c>
      <c r="F745" s="215" t="s">
        <v>631</v>
      </c>
      <c r="G745" s="224">
        <v>0</v>
      </c>
      <c r="H745" s="224">
        <v>0</v>
      </c>
      <c r="I745" s="215" t="s">
        <v>2482</v>
      </c>
      <c r="J745" s="215" t="s">
        <v>1378</v>
      </c>
      <c r="K745" s="222" t="s">
        <v>3785</v>
      </c>
      <c r="L745" s="223" t="s">
        <v>4773</v>
      </c>
      <c r="M745" s="223" t="s">
        <v>4832</v>
      </c>
      <c r="N745" s="55"/>
      <c r="O745" s="55"/>
      <c r="P745" s="228" t="s">
        <v>3003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183</v>
      </c>
      <c r="W745" s="79" t="s">
        <v>2240</v>
      </c>
      <c r="X745" s="57" t="s">
        <v>2240</v>
      </c>
      <c r="Y745" s="57" t="s">
        <v>2240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33" t="str">
        <f>IF(ISNA(VLOOKUP(AA745,'XEQM Shortlist'!J:J,1,0)),"//","")</f>
        <v/>
      </c>
      <c r="AF745" s="92" t="str">
        <f t="shared" si="217"/>
        <v/>
      </c>
      <c r="AG745" t="b">
        <f t="shared" si="218"/>
        <v>1</v>
      </c>
    </row>
    <row r="746" spans="1:33">
      <c r="A746" s="48">
        <f t="shared" si="219"/>
        <v>746</v>
      </c>
      <c r="B746" s="47">
        <f t="shared" si="220"/>
        <v>722</v>
      </c>
      <c r="C746" s="220" t="s">
        <v>3772</v>
      </c>
      <c r="D746" s="220" t="s">
        <v>3004</v>
      </c>
      <c r="E746" s="215" t="s">
        <v>632</v>
      </c>
      <c r="F746" s="215" t="s">
        <v>632</v>
      </c>
      <c r="G746" s="224">
        <v>0</v>
      </c>
      <c r="H746" s="224">
        <v>0</v>
      </c>
      <c r="I746" s="215" t="s">
        <v>2482</v>
      </c>
      <c r="J746" s="215" t="s">
        <v>1378</v>
      </c>
      <c r="K746" s="222" t="s">
        <v>3785</v>
      </c>
      <c r="L746" s="223" t="s">
        <v>4773</v>
      </c>
      <c r="M746" s="223" t="s">
        <v>4832</v>
      </c>
      <c r="N746" s="55"/>
      <c r="O746" s="55"/>
      <c r="P746" s="228" t="s">
        <v>3004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183</v>
      </c>
      <c r="W746" s="79" t="s">
        <v>2240</v>
      </c>
      <c r="X746" s="57" t="s">
        <v>2240</v>
      </c>
      <c r="Y746" s="57" t="s">
        <v>2240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33" t="str">
        <f>IF(ISNA(VLOOKUP(AA746,'XEQM Shortlist'!J:J,1,0)),"//","")</f>
        <v/>
      </c>
      <c r="AF746" s="92" t="str">
        <f t="shared" si="217"/>
        <v/>
      </c>
      <c r="AG746" t="b">
        <f t="shared" si="218"/>
        <v>1</v>
      </c>
    </row>
    <row r="747" spans="1:33">
      <c r="A747" s="48">
        <f t="shared" si="219"/>
        <v>747</v>
      </c>
      <c r="B747" s="47">
        <f t="shared" si="220"/>
        <v>723</v>
      </c>
      <c r="C747" s="220" t="s">
        <v>3772</v>
      </c>
      <c r="D747" s="220" t="s">
        <v>3005</v>
      </c>
      <c r="E747" s="215" t="s">
        <v>633</v>
      </c>
      <c r="F747" s="215" t="s">
        <v>633</v>
      </c>
      <c r="G747" s="224">
        <v>0</v>
      </c>
      <c r="H747" s="224">
        <v>0</v>
      </c>
      <c r="I747" s="215" t="s">
        <v>2482</v>
      </c>
      <c r="J747" s="215" t="s">
        <v>1378</v>
      </c>
      <c r="K747" s="222" t="s">
        <v>3785</v>
      </c>
      <c r="L747" s="223" t="s">
        <v>4773</v>
      </c>
      <c r="M747" s="223" t="s">
        <v>4832</v>
      </c>
      <c r="N747" s="55"/>
      <c r="O747" s="55"/>
      <c r="P747" s="228" t="s">
        <v>3005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183</v>
      </c>
      <c r="W747" s="79" t="s">
        <v>2240</v>
      </c>
      <c r="X747" s="57" t="s">
        <v>2240</v>
      </c>
      <c r="Y747" s="57" t="s">
        <v>2240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33" t="str">
        <f>IF(ISNA(VLOOKUP(AA747,'XEQM Shortlist'!J:J,1,0)),"//","")</f>
        <v/>
      </c>
      <c r="AF747" s="92" t="str">
        <f t="shared" si="217"/>
        <v/>
      </c>
      <c r="AG747" t="b">
        <f t="shared" si="218"/>
        <v>1</v>
      </c>
    </row>
    <row r="748" spans="1:33">
      <c r="A748" s="48">
        <f t="shared" si="219"/>
        <v>748</v>
      </c>
      <c r="B748" s="47">
        <f t="shared" si="220"/>
        <v>724</v>
      </c>
      <c r="C748" s="220" t="s">
        <v>3772</v>
      </c>
      <c r="D748" s="220" t="s">
        <v>3006</v>
      </c>
      <c r="E748" s="215" t="s">
        <v>634</v>
      </c>
      <c r="F748" s="215" t="s">
        <v>634</v>
      </c>
      <c r="G748" s="224">
        <v>0</v>
      </c>
      <c r="H748" s="224">
        <v>0</v>
      </c>
      <c r="I748" s="215" t="s">
        <v>2482</v>
      </c>
      <c r="J748" s="215" t="s">
        <v>1378</v>
      </c>
      <c r="K748" s="222" t="s">
        <v>3785</v>
      </c>
      <c r="L748" s="223" t="s">
        <v>4773</v>
      </c>
      <c r="M748" s="223" t="s">
        <v>4832</v>
      </c>
      <c r="N748" s="55"/>
      <c r="O748" s="55"/>
      <c r="P748" s="228" t="s">
        <v>3006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183</v>
      </c>
      <c r="W748" s="79" t="s">
        <v>2240</v>
      </c>
      <c r="X748" s="57" t="s">
        <v>2240</v>
      </c>
      <c r="Y748" s="57" t="s">
        <v>2240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33" t="str">
        <f>IF(ISNA(VLOOKUP(AA748,'XEQM Shortlist'!J:J,1,0)),"//","")</f>
        <v/>
      </c>
      <c r="AF748" s="92" t="str">
        <f t="shared" si="217"/>
        <v/>
      </c>
      <c r="AG748" t="b">
        <f t="shared" si="218"/>
        <v>1</v>
      </c>
    </row>
    <row r="749" spans="1:33">
      <c r="A749" s="48">
        <f t="shared" si="219"/>
        <v>749</v>
      </c>
      <c r="B749" s="47">
        <f t="shared" si="220"/>
        <v>725</v>
      </c>
      <c r="C749" s="220" t="s">
        <v>3772</v>
      </c>
      <c r="D749" s="220" t="s">
        <v>3007</v>
      </c>
      <c r="E749" s="215" t="s">
        <v>635</v>
      </c>
      <c r="F749" s="215" t="s">
        <v>635</v>
      </c>
      <c r="G749" s="224">
        <v>0</v>
      </c>
      <c r="H749" s="224">
        <v>0</v>
      </c>
      <c r="I749" s="215" t="s">
        <v>2482</v>
      </c>
      <c r="J749" s="215" t="s">
        <v>1378</v>
      </c>
      <c r="K749" s="222" t="s">
        <v>3785</v>
      </c>
      <c r="L749" s="223" t="s">
        <v>4773</v>
      </c>
      <c r="M749" s="223" t="s">
        <v>4832</v>
      </c>
      <c r="N749" s="55"/>
      <c r="O749" s="55"/>
      <c r="P749" s="228" t="s">
        <v>3007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183</v>
      </c>
      <c r="W749" s="79" t="s">
        <v>2240</v>
      </c>
      <c r="X749" s="57" t="s">
        <v>2240</v>
      </c>
      <c r="Y749" s="57" t="s">
        <v>2240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33" t="str">
        <f>IF(ISNA(VLOOKUP(AA749,'XEQM Shortlist'!J:J,1,0)),"//","")</f>
        <v/>
      </c>
      <c r="AF749" s="92" t="str">
        <f t="shared" si="217"/>
        <v/>
      </c>
      <c r="AG749" t="b">
        <f t="shared" si="218"/>
        <v>1</v>
      </c>
    </row>
    <row r="750" spans="1:33">
      <c r="A750" s="48">
        <f t="shared" si="219"/>
        <v>750</v>
      </c>
      <c r="B750" s="47">
        <f t="shared" si="220"/>
        <v>726</v>
      </c>
      <c r="C750" s="220" t="s">
        <v>3772</v>
      </c>
      <c r="D750" s="220" t="s">
        <v>3008</v>
      </c>
      <c r="E750" s="215" t="s">
        <v>636</v>
      </c>
      <c r="F750" s="215" t="s">
        <v>636</v>
      </c>
      <c r="G750" s="224">
        <v>0</v>
      </c>
      <c r="H750" s="224">
        <v>0</v>
      </c>
      <c r="I750" s="215" t="s">
        <v>2482</v>
      </c>
      <c r="J750" s="215" t="s">
        <v>1378</v>
      </c>
      <c r="K750" s="222" t="s">
        <v>3785</v>
      </c>
      <c r="L750" s="223" t="s">
        <v>4773</v>
      </c>
      <c r="M750" s="223" t="s">
        <v>4832</v>
      </c>
      <c r="N750" s="55"/>
      <c r="O750" s="55"/>
      <c r="P750" s="228" t="s">
        <v>3008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183</v>
      </c>
      <c r="W750" s="79" t="s">
        <v>2240</v>
      </c>
      <c r="X750" s="57" t="s">
        <v>2240</v>
      </c>
      <c r="Y750" s="57" t="s">
        <v>2240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33" t="str">
        <f>IF(ISNA(VLOOKUP(AA750,'XEQM Shortlist'!J:J,1,0)),"//","")</f>
        <v/>
      </c>
      <c r="AF750" s="92" t="str">
        <f t="shared" si="217"/>
        <v/>
      </c>
      <c r="AG750" t="b">
        <f t="shared" si="218"/>
        <v>1</v>
      </c>
    </row>
    <row r="751" spans="1:33">
      <c r="A751" s="48">
        <f t="shared" si="219"/>
        <v>751</v>
      </c>
      <c r="B751" s="47">
        <f t="shared" si="220"/>
        <v>727</v>
      </c>
      <c r="C751" s="220" t="s">
        <v>3772</v>
      </c>
      <c r="D751" s="220" t="s">
        <v>3009</v>
      </c>
      <c r="E751" s="215" t="s">
        <v>637</v>
      </c>
      <c r="F751" s="215" t="s">
        <v>637</v>
      </c>
      <c r="G751" s="224">
        <v>0</v>
      </c>
      <c r="H751" s="224">
        <v>0</v>
      </c>
      <c r="I751" s="215" t="s">
        <v>2482</v>
      </c>
      <c r="J751" s="215" t="s">
        <v>1378</v>
      </c>
      <c r="K751" s="222" t="s">
        <v>3785</v>
      </c>
      <c r="L751" s="223" t="s">
        <v>4773</v>
      </c>
      <c r="M751" s="223" t="s">
        <v>4832</v>
      </c>
      <c r="N751" s="55"/>
      <c r="O751" s="55"/>
      <c r="P751" s="228" t="s">
        <v>3009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183</v>
      </c>
      <c r="W751" s="79" t="s">
        <v>2240</v>
      </c>
      <c r="X751" s="57" t="s">
        <v>2240</v>
      </c>
      <c r="Y751" s="57" t="s">
        <v>2240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33" t="str">
        <f>IF(ISNA(VLOOKUP(AA751,'XEQM Shortlist'!J:J,1,0)),"//","")</f>
        <v/>
      </c>
      <c r="AF751" s="92" t="str">
        <f t="shared" si="217"/>
        <v/>
      </c>
      <c r="AG751" t="b">
        <f t="shared" si="218"/>
        <v>1</v>
      </c>
    </row>
    <row r="752" spans="1:33">
      <c r="A752" s="48">
        <f t="shared" si="219"/>
        <v>752</v>
      </c>
      <c r="B752" s="47">
        <f t="shared" si="220"/>
        <v>728</v>
      </c>
      <c r="C752" s="220" t="s">
        <v>3772</v>
      </c>
      <c r="D752" s="220" t="s">
        <v>3010</v>
      </c>
      <c r="E752" s="215" t="s">
        <v>638</v>
      </c>
      <c r="F752" s="215" t="s">
        <v>638</v>
      </c>
      <c r="G752" s="224">
        <v>0</v>
      </c>
      <c r="H752" s="224">
        <v>0</v>
      </c>
      <c r="I752" s="215" t="s">
        <v>2482</v>
      </c>
      <c r="J752" s="215" t="s">
        <v>1378</v>
      </c>
      <c r="K752" s="222" t="s">
        <v>3785</v>
      </c>
      <c r="L752" s="223" t="s">
        <v>4773</v>
      </c>
      <c r="M752" s="223" t="s">
        <v>4832</v>
      </c>
      <c r="N752" s="55"/>
      <c r="O752" s="55"/>
      <c r="P752" s="228" t="s">
        <v>3010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183</v>
      </c>
      <c r="W752" s="79" t="s">
        <v>2240</v>
      </c>
      <c r="X752" s="57" t="s">
        <v>2240</v>
      </c>
      <c r="Y752" s="57" t="s">
        <v>2240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33" t="str">
        <f>IF(ISNA(VLOOKUP(AA752,'XEQM Shortlist'!J:J,1,0)),"//","")</f>
        <v/>
      </c>
      <c r="AF752" s="92" t="str">
        <f t="shared" si="217"/>
        <v/>
      </c>
      <c r="AG752" t="b">
        <f t="shared" si="218"/>
        <v>1</v>
      </c>
    </row>
    <row r="753" spans="1:33">
      <c r="A753" s="48">
        <f t="shared" si="219"/>
        <v>753</v>
      </c>
      <c r="B753" s="47">
        <f t="shared" si="220"/>
        <v>729</v>
      </c>
      <c r="C753" s="220" t="s">
        <v>3772</v>
      </c>
      <c r="D753" s="220" t="s">
        <v>3011</v>
      </c>
      <c r="E753" s="215" t="s">
        <v>639</v>
      </c>
      <c r="F753" s="215" t="s">
        <v>639</v>
      </c>
      <c r="G753" s="224">
        <v>0</v>
      </c>
      <c r="H753" s="224">
        <v>0</v>
      </c>
      <c r="I753" s="215" t="s">
        <v>2482</v>
      </c>
      <c r="J753" s="215" t="s">
        <v>1378</v>
      </c>
      <c r="K753" s="222" t="s">
        <v>3785</v>
      </c>
      <c r="L753" s="223" t="s">
        <v>4773</v>
      </c>
      <c r="M753" s="223" t="s">
        <v>4832</v>
      </c>
      <c r="N753" s="55"/>
      <c r="O753" s="55"/>
      <c r="P753" s="228" t="s">
        <v>3011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183</v>
      </c>
      <c r="W753" s="79" t="s">
        <v>2240</v>
      </c>
      <c r="X753" s="57" t="s">
        <v>2240</v>
      </c>
      <c r="Y753" s="57" t="s">
        <v>2240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33" t="str">
        <f>IF(ISNA(VLOOKUP(AA753,'XEQM Shortlist'!J:J,1,0)),"//","")</f>
        <v/>
      </c>
      <c r="AF753" s="92" t="str">
        <f t="shared" si="217"/>
        <v/>
      </c>
      <c r="AG753" t="b">
        <f t="shared" si="218"/>
        <v>1</v>
      </c>
    </row>
    <row r="754" spans="1:33">
      <c r="A754" s="48">
        <f t="shared" si="219"/>
        <v>754</v>
      </c>
      <c r="B754" s="47">
        <f t="shared" si="220"/>
        <v>730</v>
      </c>
      <c r="C754" s="220" t="s">
        <v>3772</v>
      </c>
      <c r="D754" s="220" t="s">
        <v>3012</v>
      </c>
      <c r="E754" s="215" t="s">
        <v>640</v>
      </c>
      <c r="F754" s="215" t="s">
        <v>640</v>
      </c>
      <c r="G754" s="224">
        <v>0</v>
      </c>
      <c r="H754" s="224">
        <v>0</v>
      </c>
      <c r="I754" s="215" t="s">
        <v>2482</v>
      </c>
      <c r="J754" s="215" t="s">
        <v>1378</v>
      </c>
      <c r="K754" s="222" t="s">
        <v>3785</v>
      </c>
      <c r="L754" s="223" t="s">
        <v>4773</v>
      </c>
      <c r="M754" s="223" t="s">
        <v>4832</v>
      </c>
      <c r="N754" s="55"/>
      <c r="O754" s="55"/>
      <c r="P754" s="228" t="s">
        <v>3012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183</v>
      </c>
      <c r="W754" s="79" t="s">
        <v>2240</v>
      </c>
      <c r="X754" s="57" t="s">
        <v>2240</v>
      </c>
      <c r="Y754" s="57" t="s">
        <v>2240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33" t="str">
        <f>IF(ISNA(VLOOKUP(AA754,'XEQM Shortlist'!J:J,1,0)),"//","")</f>
        <v/>
      </c>
      <c r="AF754" s="92" t="str">
        <f t="shared" si="217"/>
        <v/>
      </c>
      <c r="AG754" t="b">
        <f t="shared" si="218"/>
        <v>1</v>
      </c>
    </row>
    <row r="755" spans="1:33">
      <c r="A755" s="48">
        <f t="shared" si="219"/>
        <v>755</v>
      </c>
      <c r="B755" s="47">
        <f t="shared" si="220"/>
        <v>731</v>
      </c>
      <c r="C755" s="220" t="s">
        <v>3772</v>
      </c>
      <c r="D755" s="220" t="s">
        <v>3013</v>
      </c>
      <c r="E755" s="215" t="s">
        <v>641</v>
      </c>
      <c r="F755" s="215" t="s">
        <v>641</v>
      </c>
      <c r="G755" s="224">
        <v>0</v>
      </c>
      <c r="H755" s="224">
        <v>0</v>
      </c>
      <c r="I755" s="215" t="s">
        <v>2482</v>
      </c>
      <c r="J755" s="215" t="s">
        <v>1378</v>
      </c>
      <c r="K755" s="222" t="s">
        <v>3785</v>
      </c>
      <c r="L755" s="223" t="s">
        <v>4773</v>
      </c>
      <c r="M755" s="223" t="s">
        <v>4832</v>
      </c>
      <c r="N755" s="55"/>
      <c r="O755" s="55"/>
      <c r="P755" s="228" t="s">
        <v>3013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183</v>
      </c>
      <c r="W755" s="79" t="s">
        <v>2240</v>
      </c>
      <c r="X755" s="57" t="s">
        <v>2240</v>
      </c>
      <c r="Y755" s="57" t="s">
        <v>2240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33" t="str">
        <f>IF(ISNA(VLOOKUP(AA755,'XEQM Shortlist'!J:J,1,0)),"//","")</f>
        <v/>
      </c>
      <c r="AF755" s="92" t="str">
        <f t="shared" si="217"/>
        <v/>
      </c>
      <c r="AG755" t="b">
        <f t="shared" si="218"/>
        <v>1</v>
      </c>
    </row>
    <row r="756" spans="1:33">
      <c r="A756" s="48">
        <f t="shared" si="219"/>
        <v>756</v>
      </c>
      <c r="B756" s="47">
        <f t="shared" si="220"/>
        <v>732</v>
      </c>
      <c r="C756" s="220" t="s">
        <v>3772</v>
      </c>
      <c r="D756" s="220" t="s">
        <v>3014</v>
      </c>
      <c r="E756" s="215" t="s">
        <v>642</v>
      </c>
      <c r="F756" s="215" t="s">
        <v>642</v>
      </c>
      <c r="G756" s="224">
        <v>0</v>
      </c>
      <c r="H756" s="224">
        <v>0</v>
      </c>
      <c r="I756" s="215" t="s">
        <v>2483</v>
      </c>
      <c r="J756" s="215" t="s">
        <v>1378</v>
      </c>
      <c r="K756" s="222" t="s">
        <v>3785</v>
      </c>
      <c r="L756" s="223" t="s">
        <v>4773</v>
      </c>
      <c r="M756" s="223" t="s">
        <v>4832</v>
      </c>
      <c r="N756" s="55"/>
      <c r="O756" s="55"/>
      <c r="P756" s="228" t="s">
        <v>3014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183</v>
      </c>
      <c r="W756" s="79" t="s">
        <v>2240</v>
      </c>
      <c r="X756" s="57" t="s">
        <v>2240</v>
      </c>
      <c r="Y756" s="57" t="s">
        <v>2240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33" t="str">
        <f>IF(ISNA(VLOOKUP(AA756,'XEQM Shortlist'!J:J,1,0)),"//","")</f>
        <v/>
      </c>
      <c r="AF756" s="92" t="str">
        <f t="shared" si="217"/>
        <v/>
      </c>
      <c r="AG756" t="b">
        <f t="shared" si="218"/>
        <v>1</v>
      </c>
    </row>
    <row r="757" spans="1:33">
      <c r="A757" s="48">
        <f t="shared" si="219"/>
        <v>757</v>
      </c>
      <c r="B757" s="47">
        <f t="shared" si="220"/>
        <v>733</v>
      </c>
      <c r="C757" s="220" t="s">
        <v>3772</v>
      </c>
      <c r="D757" s="220" t="s">
        <v>3015</v>
      </c>
      <c r="E757" s="215" t="s">
        <v>643</v>
      </c>
      <c r="F757" s="215" t="s">
        <v>643</v>
      </c>
      <c r="G757" s="224">
        <v>0</v>
      </c>
      <c r="H757" s="224">
        <v>0</v>
      </c>
      <c r="I757" s="215" t="s">
        <v>2483</v>
      </c>
      <c r="J757" s="215" t="s">
        <v>1378</v>
      </c>
      <c r="K757" s="222" t="s">
        <v>3785</v>
      </c>
      <c r="L757" s="223" t="s">
        <v>4773</v>
      </c>
      <c r="M757" s="223" t="s">
        <v>4832</v>
      </c>
      <c r="N757" s="55"/>
      <c r="O757" s="55"/>
      <c r="P757" s="228" t="s">
        <v>3015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183</v>
      </c>
      <c r="W757" s="79" t="s">
        <v>2240</v>
      </c>
      <c r="X757" s="57" t="s">
        <v>2240</v>
      </c>
      <c r="Y757" s="57" t="s">
        <v>2240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33" t="str">
        <f>IF(ISNA(VLOOKUP(AA757,'XEQM Shortlist'!J:J,1,0)),"//","")</f>
        <v/>
      </c>
      <c r="AF757" s="92" t="str">
        <f t="shared" si="217"/>
        <v/>
      </c>
      <c r="AG757" t="b">
        <f t="shared" si="218"/>
        <v>1</v>
      </c>
    </row>
    <row r="758" spans="1:33">
      <c r="A758" s="48">
        <f t="shared" si="219"/>
        <v>758</v>
      </c>
      <c r="B758" s="47">
        <f t="shared" si="220"/>
        <v>734</v>
      </c>
      <c r="C758" s="220" t="s">
        <v>3772</v>
      </c>
      <c r="D758" s="220" t="s">
        <v>3016</v>
      </c>
      <c r="E758" s="215" t="s">
        <v>644</v>
      </c>
      <c r="F758" s="215" t="s">
        <v>644</v>
      </c>
      <c r="G758" s="224">
        <v>0</v>
      </c>
      <c r="H758" s="224">
        <v>0</v>
      </c>
      <c r="I758" s="215" t="s">
        <v>2483</v>
      </c>
      <c r="J758" s="215" t="s">
        <v>1378</v>
      </c>
      <c r="K758" s="222" t="s">
        <v>3785</v>
      </c>
      <c r="L758" s="223" t="s">
        <v>4773</v>
      </c>
      <c r="M758" s="223" t="s">
        <v>4832</v>
      </c>
      <c r="N758" s="55"/>
      <c r="O758" s="55"/>
      <c r="P758" s="228" t="s">
        <v>3016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183</v>
      </c>
      <c r="W758" s="79" t="s">
        <v>2240</v>
      </c>
      <c r="X758" s="57" t="s">
        <v>2240</v>
      </c>
      <c r="Y758" s="57" t="s">
        <v>2240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33" t="str">
        <f>IF(ISNA(VLOOKUP(AA758,'XEQM Shortlist'!J:J,1,0)),"//","")</f>
        <v/>
      </c>
      <c r="AF758" s="92" t="str">
        <f t="shared" si="217"/>
        <v/>
      </c>
      <c r="AG758" t="b">
        <f t="shared" si="218"/>
        <v>1</v>
      </c>
    </row>
    <row r="759" spans="1:33">
      <c r="A759" s="48">
        <f t="shared" si="219"/>
        <v>759</v>
      </c>
      <c r="B759" s="47">
        <f t="shared" si="220"/>
        <v>735</v>
      </c>
      <c r="C759" s="220" t="s">
        <v>3772</v>
      </c>
      <c r="D759" s="220" t="s">
        <v>3017</v>
      </c>
      <c r="E759" s="215" t="s">
        <v>645</v>
      </c>
      <c r="F759" s="215" t="s">
        <v>645</v>
      </c>
      <c r="G759" s="224">
        <v>0</v>
      </c>
      <c r="H759" s="224">
        <v>0</v>
      </c>
      <c r="I759" s="215" t="s">
        <v>2483</v>
      </c>
      <c r="J759" s="215" t="s">
        <v>1378</v>
      </c>
      <c r="K759" s="222" t="s">
        <v>3785</v>
      </c>
      <c r="L759" s="223" t="s">
        <v>4773</v>
      </c>
      <c r="M759" s="223" t="s">
        <v>4832</v>
      </c>
      <c r="N759" s="55"/>
      <c r="O759" s="55"/>
      <c r="P759" s="228" t="s">
        <v>3017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183</v>
      </c>
      <c r="W759" s="79" t="s">
        <v>2240</v>
      </c>
      <c r="X759" s="57" t="s">
        <v>2240</v>
      </c>
      <c r="Y759" s="57" t="s">
        <v>2240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33" t="str">
        <f>IF(ISNA(VLOOKUP(AA759,'XEQM Shortlist'!J:J,1,0)),"//","")</f>
        <v/>
      </c>
      <c r="AF759" s="92" t="str">
        <f t="shared" si="217"/>
        <v/>
      </c>
      <c r="AG759" t="b">
        <f t="shared" si="218"/>
        <v>1</v>
      </c>
    </row>
    <row r="760" spans="1:33" s="17" customFormat="1">
      <c r="A760" s="48">
        <f t="shared" si="219"/>
        <v>760</v>
      </c>
      <c r="B760" s="47">
        <f t="shared" si="220"/>
        <v>736</v>
      </c>
      <c r="C760" s="220" t="s">
        <v>3772</v>
      </c>
      <c r="D760" s="220" t="s">
        <v>3018</v>
      </c>
      <c r="E760" s="216" t="s">
        <v>646</v>
      </c>
      <c r="F760" s="216" t="s">
        <v>646</v>
      </c>
      <c r="G760" s="225">
        <v>0</v>
      </c>
      <c r="H760" s="225">
        <v>0</v>
      </c>
      <c r="I760" s="215" t="s">
        <v>2483</v>
      </c>
      <c r="J760" s="215" t="s">
        <v>1378</v>
      </c>
      <c r="K760" s="222" t="s">
        <v>3785</v>
      </c>
      <c r="L760" s="223" t="s">
        <v>4773</v>
      </c>
      <c r="M760" s="223" t="s">
        <v>4832</v>
      </c>
      <c r="P760" s="228" t="s">
        <v>3018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183</v>
      </c>
      <c r="W760" s="92" t="s">
        <v>2240</v>
      </c>
      <c r="X760" s="96" t="s">
        <v>2240</v>
      </c>
      <c r="Y760" s="96" t="s">
        <v>2240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33" t="str">
        <f>IF(ISNA(VLOOKUP(AA760,'XEQM Shortlist'!J:J,1,0)),"//","")</f>
        <v/>
      </c>
      <c r="AE760"/>
      <c r="AF760" s="92" t="str">
        <f t="shared" si="217"/>
        <v/>
      </c>
      <c r="AG760" t="b">
        <f t="shared" si="218"/>
        <v>1</v>
      </c>
    </row>
    <row r="761" spans="1:33" s="17" customFormat="1">
      <c r="A761" s="48">
        <f t="shared" si="219"/>
        <v>761</v>
      </c>
      <c r="B761" s="47">
        <f t="shared" si="220"/>
        <v>737</v>
      </c>
      <c r="C761" s="220" t="s">
        <v>3772</v>
      </c>
      <c r="D761" s="220" t="s">
        <v>3019</v>
      </c>
      <c r="E761" s="216" t="s">
        <v>647</v>
      </c>
      <c r="F761" s="216" t="s">
        <v>647</v>
      </c>
      <c r="G761" s="225">
        <v>0</v>
      </c>
      <c r="H761" s="225">
        <v>0</v>
      </c>
      <c r="I761" s="215" t="s">
        <v>2483</v>
      </c>
      <c r="J761" s="215" t="s">
        <v>1378</v>
      </c>
      <c r="K761" s="222" t="s">
        <v>3785</v>
      </c>
      <c r="L761" s="223" t="s">
        <v>4773</v>
      </c>
      <c r="M761" s="223" t="s">
        <v>4832</v>
      </c>
      <c r="P761" s="228" t="s">
        <v>3019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183</v>
      </c>
      <c r="W761" s="92" t="s">
        <v>2240</v>
      </c>
      <c r="X761" s="96" t="s">
        <v>2240</v>
      </c>
      <c r="Y761" s="96" t="s">
        <v>2240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33" t="str">
        <f>IF(ISNA(VLOOKUP(AA761,'XEQM Shortlist'!J:J,1,0)),"//","")</f>
        <v/>
      </c>
      <c r="AE761"/>
      <c r="AF761" s="92" t="str">
        <f t="shared" si="217"/>
        <v/>
      </c>
      <c r="AG761" t="b">
        <f t="shared" si="218"/>
        <v>1</v>
      </c>
    </row>
    <row r="762" spans="1:33">
      <c r="A762" s="48">
        <f t="shared" si="219"/>
        <v>762</v>
      </c>
      <c r="B762" s="47">
        <f t="shared" si="220"/>
        <v>738</v>
      </c>
      <c r="C762" s="220" t="s">
        <v>3772</v>
      </c>
      <c r="D762" s="220" t="s">
        <v>3020</v>
      </c>
      <c r="E762" s="215" t="s">
        <v>648</v>
      </c>
      <c r="F762" s="215" t="s">
        <v>648</v>
      </c>
      <c r="G762" s="224">
        <v>0</v>
      </c>
      <c r="H762" s="224">
        <v>0</v>
      </c>
      <c r="I762" s="215" t="s">
        <v>2483</v>
      </c>
      <c r="J762" s="215" t="s">
        <v>1378</v>
      </c>
      <c r="K762" s="222" t="s">
        <v>3785</v>
      </c>
      <c r="L762" s="223" t="s">
        <v>4773</v>
      </c>
      <c r="M762" s="223" t="s">
        <v>4832</v>
      </c>
      <c r="N762" s="55"/>
      <c r="O762" s="55"/>
      <c r="P762" s="228" t="s">
        <v>3020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183</v>
      </c>
      <c r="W762" s="79" t="s">
        <v>2240</v>
      </c>
      <c r="X762" s="57" t="s">
        <v>2240</v>
      </c>
      <c r="Y762" s="57" t="s">
        <v>2240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33" t="str">
        <f>IF(ISNA(VLOOKUP(AA762,'XEQM Shortlist'!J:J,1,0)),"//","")</f>
        <v/>
      </c>
      <c r="AF762" s="92" t="str">
        <f t="shared" si="217"/>
        <v/>
      </c>
      <c r="AG762" t="b">
        <f t="shared" si="218"/>
        <v>1</v>
      </c>
    </row>
    <row r="763" spans="1:33">
      <c r="A763" s="48">
        <f t="shared" si="219"/>
        <v>763</v>
      </c>
      <c r="B763" s="47">
        <f t="shared" si="220"/>
        <v>739</v>
      </c>
      <c r="C763" s="220" t="s">
        <v>3772</v>
      </c>
      <c r="D763" s="220" t="s">
        <v>3021</v>
      </c>
      <c r="E763" s="215" t="s">
        <v>649</v>
      </c>
      <c r="F763" s="215" t="s">
        <v>649</v>
      </c>
      <c r="G763" s="224">
        <v>0</v>
      </c>
      <c r="H763" s="224">
        <v>0</v>
      </c>
      <c r="I763" s="215" t="s">
        <v>2483</v>
      </c>
      <c r="J763" s="215" t="s">
        <v>1378</v>
      </c>
      <c r="K763" s="222" t="s">
        <v>3785</v>
      </c>
      <c r="L763" s="223" t="s">
        <v>4773</v>
      </c>
      <c r="M763" s="223" t="s">
        <v>4832</v>
      </c>
      <c r="N763" s="55"/>
      <c r="O763" s="55"/>
      <c r="P763" s="228" t="s">
        <v>3021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183</v>
      </c>
      <c r="W763" s="79" t="s">
        <v>2240</v>
      </c>
      <c r="X763" s="57" t="s">
        <v>2240</v>
      </c>
      <c r="Y763" s="57" t="s">
        <v>2240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33" t="str">
        <f>IF(ISNA(VLOOKUP(AA763,'XEQM Shortlist'!J:J,1,0)),"//","")</f>
        <v/>
      </c>
      <c r="AF763" s="92" t="str">
        <f t="shared" si="217"/>
        <v/>
      </c>
      <c r="AG763" t="b">
        <f t="shared" si="218"/>
        <v>1</v>
      </c>
    </row>
    <row r="764" spans="1:33">
      <c r="A764" s="48">
        <f t="shared" si="219"/>
        <v>764</v>
      </c>
      <c r="B764" s="47">
        <f t="shared" si="220"/>
        <v>740</v>
      </c>
      <c r="C764" s="220" t="s">
        <v>3772</v>
      </c>
      <c r="D764" s="220" t="s">
        <v>3022</v>
      </c>
      <c r="E764" s="215" t="s">
        <v>650</v>
      </c>
      <c r="F764" s="215" t="s">
        <v>650</v>
      </c>
      <c r="G764" s="224">
        <v>0</v>
      </c>
      <c r="H764" s="224">
        <v>0</v>
      </c>
      <c r="I764" s="215" t="s">
        <v>2483</v>
      </c>
      <c r="J764" s="215" t="s">
        <v>1378</v>
      </c>
      <c r="K764" s="222" t="s">
        <v>3785</v>
      </c>
      <c r="L764" s="223" t="s">
        <v>4773</v>
      </c>
      <c r="M764" s="223" t="s">
        <v>4832</v>
      </c>
      <c r="N764" s="55"/>
      <c r="O764" s="55"/>
      <c r="P764" s="228" t="s">
        <v>3022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183</v>
      </c>
      <c r="W764" s="79" t="s">
        <v>2240</v>
      </c>
      <c r="X764" s="57" t="s">
        <v>2240</v>
      </c>
      <c r="Y764" s="57" t="s">
        <v>2240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33" t="str">
        <f>IF(ISNA(VLOOKUP(AA764,'XEQM Shortlist'!J:J,1,0)),"//","")</f>
        <v/>
      </c>
      <c r="AF764" s="92" t="str">
        <f t="shared" si="217"/>
        <v/>
      </c>
      <c r="AG764" t="b">
        <f t="shared" si="218"/>
        <v>1</v>
      </c>
    </row>
    <row r="765" spans="1:33">
      <c r="A765" s="48">
        <f t="shared" si="219"/>
        <v>765</v>
      </c>
      <c r="B765" s="47">
        <f t="shared" si="220"/>
        <v>741</v>
      </c>
      <c r="C765" s="220" t="s">
        <v>3772</v>
      </c>
      <c r="D765" s="220" t="s">
        <v>3023</v>
      </c>
      <c r="E765" s="215" t="s">
        <v>651</v>
      </c>
      <c r="F765" s="215" t="s">
        <v>651</v>
      </c>
      <c r="G765" s="224">
        <v>0</v>
      </c>
      <c r="H765" s="224">
        <v>0</v>
      </c>
      <c r="I765" s="215" t="s">
        <v>2483</v>
      </c>
      <c r="J765" s="215" t="s">
        <v>1378</v>
      </c>
      <c r="K765" s="222" t="s">
        <v>3785</v>
      </c>
      <c r="L765" s="223" t="s">
        <v>4773</v>
      </c>
      <c r="M765" s="223" t="s">
        <v>4832</v>
      </c>
      <c r="N765" s="55"/>
      <c r="O765" s="55"/>
      <c r="P765" s="228" t="s">
        <v>3023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183</v>
      </c>
      <c r="W765" s="79" t="s">
        <v>2240</v>
      </c>
      <c r="X765" s="57" t="s">
        <v>2240</v>
      </c>
      <c r="Y765" s="57" t="s">
        <v>2240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33" t="str">
        <f>IF(ISNA(VLOOKUP(AA765,'XEQM Shortlist'!J:J,1,0)),"//","")</f>
        <v/>
      </c>
      <c r="AF765" s="92" t="str">
        <f t="shared" si="217"/>
        <v/>
      </c>
      <c r="AG765" t="b">
        <f t="shared" si="218"/>
        <v>1</v>
      </c>
    </row>
    <row r="766" spans="1:33">
      <c r="A766" s="48">
        <f t="shared" si="219"/>
        <v>766</v>
      </c>
      <c r="B766" s="47">
        <f t="shared" si="220"/>
        <v>742</v>
      </c>
      <c r="C766" s="220" t="s">
        <v>3772</v>
      </c>
      <c r="D766" s="220" t="s">
        <v>3024</v>
      </c>
      <c r="E766" s="215" t="s">
        <v>652</v>
      </c>
      <c r="F766" s="215" t="s">
        <v>652</v>
      </c>
      <c r="G766" s="224">
        <v>0</v>
      </c>
      <c r="H766" s="224">
        <v>0</v>
      </c>
      <c r="I766" s="215" t="s">
        <v>2483</v>
      </c>
      <c r="J766" s="215" t="s">
        <v>1378</v>
      </c>
      <c r="K766" s="222" t="s">
        <v>3785</v>
      </c>
      <c r="L766" s="223" t="s">
        <v>4773</v>
      </c>
      <c r="M766" s="223" t="s">
        <v>4832</v>
      </c>
      <c r="N766" s="55"/>
      <c r="O766" s="55"/>
      <c r="P766" s="228" t="s">
        <v>3024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183</v>
      </c>
      <c r="W766" s="79" t="s">
        <v>2240</v>
      </c>
      <c r="X766" s="57" t="s">
        <v>2240</v>
      </c>
      <c r="Y766" s="57" t="s">
        <v>2240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33" t="str">
        <f>IF(ISNA(VLOOKUP(AA766,'XEQM Shortlist'!J:J,1,0)),"//","")</f>
        <v/>
      </c>
      <c r="AF766" s="92" t="str">
        <f t="shared" si="217"/>
        <v/>
      </c>
      <c r="AG766" t="b">
        <f t="shared" si="218"/>
        <v>1</v>
      </c>
    </row>
    <row r="767" spans="1:33">
      <c r="A767" s="48">
        <f t="shared" si="219"/>
        <v>767</v>
      </c>
      <c r="B767" s="47">
        <f t="shared" si="220"/>
        <v>743</v>
      </c>
      <c r="C767" s="220" t="s">
        <v>3772</v>
      </c>
      <c r="D767" s="220" t="s">
        <v>3025</v>
      </c>
      <c r="E767" s="215" t="s">
        <v>653</v>
      </c>
      <c r="F767" s="215" t="s">
        <v>653</v>
      </c>
      <c r="G767" s="224">
        <v>0</v>
      </c>
      <c r="H767" s="224">
        <v>0</v>
      </c>
      <c r="I767" s="215" t="s">
        <v>2483</v>
      </c>
      <c r="J767" s="215" t="s">
        <v>1378</v>
      </c>
      <c r="K767" s="222" t="s">
        <v>3785</v>
      </c>
      <c r="L767" s="223" t="s">
        <v>4773</v>
      </c>
      <c r="M767" s="223" t="s">
        <v>4832</v>
      </c>
      <c r="N767" s="55"/>
      <c r="O767" s="55"/>
      <c r="P767" s="228" t="s">
        <v>3025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183</v>
      </c>
      <c r="W767" s="79" t="s">
        <v>2240</v>
      </c>
      <c r="X767" s="57" t="s">
        <v>2240</v>
      </c>
      <c r="Y767" s="57" t="s">
        <v>2240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33" t="str">
        <f>IF(ISNA(VLOOKUP(AA767,'XEQM Shortlist'!J:J,1,0)),"//","")</f>
        <v/>
      </c>
      <c r="AF767" s="92" t="str">
        <f t="shared" si="217"/>
        <v/>
      </c>
      <c r="AG767" t="b">
        <f t="shared" si="218"/>
        <v>1</v>
      </c>
    </row>
    <row r="768" spans="1:33">
      <c r="A768" s="48">
        <f t="shared" si="219"/>
        <v>768</v>
      </c>
      <c r="B768" s="47">
        <f t="shared" si="220"/>
        <v>744</v>
      </c>
      <c r="C768" s="220" t="s">
        <v>3772</v>
      </c>
      <c r="D768" s="220" t="s">
        <v>3026</v>
      </c>
      <c r="E768" s="215" t="s">
        <v>654</v>
      </c>
      <c r="F768" s="215" t="s">
        <v>654</v>
      </c>
      <c r="G768" s="224">
        <v>0</v>
      </c>
      <c r="H768" s="224">
        <v>0</v>
      </c>
      <c r="I768" s="215" t="s">
        <v>2483</v>
      </c>
      <c r="J768" s="215" t="s">
        <v>1378</v>
      </c>
      <c r="K768" s="222" t="s">
        <v>3785</v>
      </c>
      <c r="L768" s="223" t="s">
        <v>4773</v>
      </c>
      <c r="M768" s="223" t="s">
        <v>4832</v>
      </c>
      <c r="N768" s="55"/>
      <c r="O768" s="55"/>
      <c r="P768" s="228" t="s">
        <v>3026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183</v>
      </c>
      <c r="W768" s="79" t="s">
        <v>2240</v>
      </c>
      <c r="X768" s="57" t="s">
        <v>2240</v>
      </c>
      <c r="Y768" s="57" t="s">
        <v>2240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33" t="str">
        <f>IF(ISNA(VLOOKUP(AA768,'XEQM Shortlist'!J:J,1,0)),"//","")</f>
        <v/>
      </c>
      <c r="AF768" s="92" t="str">
        <f t="shared" si="217"/>
        <v/>
      </c>
      <c r="AG768" t="b">
        <f t="shared" si="218"/>
        <v>1</v>
      </c>
    </row>
    <row r="769" spans="1:33">
      <c r="A769" s="48">
        <f t="shared" si="219"/>
        <v>769</v>
      </c>
      <c r="B769" s="47">
        <f t="shared" si="220"/>
        <v>745</v>
      </c>
      <c r="C769" s="220" t="s">
        <v>3772</v>
      </c>
      <c r="D769" s="220" t="s">
        <v>3027</v>
      </c>
      <c r="E769" s="215" t="s">
        <v>655</v>
      </c>
      <c r="F769" s="215" t="s">
        <v>655</v>
      </c>
      <c r="G769" s="224">
        <v>0</v>
      </c>
      <c r="H769" s="224">
        <v>0</v>
      </c>
      <c r="I769" s="215" t="s">
        <v>2483</v>
      </c>
      <c r="J769" s="215" t="s">
        <v>1378</v>
      </c>
      <c r="K769" s="222" t="s">
        <v>3785</v>
      </c>
      <c r="L769" s="223" t="s">
        <v>4773</v>
      </c>
      <c r="M769" s="223" t="s">
        <v>4832</v>
      </c>
      <c r="N769" s="55"/>
      <c r="O769" s="55"/>
      <c r="P769" s="228" t="s">
        <v>3027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183</v>
      </c>
      <c r="W769" s="79" t="s">
        <v>2240</v>
      </c>
      <c r="X769" s="57" t="s">
        <v>2240</v>
      </c>
      <c r="Y769" s="57" t="s">
        <v>2240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33" t="str">
        <f>IF(ISNA(VLOOKUP(AA769,'XEQM Shortlist'!J:J,1,0)),"//","")</f>
        <v/>
      </c>
      <c r="AF769" s="92" t="str">
        <f t="shared" si="217"/>
        <v/>
      </c>
      <c r="AG769" t="b">
        <f t="shared" si="218"/>
        <v>1</v>
      </c>
    </row>
    <row r="770" spans="1:33">
      <c r="A770" s="48">
        <f t="shared" si="219"/>
        <v>770</v>
      </c>
      <c r="B770" s="47">
        <f t="shared" si="220"/>
        <v>746</v>
      </c>
      <c r="C770" s="220" t="s">
        <v>3772</v>
      </c>
      <c r="D770" s="220" t="s">
        <v>3028</v>
      </c>
      <c r="E770" s="215" t="s">
        <v>656</v>
      </c>
      <c r="F770" s="215" t="s">
        <v>656</v>
      </c>
      <c r="G770" s="224">
        <v>0</v>
      </c>
      <c r="H770" s="224">
        <v>0</v>
      </c>
      <c r="I770" s="215" t="s">
        <v>2483</v>
      </c>
      <c r="J770" s="215" t="s">
        <v>1378</v>
      </c>
      <c r="K770" s="222" t="s">
        <v>3785</v>
      </c>
      <c r="L770" s="223" t="s">
        <v>4773</v>
      </c>
      <c r="M770" s="223" t="s">
        <v>4832</v>
      </c>
      <c r="N770" s="55"/>
      <c r="O770" s="55"/>
      <c r="P770" s="228" t="s">
        <v>3028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183</v>
      </c>
      <c r="W770" s="79" t="s">
        <v>2240</v>
      </c>
      <c r="X770" s="57" t="s">
        <v>2240</v>
      </c>
      <c r="Y770" s="57" t="s">
        <v>2240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33" t="str">
        <f>IF(ISNA(VLOOKUP(AA770,'XEQM Shortlist'!J:J,1,0)),"//","")</f>
        <v/>
      </c>
      <c r="AF770" s="92" t="str">
        <f t="shared" si="217"/>
        <v/>
      </c>
      <c r="AG770" t="b">
        <f t="shared" si="218"/>
        <v>1</v>
      </c>
    </row>
    <row r="771" spans="1:33">
      <c r="A771" s="48">
        <f t="shared" si="219"/>
        <v>771</v>
      </c>
      <c r="B771" s="47">
        <f t="shared" si="220"/>
        <v>747</v>
      </c>
      <c r="C771" s="220" t="s">
        <v>3772</v>
      </c>
      <c r="D771" s="220" t="s">
        <v>3029</v>
      </c>
      <c r="E771" s="215" t="s">
        <v>657</v>
      </c>
      <c r="F771" s="215" t="s">
        <v>657</v>
      </c>
      <c r="G771" s="224">
        <v>0</v>
      </c>
      <c r="H771" s="224">
        <v>0</v>
      </c>
      <c r="I771" s="215" t="s">
        <v>2483</v>
      </c>
      <c r="J771" s="215" t="s">
        <v>1378</v>
      </c>
      <c r="K771" s="222" t="s">
        <v>3785</v>
      </c>
      <c r="L771" s="223" t="s">
        <v>4773</v>
      </c>
      <c r="M771" s="223" t="s">
        <v>4832</v>
      </c>
      <c r="N771" s="55"/>
      <c r="O771" s="55"/>
      <c r="P771" s="228" t="s">
        <v>3029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183</v>
      </c>
      <c r="W771" s="79" t="s">
        <v>2240</v>
      </c>
      <c r="X771" s="57" t="s">
        <v>2240</v>
      </c>
      <c r="Y771" s="57" t="s">
        <v>2240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33" t="str">
        <f>IF(ISNA(VLOOKUP(AA771,'XEQM Shortlist'!J:J,1,0)),"//","")</f>
        <v/>
      </c>
      <c r="AF771" s="92" t="str">
        <f t="shared" si="217"/>
        <v/>
      </c>
      <c r="AG771" t="b">
        <f t="shared" si="218"/>
        <v>1</v>
      </c>
    </row>
    <row r="772" spans="1:33">
      <c r="A772" s="48">
        <f t="shared" si="219"/>
        <v>772</v>
      </c>
      <c r="B772" s="47">
        <f t="shared" si="220"/>
        <v>748</v>
      </c>
      <c r="C772" s="220" t="s">
        <v>3772</v>
      </c>
      <c r="D772" s="220" t="s">
        <v>3030</v>
      </c>
      <c r="E772" s="215" t="s">
        <v>658</v>
      </c>
      <c r="F772" s="215" t="s">
        <v>658</v>
      </c>
      <c r="G772" s="224">
        <v>0</v>
      </c>
      <c r="H772" s="224">
        <v>0</v>
      </c>
      <c r="I772" s="215" t="s">
        <v>2483</v>
      </c>
      <c r="J772" s="215" t="s">
        <v>1378</v>
      </c>
      <c r="K772" s="222" t="s">
        <v>3785</v>
      </c>
      <c r="L772" s="223" t="s">
        <v>4773</v>
      </c>
      <c r="M772" s="223" t="s">
        <v>4832</v>
      </c>
      <c r="N772" s="55"/>
      <c r="O772" s="55"/>
      <c r="P772" s="228" t="s">
        <v>3030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183</v>
      </c>
      <c r="W772" s="79" t="s">
        <v>2240</v>
      </c>
      <c r="X772" s="57" t="s">
        <v>2240</v>
      </c>
      <c r="Y772" s="57" t="s">
        <v>2240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33" t="str">
        <f>IF(ISNA(VLOOKUP(AA772,'XEQM Shortlist'!J:J,1,0)),"//","")</f>
        <v/>
      </c>
      <c r="AF772" s="92" t="str">
        <f t="shared" si="217"/>
        <v/>
      </c>
      <c r="AG772" t="b">
        <f t="shared" si="218"/>
        <v>1</v>
      </c>
    </row>
    <row r="773" spans="1:33">
      <c r="A773" s="48">
        <f t="shared" si="219"/>
        <v>773</v>
      </c>
      <c r="B773" s="47">
        <f t="shared" si="220"/>
        <v>749</v>
      </c>
      <c r="C773" s="220" t="s">
        <v>3772</v>
      </c>
      <c r="D773" s="220" t="s">
        <v>3031</v>
      </c>
      <c r="E773" s="215" t="s">
        <v>659</v>
      </c>
      <c r="F773" s="215" t="s">
        <v>659</v>
      </c>
      <c r="G773" s="224">
        <v>0</v>
      </c>
      <c r="H773" s="224">
        <v>0</v>
      </c>
      <c r="I773" s="215" t="s">
        <v>2483</v>
      </c>
      <c r="J773" s="215" t="s">
        <v>1378</v>
      </c>
      <c r="K773" s="222" t="s">
        <v>3785</v>
      </c>
      <c r="L773" s="223" t="s">
        <v>4773</v>
      </c>
      <c r="M773" s="223" t="s">
        <v>4832</v>
      </c>
      <c r="N773" s="55"/>
      <c r="O773" s="55"/>
      <c r="P773" s="228" t="s">
        <v>3031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183</v>
      </c>
      <c r="W773" s="79" t="s">
        <v>2240</v>
      </c>
      <c r="X773" s="57" t="s">
        <v>2240</v>
      </c>
      <c r="Y773" s="57" t="s">
        <v>2240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33" t="str">
        <f>IF(ISNA(VLOOKUP(AA773,'XEQM Shortlist'!J:J,1,0)),"//","")</f>
        <v/>
      </c>
      <c r="AF773" s="92" t="str">
        <f t="shared" si="217"/>
        <v/>
      </c>
      <c r="AG773" t="b">
        <f t="shared" si="218"/>
        <v>1</v>
      </c>
    </row>
    <row r="774" spans="1:33">
      <c r="A774" s="48">
        <f t="shared" si="219"/>
        <v>774</v>
      </c>
      <c r="B774" s="47">
        <f t="shared" si="220"/>
        <v>750</v>
      </c>
      <c r="C774" s="220" t="s">
        <v>3772</v>
      </c>
      <c r="D774" s="220" t="s">
        <v>3032</v>
      </c>
      <c r="E774" s="215" t="s">
        <v>660</v>
      </c>
      <c r="F774" s="215" t="s">
        <v>660</v>
      </c>
      <c r="G774" s="224">
        <v>0</v>
      </c>
      <c r="H774" s="224">
        <v>0</v>
      </c>
      <c r="I774" s="215" t="s">
        <v>2483</v>
      </c>
      <c r="J774" s="215" t="s">
        <v>1378</v>
      </c>
      <c r="K774" s="222" t="s">
        <v>3785</v>
      </c>
      <c r="L774" s="223" t="s">
        <v>4773</v>
      </c>
      <c r="M774" s="223" t="s">
        <v>4832</v>
      </c>
      <c r="N774" s="55"/>
      <c r="O774" s="55"/>
      <c r="P774" s="228" t="s">
        <v>3032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183</v>
      </c>
      <c r="W774" s="79" t="s">
        <v>2240</v>
      </c>
      <c r="X774" s="57" t="s">
        <v>2240</v>
      </c>
      <c r="Y774" s="57" t="s">
        <v>2240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33" t="str">
        <f>IF(ISNA(VLOOKUP(AA774,'XEQM Shortlist'!J:J,1,0)),"//","")</f>
        <v/>
      </c>
      <c r="AF774" s="92" t="str">
        <f t="shared" si="217"/>
        <v/>
      </c>
      <c r="AG774" t="b">
        <f t="shared" si="218"/>
        <v>1</v>
      </c>
    </row>
    <row r="775" spans="1:33">
      <c r="A775" s="48">
        <f t="shared" si="219"/>
        <v>775</v>
      </c>
      <c r="B775" s="47">
        <f t="shared" si="220"/>
        <v>751</v>
      </c>
      <c r="C775" s="220" t="s">
        <v>3772</v>
      </c>
      <c r="D775" s="220" t="s">
        <v>3033</v>
      </c>
      <c r="E775" s="215" t="s">
        <v>661</v>
      </c>
      <c r="F775" s="215" t="s">
        <v>661</v>
      </c>
      <c r="G775" s="224">
        <v>0</v>
      </c>
      <c r="H775" s="224">
        <v>0</v>
      </c>
      <c r="I775" s="215" t="s">
        <v>2483</v>
      </c>
      <c r="J775" s="215" t="s">
        <v>1378</v>
      </c>
      <c r="K775" s="222" t="s">
        <v>3785</v>
      </c>
      <c r="L775" s="223" t="s">
        <v>4773</v>
      </c>
      <c r="M775" s="223" t="s">
        <v>4832</v>
      </c>
      <c r="N775" s="55"/>
      <c r="O775" s="55"/>
      <c r="P775" s="228" t="s">
        <v>3033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183</v>
      </c>
      <c r="W775" s="79" t="s">
        <v>2240</v>
      </c>
      <c r="X775" s="57" t="s">
        <v>2240</v>
      </c>
      <c r="Y775" s="57" t="s">
        <v>2240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33" t="str">
        <f>IF(ISNA(VLOOKUP(AA775,'XEQM Shortlist'!J:J,1,0)),"//","")</f>
        <v/>
      </c>
      <c r="AF775" s="92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>
      <c r="A776" s="48">
        <f t="shared" si="219"/>
        <v>776</v>
      </c>
      <c r="B776" s="47">
        <f t="shared" si="220"/>
        <v>752</v>
      </c>
      <c r="C776" s="220" t="s">
        <v>3772</v>
      </c>
      <c r="D776" s="220" t="s">
        <v>3034</v>
      </c>
      <c r="E776" s="215" t="s">
        <v>662</v>
      </c>
      <c r="F776" s="215" t="s">
        <v>662</v>
      </c>
      <c r="G776" s="224">
        <v>0</v>
      </c>
      <c r="H776" s="224">
        <v>0</v>
      </c>
      <c r="I776" s="215" t="s">
        <v>2483</v>
      </c>
      <c r="J776" s="215" t="s">
        <v>1378</v>
      </c>
      <c r="K776" s="222" t="s">
        <v>3785</v>
      </c>
      <c r="L776" s="223" t="s">
        <v>4773</v>
      </c>
      <c r="M776" s="223" t="s">
        <v>4832</v>
      </c>
      <c r="N776" s="55"/>
      <c r="O776" s="55"/>
      <c r="P776" s="228" t="s">
        <v>3034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183</v>
      </c>
      <c r="W776" s="79" t="s">
        <v>2240</v>
      </c>
      <c r="X776" s="57" t="s">
        <v>2240</v>
      </c>
      <c r="Y776" s="57" t="s">
        <v>2240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33" t="str">
        <f>IF(ISNA(VLOOKUP(AA776,'XEQM Shortlist'!J:J,1,0)),"//","")</f>
        <v/>
      </c>
      <c r="AF776" s="92" t="str">
        <f t="shared" si="227"/>
        <v/>
      </c>
      <c r="AG776" t="b">
        <f t="shared" si="228"/>
        <v>1</v>
      </c>
    </row>
    <row r="777" spans="1:33" s="17" customFormat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220" t="s">
        <v>3772</v>
      </c>
      <c r="D777" s="220" t="s">
        <v>3035</v>
      </c>
      <c r="E777" s="216" t="s">
        <v>663</v>
      </c>
      <c r="F777" s="216" t="s">
        <v>663</v>
      </c>
      <c r="G777" s="225">
        <v>0</v>
      </c>
      <c r="H777" s="225">
        <v>0</v>
      </c>
      <c r="I777" s="215" t="s">
        <v>2483</v>
      </c>
      <c r="J777" s="215" t="s">
        <v>1378</v>
      </c>
      <c r="K777" s="222" t="s">
        <v>3785</v>
      </c>
      <c r="L777" s="223" t="s">
        <v>4773</v>
      </c>
      <c r="M777" s="223" t="s">
        <v>4832</v>
      </c>
      <c r="P777" s="228" t="s">
        <v>3035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183</v>
      </c>
      <c r="W777" s="92" t="s">
        <v>2240</v>
      </c>
      <c r="X777" s="96" t="s">
        <v>2240</v>
      </c>
      <c r="Y777" s="96" t="s">
        <v>2240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33" t="str">
        <f>IF(ISNA(VLOOKUP(AA777,'XEQM Shortlist'!J:J,1,0)),"//","")</f>
        <v/>
      </c>
      <c r="AE777"/>
      <c r="AF777" s="92" t="str">
        <f t="shared" si="227"/>
        <v/>
      </c>
      <c r="AG777" t="b">
        <f t="shared" si="228"/>
        <v>1</v>
      </c>
    </row>
    <row r="778" spans="1:33" s="17" customFormat="1">
      <c r="A778" s="48">
        <f t="shared" si="229"/>
        <v>778</v>
      </c>
      <c r="B778" s="47">
        <f t="shared" si="230"/>
        <v>754</v>
      </c>
      <c r="C778" s="220" t="s">
        <v>3772</v>
      </c>
      <c r="D778" s="220" t="s">
        <v>3036</v>
      </c>
      <c r="E778" s="216" t="s">
        <v>664</v>
      </c>
      <c r="F778" s="216" t="s">
        <v>664</v>
      </c>
      <c r="G778" s="225">
        <v>0</v>
      </c>
      <c r="H778" s="225">
        <v>0</v>
      </c>
      <c r="I778" s="215" t="s">
        <v>2483</v>
      </c>
      <c r="J778" s="215" t="s">
        <v>1378</v>
      </c>
      <c r="K778" s="222" t="s">
        <v>3785</v>
      </c>
      <c r="L778" s="223" t="s">
        <v>4773</v>
      </c>
      <c r="M778" s="223" t="s">
        <v>4832</v>
      </c>
      <c r="P778" s="228" t="s">
        <v>3036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183</v>
      </c>
      <c r="W778" s="92" t="s">
        <v>2240</v>
      </c>
      <c r="X778" s="96" t="s">
        <v>2240</v>
      </c>
      <c r="Y778" s="96" t="s">
        <v>2240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33" t="str">
        <f>IF(ISNA(VLOOKUP(AA778,'XEQM Shortlist'!J:J,1,0)),"//","")</f>
        <v/>
      </c>
      <c r="AE778"/>
      <c r="AF778" s="92" t="str">
        <f t="shared" si="227"/>
        <v/>
      </c>
      <c r="AG778" t="b">
        <f t="shared" si="228"/>
        <v>1</v>
      </c>
    </row>
    <row r="779" spans="1:33" s="17" customFormat="1">
      <c r="A779" s="48">
        <f t="shared" si="229"/>
        <v>779</v>
      </c>
      <c r="B779" s="47">
        <f t="shared" si="230"/>
        <v>755</v>
      </c>
      <c r="C779" s="220" t="s">
        <v>3772</v>
      </c>
      <c r="D779" s="220" t="s">
        <v>3037</v>
      </c>
      <c r="E779" s="216" t="s">
        <v>519</v>
      </c>
      <c r="F779" s="216" t="s">
        <v>665</v>
      </c>
      <c r="G779" s="225">
        <v>0</v>
      </c>
      <c r="H779" s="225">
        <v>0</v>
      </c>
      <c r="I779" s="215" t="s">
        <v>1</v>
      </c>
      <c r="J779" s="215" t="s">
        <v>1378</v>
      </c>
      <c r="K779" s="222" t="s">
        <v>3785</v>
      </c>
      <c r="L779" s="223" t="s">
        <v>4773</v>
      </c>
      <c r="M779" s="223" t="s">
        <v>4832</v>
      </c>
      <c r="P779" s="228" t="s">
        <v>3037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183</v>
      </c>
      <c r="W779" s="92" t="s">
        <v>2240</v>
      </c>
      <c r="X779" s="96" t="s">
        <v>2240</v>
      </c>
      <c r="Y779" s="96" t="s">
        <v>2240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33" t="str">
        <f>IF(ISNA(VLOOKUP(AA779,'XEQM Shortlist'!J:J,1,0)),"//","")</f>
        <v/>
      </c>
      <c r="AE779"/>
      <c r="AF779" s="92" t="str">
        <f t="shared" si="227"/>
        <v/>
      </c>
      <c r="AG779" t="b">
        <f t="shared" si="228"/>
        <v>1</v>
      </c>
    </row>
    <row r="780" spans="1:33">
      <c r="A780" s="48">
        <f t="shared" si="229"/>
        <v>780</v>
      </c>
      <c r="B780" s="47">
        <f t="shared" si="230"/>
        <v>756</v>
      </c>
      <c r="C780" s="220" t="s">
        <v>3772</v>
      </c>
      <c r="D780" s="220" t="s">
        <v>3038</v>
      </c>
      <c r="E780" s="215" t="s">
        <v>666</v>
      </c>
      <c r="F780" s="215" t="s">
        <v>666</v>
      </c>
      <c r="G780" s="224">
        <v>0</v>
      </c>
      <c r="H780" s="224">
        <v>0</v>
      </c>
      <c r="I780" s="215" t="s">
        <v>2483</v>
      </c>
      <c r="J780" s="215" t="s">
        <v>1378</v>
      </c>
      <c r="K780" s="222" t="s">
        <v>3785</v>
      </c>
      <c r="L780" s="223" t="s">
        <v>4773</v>
      </c>
      <c r="M780" s="223" t="s">
        <v>4832</v>
      </c>
      <c r="N780" s="55"/>
      <c r="O780" s="55"/>
      <c r="P780" s="228" t="s">
        <v>3038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183</v>
      </c>
      <c r="W780" s="79" t="s">
        <v>2240</v>
      </c>
      <c r="X780" s="57" t="s">
        <v>2240</v>
      </c>
      <c r="Y780" s="57" t="s">
        <v>2240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33" t="str">
        <f>IF(ISNA(VLOOKUP(AA780,'XEQM Shortlist'!J:J,1,0)),"//","")</f>
        <v/>
      </c>
      <c r="AF780" s="92" t="str">
        <f t="shared" si="227"/>
        <v/>
      </c>
      <c r="AG780" t="b">
        <f t="shared" si="228"/>
        <v>1</v>
      </c>
    </row>
    <row r="781" spans="1:33">
      <c r="A781" s="48">
        <f t="shared" si="229"/>
        <v>781</v>
      </c>
      <c r="B781" s="47">
        <f t="shared" si="230"/>
        <v>757</v>
      </c>
      <c r="C781" s="220" t="s">
        <v>3772</v>
      </c>
      <c r="D781" s="220" t="s">
        <v>3039</v>
      </c>
      <c r="E781" s="215" t="s">
        <v>667</v>
      </c>
      <c r="F781" s="215" t="s">
        <v>667</v>
      </c>
      <c r="G781" s="224">
        <v>0</v>
      </c>
      <c r="H781" s="224">
        <v>0</v>
      </c>
      <c r="I781" s="215" t="s">
        <v>2483</v>
      </c>
      <c r="J781" s="215" t="s">
        <v>1378</v>
      </c>
      <c r="K781" s="222" t="s">
        <v>3785</v>
      </c>
      <c r="L781" s="223" t="s">
        <v>4773</v>
      </c>
      <c r="M781" s="223" t="s">
        <v>4832</v>
      </c>
      <c r="N781" s="55"/>
      <c r="O781" s="55"/>
      <c r="P781" s="228" t="s">
        <v>3039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183</v>
      </c>
      <c r="W781" s="79" t="s">
        <v>2240</v>
      </c>
      <c r="X781" s="57" t="s">
        <v>2240</v>
      </c>
      <c r="Y781" s="57" t="s">
        <v>2240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33" t="str">
        <f>IF(ISNA(VLOOKUP(AA781,'XEQM Shortlist'!J:J,1,0)),"//","")</f>
        <v/>
      </c>
      <c r="AF781" s="92" t="str">
        <f t="shared" si="227"/>
        <v/>
      </c>
      <c r="AG781" t="b">
        <f t="shared" si="228"/>
        <v>1</v>
      </c>
    </row>
    <row r="782" spans="1:33">
      <c r="A782" s="48">
        <f t="shared" si="229"/>
        <v>782</v>
      </c>
      <c r="B782" s="47">
        <f t="shared" si="230"/>
        <v>758</v>
      </c>
      <c r="C782" s="220" t="s">
        <v>3772</v>
      </c>
      <c r="D782" s="220" t="s">
        <v>3040</v>
      </c>
      <c r="E782" s="215" t="s">
        <v>668</v>
      </c>
      <c r="F782" s="215" t="s">
        <v>668</v>
      </c>
      <c r="G782" s="224">
        <v>0</v>
      </c>
      <c r="H782" s="224">
        <v>0</v>
      </c>
      <c r="I782" s="215" t="s">
        <v>2483</v>
      </c>
      <c r="J782" s="215" t="s">
        <v>1378</v>
      </c>
      <c r="K782" s="222" t="s">
        <v>3785</v>
      </c>
      <c r="L782" s="223" t="s">
        <v>4773</v>
      </c>
      <c r="M782" s="223" t="s">
        <v>4832</v>
      </c>
      <c r="N782" s="55"/>
      <c r="O782" s="55"/>
      <c r="P782" s="228" t="s">
        <v>3040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183</v>
      </c>
      <c r="W782" s="79" t="s">
        <v>2240</v>
      </c>
      <c r="X782" s="57" t="s">
        <v>2240</v>
      </c>
      <c r="Y782" s="57" t="s">
        <v>2240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33" t="str">
        <f>IF(ISNA(VLOOKUP(AA782,'XEQM Shortlist'!J:J,1,0)),"//","")</f>
        <v/>
      </c>
      <c r="AF782" s="92" t="str">
        <f t="shared" si="227"/>
        <v/>
      </c>
      <c r="AG782" t="b">
        <f t="shared" si="228"/>
        <v>1</v>
      </c>
    </row>
    <row r="783" spans="1:33">
      <c r="A783" s="48">
        <f t="shared" si="229"/>
        <v>783</v>
      </c>
      <c r="B783" s="47">
        <f t="shared" si="230"/>
        <v>759</v>
      </c>
      <c r="C783" s="220" t="s">
        <v>3772</v>
      </c>
      <c r="D783" s="220" t="s">
        <v>3041</v>
      </c>
      <c r="E783" s="215" t="s">
        <v>669</v>
      </c>
      <c r="F783" s="215" t="s">
        <v>669</v>
      </c>
      <c r="G783" s="224">
        <v>0</v>
      </c>
      <c r="H783" s="224">
        <v>0</v>
      </c>
      <c r="I783" s="215" t="s">
        <v>2483</v>
      </c>
      <c r="J783" s="215" t="s">
        <v>1378</v>
      </c>
      <c r="K783" s="222" t="s">
        <v>3785</v>
      </c>
      <c r="L783" s="223" t="s">
        <v>4773</v>
      </c>
      <c r="M783" s="223" t="s">
        <v>4832</v>
      </c>
      <c r="N783" s="55"/>
      <c r="O783" s="55"/>
      <c r="P783" s="228" t="s">
        <v>3041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183</v>
      </c>
      <c r="W783" s="79" t="s">
        <v>2240</v>
      </c>
      <c r="X783" s="57" t="s">
        <v>2240</v>
      </c>
      <c r="Y783" s="57" t="s">
        <v>2240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33" t="str">
        <f>IF(ISNA(VLOOKUP(AA783,'XEQM Shortlist'!J:J,1,0)),"//","")</f>
        <v/>
      </c>
      <c r="AF783" s="92" t="str">
        <f t="shared" si="227"/>
        <v/>
      </c>
      <c r="AG783" t="b">
        <f t="shared" si="228"/>
        <v>1</v>
      </c>
    </row>
    <row r="784" spans="1:33">
      <c r="A784" s="48">
        <f t="shared" si="229"/>
        <v>784</v>
      </c>
      <c r="B784" s="47">
        <f t="shared" si="230"/>
        <v>760</v>
      </c>
      <c r="C784" s="220" t="s">
        <v>3772</v>
      </c>
      <c r="D784" s="220" t="s">
        <v>3042</v>
      </c>
      <c r="E784" s="215" t="s">
        <v>670</v>
      </c>
      <c r="F784" s="215" t="s">
        <v>670</v>
      </c>
      <c r="G784" s="224">
        <v>0</v>
      </c>
      <c r="H784" s="224">
        <v>0</v>
      </c>
      <c r="I784" s="215" t="s">
        <v>2483</v>
      </c>
      <c r="J784" s="215" t="s">
        <v>1378</v>
      </c>
      <c r="K784" s="222" t="s">
        <v>3785</v>
      </c>
      <c r="L784" s="223" t="s">
        <v>4773</v>
      </c>
      <c r="M784" s="223" t="s">
        <v>4832</v>
      </c>
      <c r="N784" s="55"/>
      <c r="O784" s="55"/>
      <c r="P784" s="228" t="s">
        <v>3042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183</v>
      </c>
      <c r="W784" s="79" t="s">
        <v>2240</v>
      </c>
      <c r="X784" s="57" t="s">
        <v>2240</v>
      </c>
      <c r="Y784" s="57" t="s">
        <v>2240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33" t="str">
        <f>IF(ISNA(VLOOKUP(AA784,'XEQM Shortlist'!J:J,1,0)),"//","")</f>
        <v/>
      </c>
      <c r="AF784" s="92" t="str">
        <f t="shared" si="227"/>
        <v/>
      </c>
      <c r="AG784" t="b">
        <f t="shared" si="228"/>
        <v>1</v>
      </c>
    </row>
    <row r="785" spans="1:33">
      <c r="A785" s="48">
        <f t="shared" si="229"/>
        <v>785</v>
      </c>
      <c r="B785" s="47">
        <f t="shared" si="230"/>
        <v>761</v>
      </c>
      <c r="C785" s="220" t="s">
        <v>3772</v>
      </c>
      <c r="D785" s="220" t="s">
        <v>3043</v>
      </c>
      <c r="E785" s="215" t="s">
        <v>671</v>
      </c>
      <c r="F785" s="215" t="s">
        <v>671</v>
      </c>
      <c r="G785" s="224">
        <v>0</v>
      </c>
      <c r="H785" s="224">
        <v>0</v>
      </c>
      <c r="I785" s="215" t="s">
        <v>2483</v>
      </c>
      <c r="J785" s="215" t="s">
        <v>1378</v>
      </c>
      <c r="K785" s="222" t="s">
        <v>3785</v>
      </c>
      <c r="L785" s="223" t="s">
        <v>4773</v>
      </c>
      <c r="M785" s="223" t="s">
        <v>4832</v>
      </c>
      <c r="N785" s="55"/>
      <c r="O785" s="55"/>
      <c r="P785" s="228" t="s">
        <v>3043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183</v>
      </c>
      <c r="W785" s="79" t="s">
        <v>2240</v>
      </c>
      <c r="X785" s="57" t="s">
        <v>2240</v>
      </c>
      <c r="Y785" s="57" t="s">
        <v>2240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33" t="str">
        <f>IF(ISNA(VLOOKUP(AA785,'XEQM Shortlist'!J:J,1,0)),"//","")</f>
        <v/>
      </c>
      <c r="AF785" s="92" t="str">
        <f t="shared" si="227"/>
        <v/>
      </c>
      <c r="AG785" t="b">
        <f t="shared" si="228"/>
        <v>1</v>
      </c>
    </row>
    <row r="786" spans="1:33" s="17" customFormat="1">
      <c r="A786" s="48">
        <f t="shared" si="229"/>
        <v>786</v>
      </c>
      <c r="B786" s="47">
        <f t="shared" si="230"/>
        <v>762</v>
      </c>
      <c r="C786" s="220" t="s">
        <v>3772</v>
      </c>
      <c r="D786" s="220" t="s">
        <v>3044</v>
      </c>
      <c r="E786" s="216" t="s">
        <v>672</v>
      </c>
      <c r="F786" s="216" t="s">
        <v>672</v>
      </c>
      <c r="G786" s="225">
        <v>0</v>
      </c>
      <c r="H786" s="225">
        <v>0</v>
      </c>
      <c r="I786" s="215" t="s">
        <v>2483</v>
      </c>
      <c r="J786" s="215" t="s">
        <v>1378</v>
      </c>
      <c r="K786" s="222" t="s">
        <v>3785</v>
      </c>
      <c r="L786" s="223" t="s">
        <v>4773</v>
      </c>
      <c r="M786" s="223" t="s">
        <v>4832</v>
      </c>
      <c r="P786" s="228" t="s">
        <v>3044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183</v>
      </c>
      <c r="W786" s="92" t="s">
        <v>2240</v>
      </c>
      <c r="X786" s="96" t="s">
        <v>2240</v>
      </c>
      <c r="Y786" s="96" t="s">
        <v>2240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33" t="str">
        <f>IF(ISNA(VLOOKUP(AA786,'XEQM Shortlist'!J:J,1,0)),"//","")</f>
        <v/>
      </c>
      <c r="AE786"/>
      <c r="AF786" s="92" t="str">
        <f t="shared" si="227"/>
        <v/>
      </c>
      <c r="AG786" t="b">
        <f t="shared" si="228"/>
        <v>1</v>
      </c>
    </row>
    <row r="787" spans="1:33" s="17" customFormat="1">
      <c r="A787" s="48">
        <f t="shared" si="229"/>
        <v>787</v>
      </c>
      <c r="B787" s="47">
        <f t="shared" si="230"/>
        <v>763</v>
      </c>
      <c r="C787" s="220" t="s">
        <v>3772</v>
      </c>
      <c r="D787" s="220" t="s">
        <v>3045</v>
      </c>
      <c r="E787" s="216" t="s">
        <v>502</v>
      </c>
      <c r="F787" s="216" t="s">
        <v>502</v>
      </c>
      <c r="G787" s="225">
        <v>0</v>
      </c>
      <c r="H787" s="225">
        <v>0</v>
      </c>
      <c r="I787" s="215" t="s">
        <v>1</v>
      </c>
      <c r="J787" s="215" t="s">
        <v>1378</v>
      </c>
      <c r="K787" s="222" t="s">
        <v>3785</v>
      </c>
      <c r="L787" s="223" t="s">
        <v>4773</v>
      </c>
      <c r="M787" s="223" t="s">
        <v>4832</v>
      </c>
      <c r="P787" s="228" t="s">
        <v>3045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183</v>
      </c>
      <c r="W787" s="92" t="s">
        <v>2240</v>
      </c>
      <c r="X787" s="96" t="s">
        <v>2240</v>
      </c>
      <c r="Y787" s="96" t="s">
        <v>2240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33" t="str">
        <f>IF(ISNA(VLOOKUP(AA787,'XEQM Shortlist'!J:J,1,0)),"//","")</f>
        <v/>
      </c>
      <c r="AE787"/>
      <c r="AF787" s="92" t="str">
        <f t="shared" si="227"/>
        <v/>
      </c>
      <c r="AG787" t="b">
        <f t="shared" si="228"/>
        <v>1</v>
      </c>
    </row>
    <row r="788" spans="1:33" s="17" customFormat="1">
      <c r="A788" s="48">
        <f t="shared" si="229"/>
        <v>788</v>
      </c>
      <c r="B788" s="47">
        <f t="shared" si="230"/>
        <v>764</v>
      </c>
      <c r="C788" s="220" t="s">
        <v>3772</v>
      </c>
      <c r="D788" s="220" t="s">
        <v>3046</v>
      </c>
      <c r="E788" s="216" t="s">
        <v>673</v>
      </c>
      <c r="F788" s="216" t="s">
        <v>673</v>
      </c>
      <c r="G788" s="225">
        <v>0</v>
      </c>
      <c r="H788" s="225">
        <v>0</v>
      </c>
      <c r="I788" s="215" t="s">
        <v>2483</v>
      </c>
      <c r="J788" s="215" t="s">
        <v>1378</v>
      </c>
      <c r="K788" s="222" t="s">
        <v>3785</v>
      </c>
      <c r="L788" s="223" t="s">
        <v>4773</v>
      </c>
      <c r="M788" s="223" t="s">
        <v>4832</v>
      </c>
      <c r="P788" s="228" t="s">
        <v>3046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183</v>
      </c>
      <c r="W788" s="92" t="s">
        <v>2240</v>
      </c>
      <c r="X788" s="96" t="s">
        <v>2240</v>
      </c>
      <c r="Y788" s="96" t="s">
        <v>2240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33" t="str">
        <f>IF(ISNA(VLOOKUP(AA788,'XEQM Shortlist'!J:J,1,0)),"//","")</f>
        <v/>
      </c>
      <c r="AE788"/>
      <c r="AF788" s="92" t="str">
        <f t="shared" si="227"/>
        <v/>
      </c>
      <c r="AG788" t="b">
        <f t="shared" si="228"/>
        <v>1</v>
      </c>
    </row>
    <row r="789" spans="1:33" s="17" customFormat="1">
      <c r="A789" s="48">
        <f t="shared" si="229"/>
        <v>789</v>
      </c>
      <c r="B789" s="47">
        <f t="shared" si="230"/>
        <v>765</v>
      </c>
      <c r="C789" s="220" t="s">
        <v>3772</v>
      </c>
      <c r="D789" s="220" t="s">
        <v>3047</v>
      </c>
      <c r="E789" s="216" t="s">
        <v>674</v>
      </c>
      <c r="F789" s="216" t="s">
        <v>674</v>
      </c>
      <c r="G789" s="225">
        <v>0</v>
      </c>
      <c r="H789" s="225">
        <v>0</v>
      </c>
      <c r="I789" s="215" t="s">
        <v>2483</v>
      </c>
      <c r="J789" s="215" t="s">
        <v>1378</v>
      </c>
      <c r="K789" s="222" t="s">
        <v>3785</v>
      </c>
      <c r="L789" s="223" t="s">
        <v>4773</v>
      </c>
      <c r="M789" s="223" t="s">
        <v>4832</v>
      </c>
      <c r="P789" s="228" t="s">
        <v>3047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183</v>
      </c>
      <c r="W789" s="92" t="s">
        <v>2240</v>
      </c>
      <c r="X789" s="96" t="s">
        <v>2240</v>
      </c>
      <c r="Y789" s="96" t="s">
        <v>2240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33" t="str">
        <f>IF(ISNA(VLOOKUP(AA789,'XEQM Shortlist'!J:J,1,0)),"//","")</f>
        <v/>
      </c>
      <c r="AE789"/>
      <c r="AF789" s="92" t="str">
        <f t="shared" si="227"/>
        <v/>
      </c>
      <c r="AG789" t="b">
        <f t="shared" si="228"/>
        <v>1</v>
      </c>
    </row>
    <row r="790" spans="1:33" s="17" customFormat="1">
      <c r="A790" s="48">
        <f t="shared" si="229"/>
        <v>790</v>
      </c>
      <c r="B790" s="47">
        <f t="shared" si="230"/>
        <v>766</v>
      </c>
      <c r="C790" s="220" t="s">
        <v>3772</v>
      </c>
      <c r="D790" s="220" t="s">
        <v>3048</v>
      </c>
      <c r="E790" s="216" t="s">
        <v>675</v>
      </c>
      <c r="F790" s="216" t="s">
        <v>675</v>
      </c>
      <c r="G790" s="225">
        <v>0</v>
      </c>
      <c r="H790" s="225">
        <v>0</v>
      </c>
      <c r="I790" s="215" t="s">
        <v>2483</v>
      </c>
      <c r="J790" s="215" t="s">
        <v>1378</v>
      </c>
      <c r="K790" s="222" t="s">
        <v>3785</v>
      </c>
      <c r="L790" s="223" t="s">
        <v>4773</v>
      </c>
      <c r="M790" s="223" t="s">
        <v>4832</v>
      </c>
      <c r="P790" s="228" t="s">
        <v>3048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183</v>
      </c>
      <c r="W790" s="92" t="s">
        <v>2240</v>
      </c>
      <c r="X790" s="96" t="s">
        <v>2240</v>
      </c>
      <c r="Y790" s="96" t="s">
        <v>2240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33" t="str">
        <f>IF(ISNA(VLOOKUP(AA790,'XEQM Shortlist'!J:J,1,0)),"//","")</f>
        <v/>
      </c>
      <c r="AE790"/>
      <c r="AF790" s="92" t="str">
        <f t="shared" si="227"/>
        <v/>
      </c>
      <c r="AG790" t="b">
        <f t="shared" si="228"/>
        <v>1</v>
      </c>
    </row>
    <row r="791" spans="1:33" s="17" customFormat="1">
      <c r="A791" s="48">
        <f t="shared" si="229"/>
        <v>791</v>
      </c>
      <c r="B791" s="47">
        <f t="shared" si="230"/>
        <v>767</v>
      </c>
      <c r="C791" s="220" t="s">
        <v>3772</v>
      </c>
      <c r="D791" s="220" t="s">
        <v>3049</v>
      </c>
      <c r="E791" s="216" t="s">
        <v>676</v>
      </c>
      <c r="F791" s="216" t="s">
        <v>676</v>
      </c>
      <c r="G791" s="225">
        <v>0</v>
      </c>
      <c r="H791" s="225">
        <v>0</v>
      </c>
      <c r="I791" s="215" t="s">
        <v>2483</v>
      </c>
      <c r="J791" s="215" t="s">
        <v>1378</v>
      </c>
      <c r="K791" s="222" t="s">
        <v>3785</v>
      </c>
      <c r="L791" s="223" t="s">
        <v>4773</v>
      </c>
      <c r="M791" s="223" t="s">
        <v>4832</v>
      </c>
      <c r="P791" s="228" t="s">
        <v>3049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183</v>
      </c>
      <c r="W791" s="92" t="s">
        <v>2240</v>
      </c>
      <c r="X791" s="96" t="s">
        <v>2240</v>
      </c>
      <c r="Y791" s="96" t="s">
        <v>2240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33" t="str">
        <f>IF(ISNA(VLOOKUP(AA791,'XEQM Shortlist'!J:J,1,0)),"//","")</f>
        <v/>
      </c>
      <c r="AE791"/>
      <c r="AF791" s="92" t="str">
        <f t="shared" si="227"/>
        <v/>
      </c>
      <c r="AG791" t="b">
        <f t="shared" si="228"/>
        <v>1</v>
      </c>
    </row>
    <row r="792" spans="1:33">
      <c r="A792" s="48">
        <f t="shared" si="229"/>
        <v>792</v>
      </c>
      <c r="B792" s="47">
        <f t="shared" si="230"/>
        <v>768</v>
      </c>
      <c r="C792" s="220" t="s">
        <v>3772</v>
      </c>
      <c r="D792" s="220" t="s">
        <v>3050</v>
      </c>
      <c r="E792" s="215" t="s">
        <v>677</v>
      </c>
      <c r="F792" s="215" t="s">
        <v>677</v>
      </c>
      <c r="G792" s="224">
        <v>0</v>
      </c>
      <c r="H792" s="224">
        <v>0</v>
      </c>
      <c r="I792" s="215" t="s">
        <v>2483</v>
      </c>
      <c r="J792" s="215" t="s">
        <v>1378</v>
      </c>
      <c r="K792" s="222" t="s">
        <v>3785</v>
      </c>
      <c r="L792" s="223" t="s">
        <v>4773</v>
      </c>
      <c r="M792" s="223" t="s">
        <v>4832</v>
      </c>
      <c r="N792" s="55"/>
      <c r="O792" s="55"/>
      <c r="P792" s="228" t="s">
        <v>3050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183</v>
      </c>
      <c r="W792" s="79" t="s">
        <v>2240</v>
      </c>
      <c r="X792" s="57" t="s">
        <v>2240</v>
      </c>
      <c r="Y792" s="57" t="s">
        <v>2240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33" t="str">
        <f>IF(ISNA(VLOOKUP(AA792,'XEQM Shortlist'!J:J,1,0)),"//","")</f>
        <v/>
      </c>
      <c r="AF792" s="92" t="str">
        <f t="shared" si="227"/>
        <v/>
      </c>
      <c r="AG792" t="b">
        <f t="shared" si="228"/>
        <v>1</v>
      </c>
    </row>
    <row r="793" spans="1:33">
      <c r="A793" s="48">
        <f t="shared" si="229"/>
        <v>793</v>
      </c>
      <c r="B793" s="47">
        <f t="shared" si="230"/>
        <v>769</v>
      </c>
      <c r="C793" s="220" t="s">
        <v>3772</v>
      </c>
      <c r="D793" s="220" t="s">
        <v>3051</v>
      </c>
      <c r="E793" s="215" t="s">
        <v>678</v>
      </c>
      <c r="F793" s="215" t="s">
        <v>678</v>
      </c>
      <c r="G793" s="224">
        <v>0</v>
      </c>
      <c r="H793" s="224">
        <v>0</v>
      </c>
      <c r="I793" s="215" t="s">
        <v>2483</v>
      </c>
      <c r="J793" s="215" t="s">
        <v>1378</v>
      </c>
      <c r="K793" s="222" t="s">
        <v>3785</v>
      </c>
      <c r="L793" s="223" t="s">
        <v>4773</v>
      </c>
      <c r="M793" s="223" t="s">
        <v>4832</v>
      </c>
      <c r="N793" s="55"/>
      <c r="O793" s="55"/>
      <c r="P793" s="228" t="s">
        <v>3051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183</v>
      </c>
      <c r="W793" s="79" t="s">
        <v>2240</v>
      </c>
      <c r="X793" s="57" t="s">
        <v>2240</v>
      </c>
      <c r="Y793" s="57" t="s">
        <v>2240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33" t="str">
        <f>IF(ISNA(VLOOKUP(AA793,'XEQM Shortlist'!J:J,1,0)),"//","")</f>
        <v/>
      </c>
      <c r="AF793" s="92" t="str">
        <f t="shared" si="227"/>
        <v/>
      </c>
      <c r="AG793" t="b">
        <f t="shared" si="228"/>
        <v>1</v>
      </c>
    </row>
    <row r="794" spans="1:33">
      <c r="A794" s="48">
        <f t="shared" si="229"/>
        <v>794</v>
      </c>
      <c r="B794" s="47">
        <f t="shared" si="230"/>
        <v>770</v>
      </c>
      <c r="C794" s="220" t="s">
        <v>3772</v>
      </c>
      <c r="D794" s="220" t="s">
        <v>3052</v>
      </c>
      <c r="E794" s="215" t="s">
        <v>679</v>
      </c>
      <c r="F794" s="215" t="s">
        <v>679</v>
      </c>
      <c r="G794" s="224">
        <v>0</v>
      </c>
      <c r="H794" s="224">
        <v>0</v>
      </c>
      <c r="I794" s="215" t="s">
        <v>2483</v>
      </c>
      <c r="J794" s="215" t="s">
        <v>1378</v>
      </c>
      <c r="K794" s="222" t="s">
        <v>3785</v>
      </c>
      <c r="L794" s="223" t="s">
        <v>4773</v>
      </c>
      <c r="M794" s="223" t="s">
        <v>4832</v>
      </c>
      <c r="N794" s="55"/>
      <c r="O794" s="55"/>
      <c r="P794" s="228" t="s">
        <v>3052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183</v>
      </c>
      <c r="W794" s="79" t="s">
        <v>2240</v>
      </c>
      <c r="X794" s="57" t="s">
        <v>2240</v>
      </c>
      <c r="Y794" s="57" t="s">
        <v>2240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33" t="str">
        <f>IF(ISNA(VLOOKUP(AA794,'XEQM Shortlist'!J:J,1,0)),"//","")</f>
        <v/>
      </c>
      <c r="AF794" s="92" t="str">
        <f t="shared" si="227"/>
        <v/>
      </c>
      <c r="AG794" t="b">
        <f t="shared" si="228"/>
        <v>1</v>
      </c>
    </row>
    <row r="795" spans="1:33">
      <c r="A795" s="48">
        <f t="shared" si="229"/>
        <v>795</v>
      </c>
      <c r="B795" s="47">
        <f t="shared" si="230"/>
        <v>771</v>
      </c>
      <c r="C795" s="220" t="s">
        <v>3772</v>
      </c>
      <c r="D795" s="220" t="s">
        <v>3053</v>
      </c>
      <c r="E795" s="215" t="s">
        <v>680</v>
      </c>
      <c r="F795" s="215" t="s">
        <v>680</v>
      </c>
      <c r="G795" s="224">
        <v>0</v>
      </c>
      <c r="H795" s="224">
        <v>0</v>
      </c>
      <c r="I795" s="215" t="s">
        <v>2483</v>
      </c>
      <c r="J795" s="215" t="s">
        <v>1378</v>
      </c>
      <c r="K795" s="222" t="s">
        <v>3785</v>
      </c>
      <c r="L795" s="223" t="s">
        <v>4773</v>
      </c>
      <c r="M795" s="223" t="s">
        <v>4832</v>
      </c>
      <c r="N795" s="55"/>
      <c r="O795" s="55"/>
      <c r="P795" s="228" t="s">
        <v>3053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183</v>
      </c>
      <c r="W795" s="79" t="s">
        <v>2240</v>
      </c>
      <c r="X795" s="57" t="s">
        <v>2240</v>
      </c>
      <c r="Y795" s="57" t="s">
        <v>2240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33" t="str">
        <f>IF(ISNA(VLOOKUP(AA795,'XEQM Shortlist'!J:J,1,0)),"//","")</f>
        <v/>
      </c>
      <c r="AF795" s="92" t="str">
        <f t="shared" si="227"/>
        <v/>
      </c>
      <c r="AG795" t="b">
        <f t="shared" si="228"/>
        <v>1</v>
      </c>
    </row>
    <row r="796" spans="1:33">
      <c r="A796" s="48">
        <f t="shared" si="229"/>
        <v>796</v>
      </c>
      <c r="B796" s="47">
        <f t="shared" si="230"/>
        <v>772</v>
      </c>
      <c r="C796" s="220" t="s">
        <v>3772</v>
      </c>
      <c r="D796" s="220" t="s">
        <v>3054</v>
      </c>
      <c r="E796" s="215" t="s">
        <v>681</v>
      </c>
      <c r="F796" s="215" t="s">
        <v>681</v>
      </c>
      <c r="G796" s="224">
        <v>0</v>
      </c>
      <c r="H796" s="224">
        <v>0</v>
      </c>
      <c r="I796" s="215" t="s">
        <v>2483</v>
      </c>
      <c r="J796" s="215" t="s">
        <v>1378</v>
      </c>
      <c r="K796" s="222" t="s">
        <v>3785</v>
      </c>
      <c r="L796" s="223" t="s">
        <v>4773</v>
      </c>
      <c r="M796" s="223" t="s">
        <v>4832</v>
      </c>
      <c r="N796" s="55"/>
      <c r="O796" s="55"/>
      <c r="P796" s="228" t="s">
        <v>3054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183</v>
      </c>
      <c r="W796" s="79" t="s">
        <v>2240</v>
      </c>
      <c r="X796" s="57" t="s">
        <v>2240</v>
      </c>
      <c r="Y796" s="57" t="s">
        <v>2240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33" t="str">
        <f>IF(ISNA(VLOOKUP(AA796,'XEQM Shortlist'!J:J,1,0)),"//","")</f>
        <v/>
      </c>
      <c r="AF796" s="92" t="str">
        <f t="shared" si="227"/>
        <v/>
      </c>
      <c r="AG796" t="b">
        <f t="shared" si="228"/>
        <v>1</v>
      </c>
    </row>
    <row r="797" spans="1:33">
      <c r="A797" s="48">
        <f t="shared" si="229"/>
        <v>797</v>
      </c>
      <c r="B797" s="47">
        <f t="shared" si="230"/>
        <v>773</v>
      </c>
      <c r="C797" s="220" t="s">
        <v>3772</v>
      </c>
      <c r="D797" s="220" t="s">
        <v>3055</v>
      </c>
      <c r="E797" s="215" t="s">
        <v>682</v>
      </c>
      <c r="F797" s="215" t="s">
        <v>682</v>
      </c>
      <c r="G797" s="224">
        <v>0</v>
      </c>
      <c r="H797" s="224">
        <v>0</v>
      </c>
      <c r="I797" s="215" t="s">
        <v>2483</v>
      </c>
      <c r="J797" s="215" t="s">
        <v>1378</v>
      </c>
      <c r="K797" s="222" t="s">
        <v>3785</v>
      </c>
      <c r="L797" s="223" t="s">
        <v>4773</v>
      </c>
      <c r="M797" s="223" t="s">
        <v>4832</v>
      </c>
      <c r="N797" s="55"/>
      <c r="O797" s="55"/>
      <c r="P797" s="228" t="s">
        <v>3055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183</v>
      </c>
      <c r="W797" s="79" t="s">
        <v>2240</v>
      </c>
      <c r="X797" s="57" t="s">
        <v>2240</v>
      </c>
      <c r="Y797" s="57" t="s">
        <v>2240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33" t="str">
        <f>IF(ISNA(VLOOKUP(AA797,'XEQM Shortlist'!J:J,1,0)),"//","")</f>
        <v/>
      </c>
      <c r="AF797" s="92" t="str">
        <f t="shared" si="227"/>
        <v/>
      </c>
      <c r="AG797" t="b">
        <f t="shared" si="228"/>
        <v>1</v>
      </c>
    </row>
    <row r="798" spans="1:33">
      <c r="A798" s="48">
        <f t="shared" si="229"/>
        <v>798</v>
      </c>
      <c r="B798" s="47">
        <f t="shared" si="230"/>
        <v>774</v>
      </c>
      <c r="C798" s="220" t="s">
        <v>3772</v>
      </c>
      <c r="D798" s="220" t="s">
        <v>3056</v>
      </c>
      <c r="E798" s="215" t="s">
        <v>683</v>
      </c>
      <c r="F798" s="215" t="s">
        <v>683</v>
      </c>
      <c r="G798" s="224">
        <v>0</v>
      </c>
      <c r="H798" s="224">
        <v>0</v>
      </c>
      <c r="I798" s="215" t="s">
        <v>2483</v>
      </c>
      <c r="J798" s="215" t="s">
        <v>1378</v>
      </c>
      <c r="K798" s="222" t="s">
        <v>3785</v>
      </c>
      <c r="L798" s="223" t="s">
        <v>4773</v>
      </c>
      <c r="M798" s="223" t="s">
        <v>4832</v>
      </c>
      <c r="N798" s="55"/>
      <c r="O798" s="55"/>
      <c r="P798" s="228" t="s">
        <v>3056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183</v>
      </c>
      <c r="W798" s="79" t="s">
        <v>2240</v>
      </c>
      <c r="X798" s="57" t="s">
        <v>2240</v>
      </c>
      <c r="Y798" s="57" t="s">
        <v>2240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33" t="str">
        <f>IF(ISNA(VLOOKUP(AA798,'XEQM Shortlist'!J:J,1,0)),"//","")</f>
        <v/>
      </c>
      <c r="AF798" s="92" t="str">
        <f t="shared" si="227"/>
        <v/>
      </c>
      <c r="AG798" t="b">
        <f t="shared" si="228"/>
        <v>1</v>
      </c>
    </row>
    <row r="799" spans="1:33">
      <c r="A799" s="48">
        <f t="shared" si="229"/>
        <v>799</v>
      </c>
      <c r="B799" s="47">
        <f t="shared" si="230"/>
        <v>775</v>
      </c>
      <c r="C799" s="220" t="s">
        <v>3772</v>
      </c>
      <c r="D799" s="220" t="s">
        <v>3057</v>
      </c>
      <c r="E799" s="215" t="s">
        <v>684</v>
      </c>
      <c r="F799" s="215" t="s">
        <v>684</v>
      </c>
      <c r="G799" s="224">
        <v>0</v>
      </c>
      <c r="H799" s="224">
        <v>0</v>
      </c>
      <c r="I799" s="215" t="s">
        <v>2483</v>
      </c>
      <c r="J799" s="215" t="s">
        <v>1378</v>
      </c>
      <c r="K799" s="222" t="s">
        <v>3785</v>
      </c>
      <c r="L799" s="223" t="s">
        <v>4773</v>
      </c>
      <c r="M799" s="223" t="s">
        <v>4832</v>
      </c>
      <c r="N799" s="55"/>
      <c r="O799" s="55"/>
      <c r="P799" s="228" t="s">
        <v>3057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183</v>
      </c>
      <c r="W799" s="79" t="s">
        <v>2240</v>
      </c>
      <c r="X799" s="57" t="s">
        <v>2240</v>
      </c>
      <c r="Y799" s="57" t="s">
        <v>2240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33" t="str">
        <f>IF(ISNA(VLOOKUP(AA799,'XEQM Shortlist'!J:J,1,0)),"//","")</f>
        <v/>
      </c>
      <c r="AF799" s="92" t="str">
        <f t="shared" si="227"/>
        <v/>
      </c>
      <c r="AG799" t="b">
        <f t="shared" si="228"/>
        <v>1</v>
      </c>
    </row>
    <row r="800" spans="1:33">
      <c r="A800" s="48">
        <f t="shared" si="229"/>
        <v>800</v>
      </c>
      <c r="B800" s="47">
        <f t="shared" si="230"/>
        <v>776</v>
      </c>
      <c r="C800" s="220" t="s">
        <v>3772</v>
      </c>
      <c r="D800" s="220" t="s">
        <v>3058</v>
      </c>
      <c r="E800" s="215" t="s">
        <v>685</v>
      </c>
      <c r="F800" s="215" t="s">
        <v>685</v>
      </c>
      <c r="G800" s="224">
        <v>0</v>
      </c>
      <c r="H800" s="224">
        <v>0</v>
      </c>
      <c r="I800" s="215" t="s">
        <v>2483</v>
      </c>
      <c r="J800" s="215" t="s">
        <v>1378</v>
      </c>
      <c r="K800" s="222" t="s">
        <v>3785</v>
      </c>
      <c r="L800" s="223" t="s">
        <v>4773</v>
      </c>
      <c r="M800" s="223" t="s">
        <v>4832</v>
      </c>
      <c r="N800" s="55"/>
      <c r="O800" s="55"/>
      <c r="P800" s="228" t="s">
        <v>3058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183</v>
      </c>
      <c r="W800" s="79" t="s">
        <v>2240</v>
      </c>
      <c r="X800" s="57" t="s">
        <v>2240</v>
      </c>
      <c r="Y800" s="57" t="s">
        <v>2240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33" t="str">
        <f>IF(ISNA(VLOOKUP(AA800,'XEQM Shortlist'!J:J,1,0)),"//","")</f>
        <v/>
      </c>
      <c r="AF800" s="92" t="str">
        <f t="shared" si="227"/>
        <v/>
      </c>
      <c r="AG800" t="b">
        <f t="shared" si="228"/>
        <v>1</v>
      </c>
    </row>
    <row r="801" spans="1:33">
      <c r="A801" s="48">
        <f t="shared" si="229"/>
        <v>801</v>
      </c>
      <c r="B801" s="47">
        <f t="shared" si="230"/>
        <v>777</v>
      </c>
      <c r="C801" s="220" t="s">
        <v>3772</v>
      </c>
      <c r="D801" s="220" t="s">
        <v>3059</v>
      </c>
      <c r="E801" s="215" t="s">
        <v>686</v>
      </c>
      <c r="F801" s="215" t="s">
        <v>686</v>
      </c>
      <c r="G801" s="224">
        <v>0</v>
      </c>
      <c r="H801" s="224">
        <v>0</v>
      </c>
      <c r="I801" s="215" t="s">
        <v>2483</v>
      </c>
      <c r="J801" s="215" t="s">
        <v>1378</v>
      </c>
      <c r="K801" s="222" t="s">
        <v>3785</v>
      </c>
      <c r="L801" s="223" t="s">
        <v>4773</v>
      </c>
      <c r="M801" s="223" t="s">
        <v>4832</v>
      </c>
      <c r="N801" s="55"/>
      <c r="O801" s="55"/>
      <c r="P801" s="228" t="s">
        <v>3059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183</v>
      </c>
      <c r="W801" s="79" t="s">
        <v>2240</v>
      </c>
      <c r="X801" s="57" t="s">
        <v>2240</v>
      </c>
      <c r="Y801" s="57" t="s">
        <v>2240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33" t="str">
        <f>IF(ISNA(VLOOKUP(AA801,'XEQM Shortlist'!J:J,1,0)),"//","")</f>
        <v/>
      </c>
      <c r="AF801" s="92" t="str">
        <f t="shared" si="227"/>
        <v/>
      </c>
      <c r="AG801" t="b">
        <f t="shared" si="228"/>
        <v>1</v>
      </c>
    </row>
    <row r="802" spans="1:33">
      <c r="A802" s="48">
        <f t="shared" si="229"/>
        <v>802</v>
      </c>
      <c r="B802" s="47">
        <f t="shared" si="230"/>
        <v>778</v>
      </c>
      <c r="C802" s="220" t="s">
        <v>3772</v>
      </c>
      <c r="D802" s="220" t="s">
        <v>3060</v>
      </c>
      <c r="E802" s="215" t="s">
        <v>687</v>
      </c>
      <c r="F802" s="215" t="s">
        <v>687</v>
      </c>
      <c r="G802" s="226">
        <v>0</v>
      </c>
      <c r="H802" s="226">
        <v>0</v>
      </c>
      <c r="I802" s="215" t="s">
        <v>2483</v>
      </c>
      <c r="J802" s="215" t="s">
        <v>1378</v>
      </c>
      <c r="K802" s="222" t="s">
        <v>3785</v>
      </c>
      <c r="L802" s="223" t="s">
        <v>4773</v>
      </c>
      <c r="M802" s="223" t="s">
        <v>4832</v>
      </c>
      <c r="N802" s="55"/>
      <c r="O802" s="55"/>
      <c r="P802" s="228" t="s">
        <v>3060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183</v>
      </c>
      <c r="W802" s="79" t="s">
        <v>2240</v>
      </c>
      <c r="X802" s="57" t="s">
        <v>2240</v>
      </c>
      <c r="Y802" s="57" t="s">
        <v>2240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33" t="str">
        <f>IF(ISNA(VLOOKUP(AA802,'XEQM Shortlist'!J:J,1,0)),"//","")</f>
        <v/>
      </c>
      <c r="AF802" s="92" t="str">
        <f t="shared" si="227"/>
        <v/>
      </c>
      <c r="AG802" t="b">
        <f t="shared" si="228"/>
        <v>1</v>
      </c>
    </row>
    <row r="803" spans="1:33">
      <c r="A803" s="48">
        <f t="shared" si="229"/>
        <v>803</v>
      </c>
      <c r="B803" s="47">
        <f t="shared" si="230"/>
        <v>779</v>
      </c>
      <c r="C803" s="220" t="s">
        <v>3772</v>
      </c>
      <c r="D803" s="220" t="s">
        <v>3061</v>
      </c>
      <c r="E803" s="215" t="s">
        <v>688</v>
      </c>
      <c r="F803" s="215" t="s">
        <v>688</v>
      </c>
      <c r="G803" s="226">
        <v>0</v>
      </c>
      <c r="H803" s="226">
        <v>0</v>
      </c>
      <c r="I803" s="215" t="s">
        <v>2483</v>
      </c>
      <c r="J803" s="215" t="s">
        <v>1378</v>
      </c>
      <c r="K803" s="222" t="s">
        <v>3785</v>
      </c>
      <c r="L803" s="223" t="s">
        <v>4773</v>
      </c>
      <c r="M803" s="223" t="s">
        <v>4832</v>
      </c>
      <c r="N803" s="55"/>
      <c r="O803" s="55"/>
      <c r="P803" s="228" t="s">
        <v>3061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183</v>
      </c>
      <c r="W803" s="79" t="s">
        <v>2240</v>
      </c>
      <c r="X803" s="57" t="s">
        <v>2240</v>
      </c>
      <c r="Y803" s="57" t="s">
        <v>2240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33" t="str">
        <f>IF(ISNA(VLOOKUP(AA803,'XEQM Shortlist'!J:J,1,0)),"//","")</f>
        <v/>
      </c>
      <c r="AF803" s="92" t="str">
        <f t="shared" si="227"/>
        <v/>
      </c>
      <c r="AG803" t="b">
        <f t="shared" si="228"/>
        <v>1</v>
      </c>
    </row>
    <row r="804" spans="1:33">
      <c r="A804" s="48">
        <f t="shared" si="229"/>
        <v>804</v>
      </c>
      <c r="B804" s="47">
        <f t="shared" si="230"/>
        <v>780</v>
      </c>
      <c r="C804" s="220" t="s">
        <v>3772</v>
      </c>
      <c r="D804" s="220" t="s">
        <v>3062</v>
      </c>
      <c r="E804" s="215" t="s">
        <v>689</v>
      </c>
      <c r="F804" s="215" t="s">
        <v>689</v>
      </c>
      <c r="G804" s="224">
        <v>0</v>
      </c>
      <c r="H804" s="224">
        <v>0</v>
      </c>
      <c r="I804" s="215" t="s">
        <v>2483</v>
      </c>
      <c r="J804" s="215" t="s">
        <v>1378</v>
      </c>
      <c r="K804" s="222" t="s">
        <v>3785</v>
      </c>
      <c r="L804" s="223" t="s">
        <v>4773</v>
      </c>
      <c r="M804" s="223" t="s">
        <v>4832</v>
      </c>
      <c r="N804" s="55"/>
      <c r="O804" s="55"/>
      <c r="P804" s="228" t="s">
        <v>3062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183</v>
      </c>
      <c r="W804" s="79" t="s">
        <v>2240</v>
      </c>
      <c r="X804" s="57" t="s">
        <v>2240</v>
      </c>
      <c r="Y804" s="57" t="s">
        <v>2240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33" t="str">
        <f>IF(ISNA(VLOOKUP(AA804,'XEQM Shortlist'!J:J,1,0)),"//","")</f>
        <v/>
      </c>
      <c r="AF804" s="92" t="str">
        <f t="shared" si="227"/>
        <v/>
      </c>
      <c r="AG804" t="b">
        <f t="shared" si="228"/>
        <v>1</v>
      </c>
    </row>
    <row r="805" spans="1:33">
      <c r="A805" s="48">
        <f t="shared" si="229"/>
        <v>805</v>
      </c>
      <c r="B805" s="47">
        <f t="shared" si="230"/>
        <v>781</v>
      </c>
      <c r="C805" s="220" t="s">
        <v>3772</v>
      </c>
      <c r="D805" s="220" t="s">
        <v>3063</v>
      </c>
      <c r="E805" s="215" t="s">
        <v>690</v>
      </c>
      <c r="F805" s="215" t="s">
        <v>690</v>
      </c>
      <c r="G805" s="224">
        <v>0</v>
      </c>
      <c r="H805" s="224">
        <v>0</v>
      </c>
      <c r="I805" s="215" t="s">
        <v>2483</v>
      </c>
      <c r="J805" s="215" t="s">
        <v>1378</v>
      </c>
      <c r="K805" s="222" t="s">
        <v>3785</v>
      </c>
      <c r="L805" s="223" t="s">
        <v>4773</v>
      </c>
      <c r="M805" s="223" t="s">
        <v>4832</v>
      </c>
      <c r="N805" s="55"/>
      <c r="O805" s="55"/>
      <c r="P805" s="228" t="s">
        <v>3063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183</v>
      </c>
      <c r="W805" s="79" t="s">
        <v>2240</v>
      </c>
      <c r="X805" s="57" t="s">
        <v>2240</v>
      </c>
      <c r="Y805" s="57" t="s">
        <v>2240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33" t="str">
        <f>IF(ISNA(VLOOKUP(AA805,'XEQM Shortlist'!J:J,1,0)),"//","")</f>
        <v/>
      </c>
      <c r="AF805" s="92" t="str">
        <f t="shared" si="227"/>
        <v/>
      </c>
      <c r="AG805" t="b">
        <f t="shared" si="228"/>
        <v>1</v>
      </c>
    </row>
    <row r="806" spans="1:33">
      <c r="A806" s="48">
        <f t="shared" si="229"/>
        <v>806</v>
      </c>
      <c r="B806" s="47">
        <f t="shared" si="230"/>
        <v>782</v>
      </c>
      <c r="C806" s="220" t="s">
        <v>3772</v>
      </c>
      <c r="D806" s="220" t="s">
        <v>3064</v>
      </c>
      <c r="E806" s="215" t="s">
        <v>691</v>
      </c>
      <c r="F806" s="215" t="s">
        <v>691</v>
      </c>
      <c r="G806" s="224">
        <v>0</v>
      </c>
      <c r="H806" s="224">
        <v>0</v>
      </c>
      <c r="I806" s="215" t="s">
        <v>2483</v>
      </c>
      <c r="J806" s="215" t="s">
        <v>1378</v>
      </c>
      <c r="K806" s="222" t="s">
        <v>3785</v>
      </c>
      <c r="L806" s="223" t="s">
        <v>4773</v>
      </c>
      <c r="M806" s="223" t="s">
        <v>4832</v>
      </c>
      <c r="N806" s="55"/>
      <c r="O806" s="55"/>
      <c r="P806" s="228" t="s">
        <v>3064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183</v>
      </c>
      <c r="W806" s="79" t="s">
        <v>2240</v>
      </c>
      <c r="X806" s="57" t="s">
        <v>2240</v>
      </c>
      <c r="Y806" s="57" t="s">
        <v>2240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33" t="str">
        <f>IF(ISNA(VLOOKUP(AA806,'XEQM Shortlist'!J:J,1,0)),"//","")</f>
        <v/>
      </c>
      <c r="AF806" s="92" t="str">
        <f t="shared" si="227"/>
        <v/>
      </c>
      <c r="AG806" t="b">
        <f t="shared" si="228"/>
        <v>1</v>
      </c>
    </row>
    <row r="807" spans="1:33">
      <c r="A807" s="48">
        <f t="shared" si="229"/>
        <v>807</v>
      </c>
      <c r="B807" s="47">
        <f t="shared" si="230"/>
        <v>783</v>
      </c>
      <c r="C807" s="220" t="s">
        <v>3772</v>
      </c>
      <c r="D807" s="220" t="s">
        <v>3065</v>
      </c>
      <c r="E807" s="215" t="s">
        <v>692</v>
      </c>
      <c r="F807" s="215" t="s">
        <v>692</v>
      </c>
      <c r="G807" s="224">
        <v>0</v>
      </c>
      <c r="H807" s="224">
        <v>0</v>
      </c>
      <c r="I807" s="215" t="s">
        <v>2483</v>
      </c>
      <c r="J807" s="215" t="s">
        <v>1378</v>
      </c>
      <c r="K807" s="222" t="s">
        <v>3785</v>
      </c>
      <c r="L807" s="223" t="s">
        <v>4773</v>
      </c>
      <c r="M807" s="223" t="s">
        <v>4832</v>
      </c>
      <c r="N807" s="55"/>
      <c r="O807" s="55"/>
      <c r="P807" s="228" t="s">
        <v>3065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183</v>
      </c>
      <c r="W807" s="79" t="s">
        <v>2240</v>
      </c>
      <c r="X807" s="57" t="s">
        <v>2240</v>
      </c>
      <c r="Y807" s="57" t="s">
        <v>2240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33" t="str">
        <f>IF(ISNA(VLOOKUP(AA807,'XEQM Shortlist'!J:J,1,0)),"//","")</f>
        <v/>
      </c>
      <c r="AF807" s="92" t="str">
        <f t="shared" si="227"/>
        <v/>
      </c>
      <c r="AG807" t="b">
        <f t="shared" si="228"/>
        <v>1</v>
      </c>
    </row>
    <row r="808" spans="1:33">
      <c r="A808" s="48">
        <f t="shared" si="229"/>
        <v>808</v>
      </c>
      <c r="B808" s="47">
        <f t="shared" si="230"/>
        <v>784</v>
      </c>
      <c r="C808" s="220" t="s">
        <v>3772</v>
      </c>
      <c r="D808" s="220" t="s">
        <v>3066</v>
      </c>
      <c r="E808" s="215" t="s">
        <v>693</v>
      </c>
      <c r="F808" s="215" t="s">
        <v>693</v>
      </c>
      <c r="G808" s="224">
        <v>0</v>
      </c>
      <c r="H808" s="224">
        <v>0</v>
      </c>
      <c r="I808" s="215" t="s">
        <v>2483</v>
      </c>
      <c r="J808" s="215" t="s">
        <v>1378</v>
      </c>
      <c r="K808" s="222" t="s">
        <v>3785</v>
      </c>
      <c r="L808" s="223" t="s">
        <v>4773</v>
      </c>
      <c r="M808" s="223" t="s">
        <v>4832</v>
      </c>
      <c r="N808" s="55"/>
      <c r="O808" s="55"/>
      <c r="P808" s="228" t="s">
        <v>3066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183</v>
      </c>
      <c r="W808" s="79" t="s">
        <v>2240</v>
      </c>
      <c r="X808" s="57" t="s">
        <v>2240</v>
      </c>
      <c r="Y808" s="57" t="s">
        <v>2240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33" t="str">
        <f>IF(ISNA(VLOOKUP(AA808,'XEQM Shortlist'!J:J,1,0)),"//","")</f>
        <v/>
      </c>
      <c r="AF808" s="92" t="str">
        <f t="shared" si="227"/>
        <v/>
      </c>
      <c r="AG808" t="b">
        <f t="shared" si="228"/>
        <v>1</v>
      </c>
    </row>
    <row r="809" spans="1:33">
      <c r="A809" s="48">
        <f t="shared" si="229"/>
        <v>809</v>
      </c>
      <c r="B809" s="47">
        <f t="shared" si="230"/>
        <v>785</v>
      </c>
      <c r="C809" s="220" t="s">
        <v>3772</v>
      </c>
      <c r="D809" s="220" t="s">
        <v>3067</v>
      </c>
      <c r="E809" s="215" t="s">
        <v>694</v>
      </c>
      <c r="F809" s="215" t="s">
        <v>694</v>
      </c>
      <c r="G809" s="224">
        <v>0</v>
      </c>
      <c r="H809" s="224">
        <v>0</v>
      </c>
      <c r="I809" s="215" t="s">
        <v>2483</v>
      </c>
      <c r="J809" s="215" t="s">
        <v>1378</v>
      </c>
      <c r="K809" s="222" t="s">
        <v>3785</v>
      </c>
      <c r="L809" s="223" t="s">
        <v>4773</v>
      </c>
      <c r="M809" s="223" t="s">
        <v>4832</v>
      </c>
      <c r="N809" s="55"/>
      <c r="O809" s="55"/>
      <c r="P809" s="228" t="s">
        <v>3067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183</v>
      </c>
      <c r="W809" s="79" t="s">
        <v>2240</v>
      </c>
      <c r="X809" s="57" t="s">
        <v>2240</v>
      </c>
      <c r="Y809" s="57" t="s">
        <v>2240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33" t="str">
        <f>IF(ISNA(VLOOKUP(AA809,'XEQM Shortlist'!J:J,1,0)),"//","")</f>
        <v/>
      </c>
      <c r="AF809" s="92" t="str">
        <f t="shared" si="227"/>
        <v/>
      </c>
      <c r="AG809" t="b">
        <f t="shared" si="228"/>
        <v>1</v>
      </c>
    </row>
    <row r="810" spans="1:33">
      <c r="A810" s="48">
        <f t="shared" si="229"/>
        <v>810</v>
      </c>
      <c r="B810" s="47">
        <f t="shared" si="230"/>
        <v>786</v>
      </c>
      <c r="C810" s="220" t="s">
        <v>3772</v>
      </c>
      <c r="D810" s="220" t="s">
        <v>3068</v>
      </c>
      <c r="E810" s="215" t="s">
        <v>695</v>
      </c>
      <c r="F810" s="215" t="s">
        <v>695</v>
      </c>
      <c r="G810" s="224">
        <v>0</v>
      </c>
      <c r="H810" s="224">
        <v>0</v>
      </c>
      <c r="I810" s="215" t="s">
        <v>2483</v>
      </c>
      <c r="J810" s="215" t="s">
        <v>1378</v>
      </c>
      <c r="K810" s="222" t="s">
        <v>3785</v>
      </c>
      <c r="L810" s="223" t="s">
        <v>4773</v>
      </c>
      <c r="M810" s="223" t="s">
        <v>4832</v>
      </c>
      <c r="N810" s="55"/>
      <c r="O810" s="55"/>
      <c r="P810" s="228" t="s">
        <v>3068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183</v>
      </c>
      <c r="W810" s="79" t="s">
        <v>2240</v>
      </c>
      <c r="X810" s="57" t="s">
        <v>2240</v>
      </c>
      <c r="Y810" s="57" t="s">
        <v>2240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33" t="str">
        <f>IF(ISNA(VLOOKUP(AA810,'XEQM Shortlist'!J:J,1,0)),"//","")</f>
        <v/>
      </c>
      <c r="AF810" s="92" t="str">
        <f t="shared" si="227"/>
        <v/>
      </c>
      <c r="AG810" t="b">
        <f t="shared" si="228"/>
        <v>1</v>
      </c>
    </row>
    <row r="811" spans="1:33">
      <c r="A811" s="48">
        <f t="shared" si="229"/>
        <v>811</v>
      </c>
      <c r="B811" s="47">
        <f t="shared" si="230"/>
        <v>787</v>
      </c>
      <c r="C811" s="220" t="s">
        <v>3772</v>
      </c>
      <c r="D811" s="220" t="s">
        <v>3069</v>
      </c>
      <c r="E811" s="215" t="s">
        <v>696</v>
      </c>
      <c r="F811" s="215" t="s">
        <v>696</v>
      </c>
      <c r="G811" s="224">
        <v>0</v>
      </c>
      <c r="H811" s="224">
        <v>0</v>
      </c>
      <c r="I811" s="215" t="s">
        <v>2483</v>
      </c>
      <c r="J811" s="215" t="s">
        <v>1378</v>
      </c>
      <c r="K811" s="222" t="s">
        <v>3785</v>
      </c>
      <c r="L811" s="223" t="s">
        <v>4773</v>
      </c>
      <c r="M811" s="223" t="s">
        <v>4832</v>
      </c>
      <c r="N811" s="55"/>
      <c r="O811" s="55"/>
      <c r="P811" s="228" t="s">
        <v>3069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183</v>
      </c>
      <c r="W811" s="79" t="s">
        <v>2240</v>
      </c>
      <c r="X811" s="57" t="s">
        <v>2240</v>
      </c>
      <c r="Y811" s="57" t="s">
        <v>2240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33" t="str">
        <f>IF(ISNA(VLOOKUP(AA811,'XEQM Shortlist'!J:J,1,0)),"//","")</f>
        <v/>
      </c>
      <c r="AF811" s="92" t="str">
        <f t="shared" si="227"/>
        <v/>
      </c>
      <c r="AG811" t="b">
        <f t="shared" si="228"/>
        <v>1</v>
      </c>
    </row>
    <row r="812" spans="1:33">
      <c r="A812" s="48">
        <f t="shared" si="229"/>
        <v>812</v>
      </c>
      <c r="B812" s="47">
        <f t="shared" si="230"/>
        <v>788</v>
      </c>
      <c r="C812" s="220" t="s">
        <v>3772</v>
      </c>
      <c r="D812" s="220" t="s">
        <v>3070</v>
      </c>
      <c r="E812" s="215" t="s">
        <v>697</v>
      </c>
      <c r="F812" s="215" t="s">
        <v>697</v>
      </c>
      <c r="G812" s="224">
        <v>0</v>
      </c>
      <c r="H812" s="224">
        <v>0</v>
      </c>
      <c r="I812" s="215" t="s">
        <v>2483</v>
      </c>
      <c r="J812" s="215" t="s">
        <v>1378</v>
      </c>
      <c r="K812" s="222" t="s">
        <v>3785</v>
      </c>
      <c r="L812" s="223" t="s">
        <v>4773</v>
      </c>
      <c r="M812" s="223" t="s">
        <v>4832</v>
      </c>
      <c r="N812" s="55"/>
      <c r="O812" s="55"/>
      <c r="P812" s="228" t="s">
        <v>3070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183</v>
      </c>
      <c r="W812" s="79" t="s">
        <v>2240</v>
      </c>
      <c r="X812" s="57" t="s">
        <v>2240</v>
      </c>
      <c r="Y812" s="57" t="s">
        <v>2240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33" t="str">
        <f>IF(ISNA(VLOOKUP(AA812,'XEQM Shortlist'!J:J,1,0)),"//","")</f>
        <v/>
      </c>
      <c r="AF812" s="92" t="str">
        <f t="shared" si="227"/>
        <v/>
      </c>
      <c r="AG812" t="b">
        <f t="shared" si="228"/>
        <v>1</v>
      </c>
    </row>
    <row r="813" spans="1:33">
      <c r="A813" s="48">
        <f t="shared" si="229"/>
        <v>813</v>
      </c>
      <c r="B813" s="47">
        <f t="shared" si="230"/>
        <v>789</v>
      </c>
      <c r="C813" s="220" t="s">
        <v>3772</v>
      </c>
      <c r="D813" s="220" t="s">
        <v>3071</v>
      </c>
      <c r="E813" s="215" t="s">
        <v>698</v>
      </c>
      <c r="F813" s="215" t="s">
        <v>698</v>
      </c>
      <c r="G813" s="224">
        <v>0</v>
      </c>
      <c r="H813" s="224">
        <v>0</v>
      </c>
      <c r="I813" s="215" t="s">
        <v>2483</v>
      </c>
      <c r="J813" s="215" t="s">
        <v>1378</v>
      </c>
      <c r="K813" s="222" t="s">
        <v>3785</v>
      </c>
      <c r="L813" s="223" t="s">
        <v>4773</v>
      </c>
      <c r="M813" s="223" t="s">
        <v>4832</v>
      </c>
      <c r="N813" s="55"/>
      <c r="O813" s="55"/>
      <c r="P813" s="228" t="s">
        <v>3071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183</v>
      </c>
      <c r="W813" s="79" t="s">
        <v>2240</v>
      </c>
      <c r="X813" s="57" t="s">
        <v>2240</v>
      </c>
      <c r="Y813" s="57" t="s">
        <v>2240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33" t="str">
        <f>IF(ISNA(VLOOKUP(AA813,'XEQM Shortlist'!J:J,1,0)),"//","")</f>
        <v/>
      </c>
      <c r="AF813" s="92" t="str">
        <f t="shared" si="227"/>
        <v/>
      </c>
      <c r="AG813" t="b">
        <f t="shared" si="228"/>
        <v>1</v>
      </c>
    </row>
    <row r="814" spans="1:33">
      <c r="A814" s="48">
        <f t="shared" si="229"/>
        <v>814</v>
      </c>
      <c r="B814" s="47">
        <f t="shared" si="230"/>
        <v>790</v>
      </c>
      <c r="C814" s="220" t="s">
        <v>3772</v>
      </c>
      <c r="D814" s="220" t="s">
        <v>3072</v>
      </c>
      <c r="E814" s="215" t="s">
        <v>699</v>
      </c>
      <c r="F814" s="215" t="s">
        <v>699</v>
      </c>
      <c r="G814" s="224">
        <v>0</v>
      </c>
      <c r="H814" s="224">
        <v>0</v>
      </c>
      <c r="I814" s="215" t="s">
        <v>2483</v>
      </c>
      <c r="J814" s="215" t="s">
        <v>1378</v>
      </c>
      <c r="K814" s="222" t="s">
        <v>3785</v>
      </c>
      <c r="L814" s="223" t="s">
        <v>4773</v>
      </c>
      <c r="M814" s="223" t="s">
        <v>4832</v>
      </c>
      <c r="N814" s="55"/>
      <c r="O814" s="55"/>
      <c r="P814" s="228" t="s">
        <v>3072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183</v>
      </c>
      <c r="W814" s="79" t="s">
        <v>2240</v>
      </c>
      <c r="X814" s="57" t="s">
        <v>2240</v>
      </c>
      <c r="Y814" s="57" t="s">
        <v>2240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33" t="str">
        <f>IF(ISNA(VLOOKUP(AA814,'XEQM Shortlist'!J:J,1,0)),"//","")</f>
        <v/>
      </c>
      <c r="AF814" s="92" t="str">
        <f t="shared" si="227"/>
        <v/>
      </c>
      <c r="AG814" t="b">
        <f t="shared" si="228"/>
        <v>1</v>
      </c>
    </row>
    <row r="815" spans="1:33">
      <c r="A815" s="48">
        <f t="shared" si="229"/>
        <v>815</v>
      </c>
      <c r="B815" s="47">
        <f t="shared" si="230"/>
        <v>791</v>
      </c>
      <c r="C815" s="220" t="s">
        <v>3772</v>
      </c>
      <c r="D815" s="220" t="s">
        <v>3073</v>
      </c>
      <c r="E815" s="215" t="s">
        <v>700</v>
      </c>
      <c r="F815" s="215" t="s">
        <v>700</v>
      </c>
      <c r="G815" s="224">
        <v>0</v>
      </c>
      <c r="H815" s="224">
        <v>0</v>
      </c>
      <c r="I815" s="215" t="s">
        <v>2483</v>
      </c>
      <c r="J815" s="215" t="s">
        <v>1378</v>
      </c>
      <c r="K815" s="222" t="s">
        <v>3785</v>
      </c>
      <c r="L815" s="223" t="s">
        <v>4773</v>
      </c>
      <c r="M815" s="223" t="s">
        <v>4832</v>
      </c>
      <c r="N815" s="55"/>
      <c r="O815" s="55"/>
      <c r="P815" s="228" t="s">
        <v>3073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183</v>
      </c>
      <c r="W815" s="79" t="s">
        <v>2240</v>
      </c>
      <c r="X815" s="57" t="s">
        <v>2240</v>
      </c>
      <c r="Y815" s="57" t="s">
        <v>2240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33" t="str">
        <f>IF(ISNA(VLOOKUP(AA815,'XEQM Shortlist'!J:J,1,0)),"//","")</f>
        <v/>
      </c>
      <c r="AF815" s="92" t="str">
        <f t="shared" si="227"/>
        <v/>
      </c>
      <c r="AG815" t="b">
        <f t="shared" si="228"/>
        <v>1</v>
      </c>
    </row>
    <row r="816" spans="1:33">
      <c r="A816" s="48">
        <f t="shared" si="229"/>
        <v>816</v>
      </c>
      <c r="B816" s="47">
        <f t="shared" si="230"/>
        <v>792</v>
      </c>
      <c r="C816" s="220" t="s">
        <v>3772</v>
      </c>
      <c r="D816" s="220" t="s">
        <v>3074</v>
      </c>
      <c r="E816" s="215" t="s">
        <v>701</v>
      </c>
      <c r="F816" s="215" t="s">
        <v>701</v>
      </c>
      <c r="G816" s="224">
        <v>0</v>
      </c>
      <c r="H816" s="224">
        <v>0</v>
      </c>
      <c r="I816" s="215" t="s">
        <v>2483</v>
      </c>
      <c r="J816" s="215" t="s">
        <v>1378</v>
      </c>
      <c r="K816" s="222" t="s">
        <v>3785</v>
      </c>
      <c r="L816" s="223" t="s">
        <v>4773</v>
      </c>
      <c r="M816" s="223" t="s">
        <v>4832</v>
      </c>
      <c r="N816" s="55"/>
      <c r="O816" s="55"/>
      <c r="P816" s="228" t="s">
        <v>3074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183</v>
      </c>
      <c r="W816" s="79" t="s">
        <v>2240</v>
      </c>
      <c r="X816" s="57" t="s">
        <v>2240</v>
      </c>
      <c r="Y816" s="57" t="s">
        <v>2240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33" t="str">
        <f>IF(ISNA(VLOOKUP(AA816,'XEQM Shortlist'!J:J,1,0)),"//","")</f>
        <v/>
      </c>
      <c r="AF816" s="92" t="str">
        <f t="shared" si="227"/>
        <v/>
      </c>
      <c r="AG816" t="b">
        <f t="shared" si="228"/>
        <v>1</v>
      </c>
    </row>
    <row r="817" spans="1:33">
      <c r="A817" s="48">
        <f t="shared" si="229"/>
        <v>817</v>
      </c>
      <c r="B817" s="47">
        <f t="shared" si="230"/>
        <v>793</v>
      </c>
      <c r="C817" s="220" t="s">
        <v>3772</v>
      </c>
      <c r="D817" s="220" t="s">
        <v>3075</v>
      </c>
      <c r="E817" s="215" t="s">
        <v>702</v>
      </c>
      <c r="F817" s="215" t="s">
        <v>702</v>
      </c>
      <c r="G817" s="224">
        <v>0</v>
      </c>
      <c r="H817" s="224">
        <v>0</v>
      </c>
      <c r="I817" s="215" t="s">
        <v>2483</v>
      </c>
      <c r="J817" s="215" t="s">
        <v>1378</v>
      </c>
      <c r="K817" s="222" t="s">
        <v>3785</v>
      </c>
      <c r="L817" s="223" t="s">
        <v>4773</v>
      </c>
      <c r="M817" s="223" t="s">
        <v>4832</v>
      </c>
      <c r="N817" s="55"/>
      <c r="O817" s="55"/>
      <c r="P817" s="228" t="s">
        <v>3075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183</v>
      </c>
      <c r="W817" s="79" t="s">
        <v>2240</v>
      </c>
      <c r="X817" s="57" t="s">
        <v>2240</v>
      </c>
      <c r="Y817" s="57" t="s">
        <v>2240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33" t="str">
        <f>IF(ISNA(VLOOKUP(AA817,'XEQM Shortlist'!J:J,1,0)),"//","")</f>
        <v/>
      </c>
      <c r="AF817" s="92" t="str">
        <f t="shared" si="227"/>
        <v/>
      </c>
      <c r="AG817" t="b">
        <f t="shared" si="228"/>
        <v>1</v>
      </c>
    </row>
    <row r="818" spans="1:33">
      <c r="A818" s="48">
        <f t="shared" si="229"/>
        <v>818</v>
      </c>
      <c r="B818" s="47">
        <f t="shared" si="230"/>
        <v>794</v>
      </c>
      <c r="C818" s="220" t="s">
        <v>3772</v>
      </c>
      <c r="D818" s="220" t="s">
        <v>3076</v>
      </c>
      <c r="E818" s="215" t="s">
        <v>703</v>
      </c>
      <c r="F818" s="215" t="s">
        <v>703</v>
      </c>
      <c r="G818" s="224">
        <v>0</v>
      </c>
      <c r="H818" s="224">
        <v>0</v>
      </c>
      <c r="I818" s="215" t="s">
        <v>2483</v>
      </c>
      <c r="J818" s="215" t="s">
        <v>1378</v>
      </c>
      <c r="K818" s="222" t="s">
        <v>3785</v>
      </c>
      <c r="L818" s="223" t="s">
        <v>4773</v>
      </c>
      <c r="M818" s="223" t="s">
        <v>4832</v>
      </c>
      <c r="N818" s="55"/>
      <c r="O818" s="55"/>
      <c r="P818" s="228" t="s">
        <v>3076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183</v>
      </c>
      <c r="W818" s="79" t="s">
        <v>2240</v>
      </c>
      <c r="X818" s="57" t="s">
        <v>2240</v>
      </c>
      <c r="Y818" s="57" t="s">
        <v>2240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33" t="str">
        <f>IF(ISNA(VLOOKUP(AA818,'XEQM Shortlist'!J:J,1,0)),"//","")</f>
        <v/>
      </c>
      <c r="AF818" s="92" t="str">
        <f t="shared" si="227"/>
        <v/>
      </c>
      <c r="AG818" t="b">
        <f t="shared" si="228"/>
        <v>1</v>
      </c>
    </row>
    <row r="819" spans="1:33">
      <c r="A819" s="48">
        <f t="shared" si="229"/>
        <v>819</v>
      </c>
      <c r="B819" s="47">
        <f t="shared" si="230"/>
        <v>795</v>
      </c>
      <c r="C819" s="220" t="s">
        <v>3772</v>
      </c>
      <c r="D819" s="220" t="s">
        <v>3077</v>
      </c>
      <c r="E819" s="215" t="s">
        <v>704</v>
      </c>
      <c r="F819" s="215" t="s">
        <v>704</v>
      </c>
      <c r="G819" s="224">
        <v>0</v>
      </c>
      <c r="H819" s="224">
        <v>0</v>
      </c>
      <c r="I819" s="215" t="s">
        <v>2483</v>
      </c>
      <c r="J819" s="215" t="s">
        <v>1378</v>
      </c>
      <c r="K819" s="222" t="s">
        <v>3785</v>
      </c>
      <c r="L819" s="223" t="s">
        <v>4773</v>
      </c>
      <c r="M819" s="223" t="s">
        <v>4832</v>
      </c>
      <c r="N819" s="55"/>
      <c r="O819" s="55"/>
      <c r="P819" s="228" t="s">
        <v>3077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183</v>
      </c>
      <c r="W819" s="79" t="s">
        <v>2240</v>
      </c>
      <c r="X819" s="57" t="s">
        <v>2240</v>
      </c>
      <c r="Y819" s="57" t="s">
        <v>2240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33" t="str">
        <f>IF(ISNA(VLOOKUP(AA819,'XEQM Shortlist'!J:J,1,0)),"//","")</f>
        <v/>
      </c>
      <c r="AF819" s="92" t="str">
        <f t="shared" si="227"/>
        <v/>
      </c>
      <c r="AG819" t="b">
        <f t="shared" si="228"/>
        <v>1</v>
      </c>
    </row>
    <row r="820" spans="1:33">
      <c r="A820" s="48">
        <f t="shared" si="229"/>
        <v>820</v>
      </c>
      <c r="B820" s="47">
        <f t="shared" si="230"/>
        <v>796</v>
      </c>
      <c r="C820" s="220" t="s">
        <v>3772</v>
      </c>
      <c r="D820" s="220" t="s">
        <v>3078</v>
      </c>
      <c r="E820" s="215" t="s">
        <v>705</v>
      </c>
      <c r="F820" s="215" t="s">
        <v>705</v>
      </c>
      <c r="G820" s="224">
        <v>0</v>
      </c>
      <c r="H820" s="224">
        <v>0</v>
      </c>
      <c r="I820" s="215" t="s">
        <v>2483</v>
      </c>
      <c r="J820" s="215" t="s">
        <v>1378</v>
      </c>
      <c r="K820" s="222" t="s">
        <v>3785</v>
      </c>
      <c r="L820" s="223" t="s">
        <v>4773</v>
      </c>
      <c r="M820" s="223" t="s">
        <v>4832</v>
      </c>
      <c r="N820" s="55"/>
      <c r="O820" s="55"/>
      <c r="P820" s="228" t="s">
        <v>3078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183</v>
      </c>
      <c r="W820" s="79" t="s">
        <v>2240</v>
      </c>
      <c r="X820" s="57" t="s">
        <v>2240</v>
      </c>
      <c r="Y820" s="57" t="s">
        <v>2240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33" t="str">
        <f>IF(ISNA(VLOOKUP(AA820,'XEQM Shortlist'!J:J,1,0)),"//","")</f>
        <v/>
      </c>
      <c r="AF820" s="92" t="str">
        <f t="shared" si="227"/>
        <v/>
      </c>
      <c r="AG820" t="b">
        <f t="shared" si="228"/>
        <v>1</v>
      </c>
    </row>
    <row r="821" spans="1:33">
      <c r="A821" s="48">
        <f t="shared" si="229"/>
        <v>821</v>
      </c>
      <c r="B821" s="47">
        <f t="shared" si="230"/>
        <v>797</v>
      </c>
      <c r="C821" s="220" t="s">
        <v>3772</v>
      </c>
      <c r="D821" s="220" t="s">
        <v>3079</v>
      </c>
      <c r="E821" s="215" t="s">
        <v>519</v>
      </c>
      <c r="F821" s="215" t="s">
        <v>706</v>
      </c>
      <c r="G821" s="224">
        <v>0</v>
      </c>
      <c r="H821" s="224">
        <v>0</v>
      </c>
      <c r="I821" s="215" t="s">
        <v>1</v>
      </c>
      <c r="J821" s="215" t="s">
        <v>1378</v>
      </c>
      <c r="K821" s="222" t="s">
        <v>3785</v>
      </c>
      <c r="L821" s="223" t="s">
        <v>4773</v>
      </c>
      <c r="M821" s="223" t="s">
        <v>4832</v>
      </c>
      <c r="N821" s="55"/>
      <c r="O821" s="55"/>
      <c r="P821" s="228" t="s">
        <v>3079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183</v>
      </c>
      <c r="W821" s="79" t="s">
        <v>2240</v>
      </c>
      <c r="X821" s="57" t="s">
        <v>2240</v>
      </c>
      <c r="Y821" s="57" t="s">
        <v>2240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33" t="str">
        <f>IF(ISNA(VLOOKUP(AA821,'XEQM Shortlist'!J:J,1,0)),"//","")</f>
        <v/>
      </c>
      <c r="AF821" s="92" t="str">
        <f t="shared" si="227"/>
        <v/>
      </c>
      <c r="AG821" t="b">
        <f t="shared" si="228"/>
        <v>1</v>
      </c>
    </row>
    <row r="822" spans="1:33">
      <c r="A822" s="48">
        <f t="shared" si="229"/>
        <v>822</v>
      </c>
      <c r="B822" s="47">
        <f t="shared" si="230"/>
        <v>798</v>
      </c>
      <c r="C822" s="220" t="s">
        <v>3772</v>
      </c>
      <c r="D822" s="220" t="s">
        <v>3080</v>
      </c>
      <c r="E822" s="215" t="s">
        <v>519</v>
      </c>
      <c r="F822" s="215" t="s">
        <v>376</v>
      </c>
      <c r="G822" s="224">
        <v>0</v>
      </c>
      <c r="H822" s="224">
        <v>0</v>
      </c>
      <c r="I822" s="215" t="s">
        <v>1</v>
      </c>
      <c r="J822" s="215" t="s">
        <v>1378</v>
      </c>
      <c r="K822" s="222" t="s">
        <v>3785</v>
      </c>
      <c r="L822" s="223" t="s">
        <v>4773</v>
      </c>
      <c r="M822" s="223" t="s">
        <v>4832</v>
      </c>
      <c r="N822" s="55"/>
      <c r="O822" s="55"/>
      <c r="P822" s="228" t="s">
        <v>3080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183</v>
      </c>
      <c r="W822" s="79" t="s">
        <v>2240</v>
      </c>
      <c r="X822" s="57" t="s">
        <v>2240</v>
      </c>
      <c r="Y822" s="57" t="s">
        <v>2240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33" t="str">
        <f>IF(ISNA(VLOOKUP(AA822,'XEQM Shortlist'!J:J,1,0)),"//","")</f>
        <v/>
      </c>
      <c r="AF822" s="92" t="str">
        <f t="shared" si="227"/>
        <v/>
      </c>
      <c r="AG822" t="b">
        <f t="shared" si="228"/>
        <v>1</v>
      </c>
    </row>
    <row r="823" spans="1:33">
      <c r="A823" s="48">
        <f t="shared" si="229"/>
        <v>823</v>
      </c>
      <c r="B823" s="47">
        <f t="shared" si="230"/>
        <v>799</v>
      </c>
      <c r="C823" s="220" t="s">
        <v>3772</v>
      </c>
      <c r="D823" s="220" t="s">
        <v>3081</v>
      </c>
      <c r="E823" s="215" t="s">
        <v>519</v>
      </c>
      <c r="F823" s="215" t="s">
        <v>707</v>
      </c>
      <c r="G823" s="224">
        <v>0</v>
      </c>
      <c r="H823" s="224">
        <v>0</v>
      </c>
      <c r="I823" s="215" t="s">
        <v>1</v>
      </c>
      <c r="J823" s="215" t="s">
        <v>1378</v>
      </c>
      <c r="K823" s="222" t="s">
        <v>3785</v>
      </c>
      <c r="L823" s="223" t="s">
        <v>4773</v>
      </c>
      <c r="M823" s="223" t="s">
        <v>4832</v>
      </c>
      <c r="N823" s="55"/>
      <c r="O823" s="55"/>
      <c r="P823" s="228" t="s">
        <v>3081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183</v>
      </c>
      <c r="W823" s="79" t="s">
        <v>2240</v>
      </c>
      <c r="X823" s="57" t="s">
        <v>2240</v>
      </c>
      <c r="Y823" s="57" t="s">
        <v>2240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33" t="str">
        <f>IF(ISNA(VLOOKUP(AA823,'XEQM Shortlist'!J:J,1,0)),"//","")</f>
        <v/>
      </c>
      <c r="AF823" s="92" t="str">
        <f t="shared" si="227"/>
        <v/>
      </c>
      <c r="AG823" t="b">
        <f t="shared" si="228"/>
        <v>1</v>
      </c>
    </row>
    <row r="824" spans="1:33">
      <c r="A824" s="48">
        <f t="shared" si="229"/>
        <v>824</v>
      </c>
      <c r="B824" s="47">
        <f t="shared" si="230"/>
        <v>800</v>
      </c>
      <c r="C824" s="220" t="s">
        <v>3772</v>
      </c>
      <c r="D824" s="220" t="s">
        <v>3082</v>
      </c>
      <c r="E824" s="215" t="s">
        <v>388</v>
      </c>
      <c r="F824" s="215" t="s">
        <v>388</v>
      </c>
      <c r="G824" s="224">
        <v>0</v>
      </c>
      <c r="H824" s="224">
        <v>0</v>
      </c>
      <c r="I824" s="215" t="s">
        <v>2483</v>
      </c>
      <c r="J824" s="215" t="s">
        <v>1378</v>
      </c>
      <c r="K824" s="222" t="s">
        <v>3785</v>
      </c>
      <c r="L824" s="223" t="s">
        <v>4773</v>
      </c>
      <c r="M824" s="223" t="s">
        <v>4832</v>
      </c>
      <c r="N824" s="55"/>
      <c r="O824" s="55"/>
      <c r="P824" s="228" t="s">
        <v>3082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183</v>
      </c>
      <c r="W824" s="79" t="s">
        <v>2240</v>
      </c>
      <c r="X824" s="57" t="s">
        <v>2240</v>
      </c>
      <c r="Y824" s="57" t="s">
        <v>2240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33" t="str">
        <f>IF(ISNA(VLOOKUP(AA824,'XEQM Shortlist'!J:J,1,0)),"//","")</f>
        <v/>
      </c>
      <c r="AF824" s="92" t="str">
        <f t="shared" si="227"/>
        <v/>
      </c>
      <c r="AG824" t="b">
        <f t="shared" si="228"/>
        <v>1</v>
      </c>
    </row>
    <row r="825" spans="1:33">
      <c r="A825" s="48">
        <f t="shared" si="229"/>
        <v>825</v>
      </c>
      <c r="B825" s="47">
        <f t="shared" si="230"/>
        <v>801</v>
      </c>
      <c r="C825" s="220" t="s">
        <v>3772</v>
      </c>
      <c r="D825" s="220" t="s">
        <v>3083</v>
      </c>
      <c r="E825" s="215" t="s">
        <v>708</v>
      </c>
      <c r="F825" s="215" t="s">
        <v>708</v>
      </c>
      <c r="G825" s="224">
        <v>0</v>
      </c>
      <c r="H825" s="224">
        <v>0</v>
      </c>
      <c r="I825" s="215" t="s">
        <v>2483</v>
      </c>
      <c r="J825" s="215" t="s">
        <v>1378</v>
      </c>
      <c r="K825" s="222" t="s">
        <v>3785</v>
      </c>
      <c r="L825" s="223" t="s">
        <v>4773</v>
      </c>
      <c r="M825" s="223" t="s">
        <v>4832</v>
      </c>
      <c r="N825" s="55"/>
      <c r="O825" s="55"/>
      <c r="P825" s="228" t="s">
        <v>3083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183</v>
      </c>
      <c r="W825" s="79" t="s">
        <v>2240</v>
      </c>
      <c r="X825" s="57" t="s">
        <v>2240</v>
      </c>
      <c r="Y825" s="57" t="s">
        <v>2240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33" t="str">
        <f>IF(ISNA(VLOOKUP(AA825,'XEQM Shortlist'!J:J,1,0)),"//","")</f>
        <v/>
      </c>
      <c r="AF825" s="92" t="str">
        <f t="shared" si="227"/>
        <v/>
      </c>
      <c r="AG825" t="b">
        <f t="shared" si="228"/>
        <v>1</v>
      </c>
    </row>
    <row r="826" spans="1:33">
      <c r="A826" s="48">
        <f t="shared" si="229"/>
        <v>826</v>
      </c>
      <c r="B826" s="47">
        <f t="shared" si="230"/>
        <v>802</v>
      </c>
      <c r="C826" s="220" t="s">
        <v>3772</v>
      </c>
      <c r="D826" s="220" t="s">
        <v>3084</v>
      </c>
      <c r="E826" s="215" t="s">
        <v>709</v>
      </c>
      <c r="F826" s="215" t="s">
        <v>709</v>
      </c>
      <c r="G826" s="224">
        <v>0</v>
      </c>
      <c r="H826" s="224">
        <v>0</v>
      </c>
      <c r="I826" s="215" t="s">
        <v>2483</v>
      </c>
      <c r="J826" s="215" t="s">
        <v>1378</v>
      </c>
      <c r="K826" s="222" t="s">
        <v>3785</v>
      </c>
      <c r="L826" s="223" t="s">
        <v>4773</v>
      </c>
      <c r="M826" s="223" t="s">
        <v>4832</v>
      </c>
      <c r="N826" s="55"/>
      <c r="O826" s="55"/>
      <c r="P826" s="228" t="s">
        <v>3084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183</v>
      </c>
      <c r="W826" s="79" t="s">
        <v>2240</v>
      </c>
      <c r="X826" s="57" t="s">
        <v>2240</v>
      </c>
      <c r="Y826" s="57" t="s">
        <v>2240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33" t="str">
        <f>IF(ISNA(VLOOKUP(AA826,'XEQM Shortlist'!J:J,1,0)),"//","")</f>
        <v/>
      </c>
      <c r="AF826" s="92" t="str">
        <f t="shared" si="227"/>
        <v/>
      </c>
      <c r="AG826" t="b">
        <f t="shared" si="228"/>
        <v>1</v>
      </c>
    </row>
    <row r="827" spans="1:33">
      <c r="A827" s="48">
        <f t="shared" si="229"/>
        <v>827</v>
      </c>
      <c r="B827" s="47">
        <f t="shared" si="230"/>
        <v>803</v>
      </c>
      <c r="C827" s="220" t="s">
        <v>3772</v>
      </c>
      <c r="D827" s="220" t="s">
        <v>3085</v>
      </c>
      <c r="E827" s="215" t="s">
        <v>710</v>
      </c>
      <c r="F827" s="215" t="s">
        <v>710</v>
      </c>
      <c r="G827" s="224">
        <v>0</v>
      </c>
      <c r="H827" s="224">
        <v>0</v>
      </c>
      <c r="I827" s="215" t="s">
        <v>2483</v>
      </c>
      <c r="J827" s="215" t="s">
        <v>1378</v>
      </c>
      <c r="K827" s="222" t="s">
        <v>3785</v>
      </c>
      <c r="L827" s="223" t="s">
        <v>4773</v>
      </c>
      <c r="M827" s="223" t="s">
        <v>4832</v>
      </c>
      <c r="N827" s="55"/>
      <c r="O827" s="55"/>
      <c r="P827" s="228" t="s">
        <v>3085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183</v>
      </c>
      <c r="W827" s="79" t="s">
        <v>2240</v>
      </c>
      <c r="X827" s="57" t="s">
        <v>2240</v>
      </c>
      <c r="Y827" s="57" t="s">
        <v>2240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33" t="str">
        <f>IF(ISNA(VLOOKUP(AA827,'XEQM Shortlist'!J:J,1,0)),"//","")</f>
        <v/>
      </c>
      <c r="AF827" s="92" t="str">
        <f t="shared" si="227"/>
        <v/>
      </c>
      <c r="AG827" t="b">
        <f t="shared" si="228"/>
        <v>1</v>
      </c>
    </row>
    <row r="828" spans="1:33">
      <c r="A828" s="48">
        <f t="shared" si="229"/>
        <v>828</v>
      </c>
      <c r="B828" s="47">
        <f t="shared" si="230"/>
        <v>804</v>
      </c>
      <c r="C828" s="220" t="s">
        <v>3772</v>
      </c>
      <c r="D828" s="220" t="s">
        <v>3086</v>
      </c>
      <c r="E828" s="215" t="s">
        <v>711</v>
      </c>
      <c r="F828" s="215" t="s">
        <v>711</v>
      </c>
      <c r="G828" s="224">
        <v>0</v>
      </c>
      <c r="H828" s="224">
        <v>0</v>
      </c>
      <c r="I828" s="215" t="s">
        <v>2483</v>
      </c>
      <c r="J828" s="215" t="s">
        <v>1378</v>
      </c>
      <c r="K828" s="222" t="s">
        <v>3785</v>
      </c>
      <c r="L828" s="223" t="s">
        <v>4773</v>
      </c>
      <c r="M828" s="223" t="s">
        <v>4832</v>
      </c>
      <c r="N828" s="55"/>
      <c r="O828" s="55"/>
      <c r="P828" s="228" t="s">
        <v>3086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183</v>
      </c>
      <c r="W828" s="79" t="s">
        <v>2240</v>
      </c>
      <c r="X828" s="57" t="s">
        <v>2240</v>
      </c>
      <c r="Y828" s="57" t="s">
        <v>2240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33" t="str">
        <f>IF(ISNA(VLOOKUP(AA828,'XEQM Shortlist'!J:J,1,0)),"//","")</f>
        <v/>
      </c>
      <c r="AF828" s="92" t="str">
        <f t="shared" si="227"/>
        <v/>
      </c>
      <c r="AG828" t="b">
        <f t="shared" si="228"/>
        <v>1</v>
      </c>
    </row>
    <row r="829" spans="1:33">
      <c r="A829" s="48">
        <f t="shared" si="229"/>
        <v>829</v>
      </c>
      <c r="B829" s="47">
        <f t="shared" si="230"/>
        <v>805</v>
      </c>
      <c r="C829" s="220" t="s">
        <v>3772</v>
      </c>
      <c r="D829" s="220" t="s">
        <v>3087</v>
      </c>
      <c r="E829" s="215" t="s">
        <v>712</v>
      </c>
      <c r="F829" s="215" t="s">
        <v>712</v>
      </c>
      <c r="G829" s="224">
        <v>0</v>
      </c>
      <c r="H829" s="224">
        <v>0</v>
      </c>
      <c r="I829" s="215" t="s">
        <v>2483</v>
      </c>
      <c r="J829" s="215" t="s">
        <v>1378</v>
      </c>
      <c r="K829" s="222" t="s">
        <v>3785</v>
      </c>
      <c r="L829" s="223" t="s">
        <v>4773</v>
      </c>
      <c r="M829" s="223" t="s">
        <v>4832</v>
      </c>
      <c r="N829" s="55"/>
      <c r="O829" s="55"/>
      <c r="P829" s="228" t="s">
        <v>3087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183</v>
      </c>
      <c r="W829" s="79" t="s">
        <v>2240</v>
      </c>
      <c r="X829" s="57" t="s">
        <v>2240</v>
      </c>
      <c r="Y829" s="57" t="s">
        <v>2240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33" t="str">
        <f>IF(ISNA(VLOOKUP(AA829,'XEQM Shortlist'!J:J,1,0)),"//","")</f>
        <v/>
      </c>
      <c r="AF829" s="92" t="str">
        <f t="shared" si="227"/>
        <v/>
      </c>
      <c r="AG829" t="b">
        <f t="shared" si="228"/>
        <v>1</v>
      </c>
    </row>
    <row r="830" spans="1:33">
      <c r="A830" s="48">
        <f t="shared" si="229"/>
        <v>830</v>
      </c>
      <c r="B830" s="47">
        <f t="shared" si="230"/>
        <v>806</v>
      </c>
      <c r="C830" s="220" t="s">
        <v>3772</v>
      </c>
      <c r="D830" s="220" t="s">
        <v>3096</v>
      </c>
      <c r="E830" s="215" t="s">
        <v>519</v>
      </c>
      <c r="F830" s="215" t="s">
        <v>714</v>
      </c>
      <c r="G830" s="224">
        <v>0</v>
      </c>
      <c r="H830" s="224">
        <v>0</v>
      </c>
      <c r="I830" s="215" t="s">
        <v>1</v>
      </c>
      <c r="J830" s="215" t="s">
        <v>1378</v>
      </c>
      <c r="K830" s="222" t="s">
        <v>3785</v>
      </c>
      <c r="L830" s="223" t="s">
        <v>4773</v>
      </c>
      <c r="M830" s="223" t="s">
        <v>4832</v>
      </c>
      <c r="N830" s="55"/>
      <c r="O830" s="55"/>
      <c r="P830" s="228" t="s">
        <v>3096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183</v>
      </c>
      <c r="W830" s="79" t="s">
        <v>2240</v>
      </c>
      <c r="X830" s="57" t="s">
        <v>2240</v>
      </c>
      <c r="Y830" s="57" t="s">
        <v>2240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33" t="str">
        <f>IF(ISNA(VLOOKUP(AA830,'XEQM Shortlist'!J:J,1,0)),"//","")</f>
        <v/>
      </c>
      <c r="AF830" s="92" t="str">
        <f t="shared" si="227"/>
        <v/>
      </c>
      <c r="AG830" t="b">
        <f t="shared" si="228"/>
        <v>1</v>
      </c>
    </row>
    <row r="831" spans="1:33">
      <c r="A831" s="48">
        <f t="shared" si="229"/>
        <v>831</v>
      </c>
      <c r="B831" s="47">
        <f t="shared" si="230"/>
        <v>807</v>
      </c>
      <c r="C831" s="220" t="s">
        <v>3772</v>
      </c>
      <c r="D831" s="220" t="s">
        <v>3097</v>
      </c>
      <c r="E831" s="215" t="s">
        <v>519</v>
      </c>
      <c r="F831" s="215" t="s">
        <v>715</v>
      </c>
      <c r="G831" s="224">
        <v>0</v>
      </c>
      <c r="H831" s="224">
        <v>0</v>
      </c>
      <c r="I831" s="215" t="s">
        <v>1</v>
      </c>
      <c r="J831" s="215" t="s">
        <v>1378</v>
      </c>
      <c r="K831" s="222" t="s">
        <v>3785</v>
      </c>
      <c r="L831" s="223" t="s">
        <v>4773</v>
      </c>
      <c r="M831" s="223" t="s">
        <v>4832</v>
      </c>
      <c r="N831" s="55"/>
      <c r="O831" s="55"/>
      <c r="P831" s="228" t="s">
        <v>3097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183</v>
      </c>
      <c r="W831" s="79" t="s">
        <v>2240</v>
      </c>
      <c r="X831" s="57" t="s">
        <v>2240</v>
      </c>
      <c r="Y831" s="57" t="s">
        <v>2240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33" t="str">
        <f>IF(ISNA(VLOOKUP(AA831,'XEQM Shortlist'!J:J,1,0)),"//","")</f>
        <v/>
      </c>
      <c r="AF831" s="92" t="str">
        <f t="shared" si="227"/>
        <v/>
      </c>
      <c r="AG831" t="b">
        <f t="shared" si="228"/>
        <v>1</v>
      </c>
    </row>
    <row r="832" spans="1:33">
      <c r="A832" s="48">
        <f t="shared" si="229"/>
        <v>832</v>
      </c>
      <c r="B832" s="47">
        <f t="shared" si="230"/>
        <v>808</v>
      </c>
      <c r="C832" s="220" t="s">
        <v>3772</v>
      </c>
      <c r="D832" s="220" t="s">
        <v>3098</v>
      </c>
      <c r="E832" s="215" t="s">
        <v>519</v>
      </c>
      <c r="F832" s="215" t="s">
        <v>716</v>
      </c>
      <c r="G832" s="224">
        <v>0</v>
      </c>
      <c r="H832" s="224">
        <v>0</v>
      </c>
      <c r="I832" s="215" t="s">
        <v>1</v>
      </c>
      <c r="J832" s="215" t="s">
        <v>1378</v>
      </c>
      <c r="K832" s="222" t="s">
        <v>3785</v>
      </c>
      <c r="L832" s="223" t="s">
        <v>4773</v>
      </c>
      <c r="M832" s="223" t="s">
        <v>4832</v>
      </c>
      <c r="N832" s="55"/>
      <c r="O832" s="55"/>
      <c r="P832" s="228" t="s">
        <v>3098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183</v>
      </c>
      <c r="W832" s="79" t="s">
        <v>2240</v>
      </c>
      <c r="X832" s="57" t="s">
        <v>2240</v>
      </c>
      <c r="Y832" s="57" t="s">
        <v>2240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33" t="str">
        <f>IF(ISNA(VLOOKUP(AA832,'XEQM Shortlist'!J:J,1,0)),"//","")</f>
        <v/>
      </c>
      <c r="AF832" s="92" t="str">
        <f t="shared" si="227"/>
        <v/>
      </c>
      <c r="AG832" t="b">
        <f t="shared" si="228"/>
        <v>1</v>
      </c>
    </row>
    <row r="833" spans="1:33">
      <c r="A833" s="48">
        <f t="shared" si="229"/>
        <v>833</v>
      </c>
      <c r="B833" s="47">
        <f t="shared" si="230"/>
        <v>809</v>
      </c>
      <c r="C833" s="220" t="s">
        <v>3772</v>
      </c>
      <c r="D833" s="220" t="s">
        <v>3099</v>
      </c>
      <c r="E833" s="215" t="s">
        <v>519</v>
      </c>
      <c r="F833" s="215" t="s">
        <v>717</v>
      </c>
      <c r="G833" s="224">
        <v>0</v>
      </c>
      <c r="H833" s="224">
        <v>0</v>
      </c>
      <c r="I833" s="215" t="s">
        <v>1</v>
      </c>
      <c r="J833" s="215" t="s">
        <v>1378</v>
      </c>
      <c r="K833" s="222" t="s">
        <v>3785</v>
      </c>
      <c r="L833" s="223" t="s">
        <v>4773</v>
      </c>
      <c r="M833" s="223" t="s">
        <v>4832</v>
      </c>
      <c r="N833" s="55"/>
      <c r="O833" s="55"/>
      <c r="P833" s="228" t="s">
        <v>3099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183</v>
      </c>
      <c r="W833" s="79" t="s">
        <v>2240</v>
      </c>
      <c r="X833" s="57" t="s">
        <v>2240</v>
      </c>
      <c r="Y833" s="57" t="s">
        <v>2240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33" t="str">
        <f>IF(ISNA(VLOOKUP(AA833,'XEQM Shortlist'!J:J,1,0)),"//","")</f>
        <v/>
      </c>
      <c r="AF833" s="92" t="str">
        <f t="shared" si="227"/>
        <v/>
      </c>
      <c r="AG833" t="b">
        <f t="shared" si="228"/>
        <v>1</v>
      </c>
    </row>
    <row r="834" spans="1:33">
      <c r="A834" s="48">
        <f t="shared" si="229"/>
        <v>834</v>
      </c>
      <c r="B834" s="47">
        <f t="shared" si="230"/>
        <v>810</v>
      </c>
      <c r="C834" s="220" t="s">
        <v>3772</v>
      </c>
      <c r="D834" s="220" t="s">
        <v>3100</v>
      </c>
      <c r="E834" s="215" t="s">
        <v>519</v>
      </c>
      <c r="F834" s="215" t="s">
        <v>718</v>
      </c>
      <c r="G834" s="224">
        <v>0</v>
      </c>
      <c r="H834" s="224">
        <v>0</v>
      </c>
      <c r="I834" s="215" t="s">
        <v>1</v>
      </c>
      <c r="J834" s="215" t="s">
        <v>1378</v>
      </c>
      <c r="K834" s="222" t="s">
        <v>3785</v>
      </c>
      <c r="L834" s="223" t="s">
        <v>4773</v>
      </c>
      <c r="M834" s="223" t="s">
        <v>4832</v>
      </c>
      <c r="N834" s="55"/>
      <c r="O834" s="55"/>
      <c r="P834" s="228" t="s">
        <v>3100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183</v>
      </c>
      <c r="W834" s="79" t="s">
        <v>2240</v>
      </c>
      <c r="X834" s="57" t="s">
        <v>2240</v>
      </c>
      <c r="Y834" s="57" t="s">
        <v>2240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33" t="str">
        <f>IF(ISNA(VLOOKUP(AA834,'XEQM Shortlist'!J:J,1,0)),"//","")</f>
        <v/>
      </c>
      <c r="AF834" s="92" t="str">
        <f t="shared" si="227"/>
        <v/>
      </c>
      <c r="AG834" t="b">
        <f t="shared" si="228"/>
        <v>1</v>
      </c>
    </row>
    <row r="835" spans="1:33">
      <c r="A835" s="48">
        <f t="shared" si="229"/>
        <v>835</v>
      </c>
      <c r="B835" s="47">
        <f t="shared" si="230"/>
        <v>811</v>
      </c>
      <c r="C835" s="220" t="s">
        <v>3772</v>
      </c>
      <c r="D835" s="220" t="s">
        <v>3101</v>
      </c>
      <c r="E835" s="215" t="s">
        <v>519</v>
      </c>
      <c r="F835" s="215" t="s">
        <v>719</v>
      </c>
      <c r="G835" s="224">
        <v>0</v>
      </c>
      <c r="H835" s="224">
        <v>0</v>
      </c>
      <c r="I835" s="215" t="s">
        <v>1</v>
      </c>
      <c r="J835" s="215" t="s">
        <v>1378</v>
      </c>
      <c r="K835" s="222" t="s">
        <v>3785</v>
      </c>
      <c r="L835" s="223" t="s">
        <v>4773</v>
      </c>
      <c r="M835" s="223" t="s">
        <v>4832</v>
      </c>
      <c r="N835" s="55"/>
      <c r="O835" s="55"/>
      <c r="P835" s="228" t="s">
        <v>3101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183</v>
      </c>
      <c r="W835" s="79" t="s">
        <v>2240</v>
      </c>
      <c r="X835" s="57" t="s">
        <v>2240</v>
      </c>
      <c r="Y835" s="57" t="s">
        <v>2240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33" t="str">
        <f>IF(ISNA(VLOOKUP(AA835,'XEQM Shortlist'!J:J,1,0)),"//","")</f>
        <v/>
      </c>
      <c r="AF835" s="92" t="str">
        <f t="shared" si="227"/>
        <v/>
      </c>
      <c r="AG835" t="b">
        <f t="shared" si="228"/>
        <v>1</v>
      </c>
    </row>
    <row r="836" spans="1:33">
      <c r="A836" s="48">
        <f t="shared" si="229"/>
        <v>836</v>
      </c>
      <c r="B836" s="47">
        <f t="shared" si="230"/>
        <v>812</v>
      </c>
      <c r="C836" s="220" t="s">
        <v>3772</v>
      </c>
      <c r="D836" s="220" t="s">
        <v>3102</v>
      </c>
      <c r="E836" s="215" t="s">
        <v>519</v>
      </c>
      <c r="F836" s="215" t="s">
        <v>720</v>
      </c>
      <c r="G836" s="224">
        <v>0</v>
      </c>
      <c r="H836" s="224">
        <v>0</v>
      </c>
      <c r="I836" s="215" t="s">
        <v>1</v>
      </c>
      <c r="J836" s="215" t="s">
        <v>1378</v>
      </c>
      <c r="K836" s="222" t="s">
        <v>3785</v>
      </c>
      <c r="L836" s="223" t="s">
        <v>4773</v>
      </c>
      <c r="M836" s="223" t="s">
        <v>4832</v>
      </c>
      <c r="N836" s="55"/>
      <c r="O836" s="55"/>
      <c r="P836" s="228" t="s">
        <v>3102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183</v>
      </c>
      <c r="W836" s="79" t="s">
        <v>2240</v>
      </c>
      <c r="X836" s="57" t="s">
        <v>2240</v>
      </c>
      <c r="Y836" s="57" t="s">
        <v>2240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33" t="str">
        <f>IF(ISNA(VLOOKUP(AA836,'XEQM Shortlist'!J:J,1,0)),"//","")</f>
        <v/>
      </c>
      <c r="AF836" s="92" t="str">
        <f t="shared" si="227"/>
        <v/>
      </c>
      <c r="AG836" t="b">
        <f t="shared" si="228"/>
        <v>1</v>
      </c>
    </row>
    <row r="837" spans="1:33">
      <c r="A837" s="48">
        <f t="shared" si="229"/>
        <v>837</v>
      </c>
      <c r="B837" s="47">
        <f t="shared" si="230"/>
        <v>813</v>
      </c>
      <c r="C837" s="220" t="s">
        <v>3772</v>
      </c>
      <c r="D837" s="220" t="s">
        <v>3103</v>
      </c>
      <c r="E837" s="215" t="s">
        <v>519</v>
      </c>
      <c r="F837" s="215" t="s">
        <v>721</v>
      </c>
      <c r="G837" s="224">
        <v>0</v>
      </c>
      <c r="H837" s="224">
        <v>0</v>
      </c>
      <c r="I837" s="215" t="s">
        <v>1</v>
      </c>
      <c r="J837" s="215" t="s">
        <v>1378</v>
      </c>
      <c r="K837" s="222" t="s">
        <v>3785</v>
      </c>
      <c r="L837" s="223" t="s">
        <v>4773</v>
      </c>
      <c r="M837" s="223" t="s">
        <v>4832</v>
      </c>
      <c r="N837" s="55"/>
      <c r="O837" s="55"/>
      <c r="P837" s="228" t="s">
        <v>3103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183</v>
      </c>
      <c r="W837" s="79" t="s">
        <v>2240</v>
      </c>
      <c r="X837" s="57" t="s">
        <v>2240</v>
      </c>
      <c r="Y837" s="57" t="s">
        <v>2240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33" t="str">
        <f>IF(ISNA(VLOOKUP(AA837,'XEQM Shortlist'!J:J,1,0)),"//","")</f>
        <v/>
      </c>
      <c r="AF837" s="92" t="str">
        <f t="shared" si="227"/>
        <v/>
      </c>
      <c r="AG837" t="b">
        <f t="shared" si="228"/>
        <v>1</v>
      </c>
    </row>
    <row r="838" spans="1:33">
      <c r="A838" s="48">
        <f t="shared" si="229"/>
        <v>838</v>
      </c>
      <c r="B838" s="47">
        <f t="shared" si="230"/>
        <v>814</v>
      </c>
      <c r="C838" s="220" t="s">
        <v>3772</v>
      </c>
      <c r="D838" s="220" t="s">
        <v>3104</v>
      </c>
      <c r="E838" s="215" t="s">
        <v>519</v>
      </c>
      <c r="F838" s="215" t="s">
        <v>722</v>
      </c>
      <c r="G838" s="224">
        <v>0</v>
      </c>
      <c r="H838" s="224">
        <v>0</v>
      </c>
      <c r="I838" s="215" t="s">
        <v>1</v>
      </c>
      <c r="J838" s="215" t="s">
        <v>1378</v>
      </c>
      <c r="K838" s="222" t="s">
        <v>3785</v>
      </c>
      <c r="L838" s="223" t="s">
        <v>4773</v>
      </c>
      <c r="M838" s="223" t="s">
        <v>4832</v>
      </c>
      <c r="N838" s="55"/>
      <c r="O838" s="55"/>
      <c r="P838" s="228" t="s">
        <v>3104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183</v>
      </c>
      <c r="W838" s="79" t="s">
        <v>2240</v>
      </c>
      <c r="X838" s="57" t="s">
        <v>2240</v>
      </c>
      <c r="Y838" s="57" t="s">
        <v>2240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33" t="str">
        <f>IF(ISNA(VLOOKUP(AA838,'XEQM Shortlist'!J:J,1,0)),"//","")</f>
        <v/>
      </c>
      <c r="AF838" s="92" t="str">
        <f t="shared" si="227"/>
        <v/>
      </c>
      <c r="AG838" t="b">
        <f t="shared" si="228"/>
        <v>1</v>
      </c>
    </row>
    <row r="839" spans="1:33">
      <c r="A839" s="48">
        <f t="shared" si="229"/>
        <v>839</v>
      </c>
      <c r="B839" s="47">
        <f t="shared" si="230"/>
        <v>815</v>
      </c>
      <c r="C839" s="220" t="s">
        <v>3772</v>
      </c>
      <c r="D839" s="220" t="s">
        <v>3105</v>
      </c>
      <c r="E839" s="215" t="s">
        <v>519</v>
      </c>
      <c r="F839" s="215" t="s">
        <v>723</v>
      </c>
      <c r="G839" s="224">
        <v>0</v>
      </c>
      <c r="H839" s="224">
        <v>0</v>
      </c>
      <c r="I839" s="215" t="s">
        <v>1</v>
      </c>
      <c r="J839" s="215" t="s">
        <v>1378</v>
      </c>
      <c r="K839" s="222" t="s">
        <v>3785</v>
      </c>
      <c r="L839" s="223" t="s">
        <v>4773</v>
      </c>
      <c r="M839" s="223" t="s">
        <v>4832</v>
      </c>
      <c r="N839" s="55"/>
      <c r="O839" s="55"/>
      <c r="P839" s="228" t="s">
        <v>3105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183</v>
      </c>
      <c r="W839" s="79" t="s">
        <v>2240</v>
      </c>
      <c r="X839" s="57" t="s">
        <v>2240</v>
      </c>
      <c r="Y839" s="57" t="s">
        <v>2240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33" t="str">
        <f>IF(ISNA(VLOOKUP(AA839,'XEQM Shortlist'!J:J,1,0)),"//","")</f>
        <v/>
      </c>
      <c r="AF839" s="92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>
      <c r="A840" s="48">
        <f t="shared" si="229"/>
        <v>840</v>
      </c>
      <c r="B840" s="47">
        <f t="shared" si="230"/>
        <v>816</v>
      </c>
      <c r="C840" s="220" t="s">
        <v>3772</v>
      </c>
      <c r="D840" s="220" t="s">
        <v>3106</v>
      </c>
      <c r="E840" s="215" t="s">
        <v>519</v>
      </c>
      <c r="F840" s="215" t="s">
        <v>724</v>
      </c>
      <c r="G840" s="224">
        <v>0</v>
      </c>
      <c r="H840" s="224">
        <v>0</v>
      </c>
      <c r="I840" s="215" t="s">
        <v>1</v>
      </c>
      <c r="J840" s="215" t="s">
        <v>1378</v>
      </c>
      <c r="K840" s="222" t="s">
        <v>3785</v>
      </c>
      <c r="L840" s="223" t="s">
        <v>4773</v>
      </c>
      <c r="M840" s="223" t="s">
        <v>4832</v>
      </c>
      <c r="N840" s="55"/>
      <c r="O840" s="55"/>
      <c r="P840" s="228" t="s">
        <v>3106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183</v>
      </c>
      <c r="W840" s="79" t="s">
        <v>2240</v>
      </c>
      <c r="X840" s="57" t="s">
        <v>2240</v>
      </c>
      <c r="Y840" s="57" t="s">
        <v>2240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33" t="str">
        <f>IF(ISNA(VLOOKUP(AA840,'XEQM Shortlist'!J:J,1,0)),"//","")</f>
        <v/>
      </c>
      <c r="AF840" s="92" t="str">
        <f t="shared" si="237"/>
        <v/>
      </c>
      <c r="AG840" t="b">
        <f t="shared" si="238"/>
        <v>1</v>
      </c>
    </row>
    <row r="841" spans="1:33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220" t="s">
        <v>3772</v>
      </c>
      <c r="D841" s="220" t="s">
        <v>3107</v>
      </c>
      <c r="E841" s="215" t="s">
        <v>519</v>
      </c>
      <c r="F841" s="215" t="s">
        <v>725</v>
      </c>
      <c r="G841" s="224">
        <v>0</v>
      </c>
      <c r="H841" s="224">
        <v>0</v>
      </c>
      <c r="I841" s="215" t="s">
        <v>1</v>
      </c>
      <c r="J841" s="215" t="s">
        <v>1378</v>
      </c>
      <c r="K841" s="222" t="s">
        <v>3785</v>
      </c>
      <c r="L841" s="223" t="s">
        <v>4773</v>
      </c>
      <c r="M841" s="223" t="s">
        <v>4832</v>
      </c>
      <c r="N841" s="55"/>
      <c r="O841" s="55"/>
      <c r="P841" s="228" t="s">
        <v>3107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183</v>
      </c>
      <c r="W841" s="79" t="s">
        <v>2240</v>
      </c>
      <c r="X841" s="57" t="s">
        <v>2240</v>
      </c>
      <c r="Y841" s="57" t="s">
        <v>2240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33" t="str">
        <f>IF(ISNA(VLOOKUP(AA841,'XEQM Shortlist'!J:J,1,0)),"//","")</f>
        <v/>
      </c>
      <c r="AF841" s="92" t="str">
        <f t="shared" si="237"/>
        <v/>
      </c>
      <c r="AG841" t="b">
        <f t="shared" si="238"/>
        <v>1</v>
      </c>
    </row>
    <row r="842" spans="1:33">
      <c r="A842" s="48">
        <f t="shared" si="239"/>
        <v>842</v>
      </c>
      <c r="B842" s="47">
        <f t="shared" si="240"/>
        <v>818</v>
      </c>
      <c r="C842" s="220" t="s">
        <v>3772</v>
      </c>
      <c r="D842" s="220" t="s">
        <v>3108</v>
      </c>
      <c r="E842" s="215" t="s">
        <v>519</v>
      </c>
      <c r="F842" s="215" t="s">
        <v>726</v>
      </c>
      <c r="G842" s="224">
        <v>0</v>
      </c>
      <c r="H842" s="224">
        <v>0</v>
      </c>
      <c r="I842" s="215" t="s">
        <v>1</v>
      </c>
      <c r="J842" s="215" t="s">
        <v>1378</v>
      </c>
      <c r="K842" s="222" t="s">
        <v>3785</v>
      </c>
      <c r="L842" s="223" t="s">
        <v>4773</v>
      </c>
      <c r="M842" s="223" t="s">
        <v>4832</v>
      </c>
      <c r="N842" s="55"/>
      <c r="O842" s="55"/>
      <c r="P842" s="228" t="s">
        <v>3108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183</v>
      </c>
      <c r="W842" s="79" t="s">
        <v>2240</v>
      </c>
      <c r="X842" s="57" t="s">
        <v>2240</v>
      </c>
      <c r="Y842" s="57" t="s">
        <v>2240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33" t="str">
        <f>IF(ISNA(VLOOKUP(AA842,'XEQM Shortlist'!J:J,1,0)),"//","")</f>
        <v/>
      </c>
      <c r="AF842" s="92" t="str">
        <f t="shared" si="237"/>
        <v/>
      </c>
      <c r="AG842" t="b">
        <f t="shared" si="238"/>
        <v>1</v>
      </c>
    </row>
    <row r="843" spans="1:33">
      <c r="A843" s="48">
        <f t="shared" si="239"/>
        <v>843</v>
      </c>
      <c r="B843" s="47">
        <f t="shared" si="240"/>
        <v>819</v>
      </c>
      <c r="C843" s="220" t="s">
        <v>3772</v>
      </c>
      <c r="D843" s="220" t="s">
        <v>3109</v>
      </c>
      <c r="E843" s="215" t="s">
        <v>519</v>
      </c>
      <c r="F843" s="215" t="s">
        <v>727</v>
      </c>
      <c r="G843" s="224">
        <v>0</v>
      </c>
      <c r="H843" s="224">
        <v>0</v>
      </c>
      <c r="I843" s="215" t="s">
        <v>1</v>
      </c>
      <c r="J843" s="215" t="s">
        <v>1378</v>
      </c>
      <c r="K843" s="222" t="s">
        <v>3785</v>
      </c>
      <c r="L843" s="223" t="s">
        <v>4773</v>
      </c>
      <c r="M843" s="223" t="s">
        <v>4832</v>
      </c>
      <c r="N843" s="55"/>
      <c r="O843" s="55"/>
      <c r="P843" s="228" t="s">
        <v>3109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183</v>
      </c>
      <c r="W843" s="79" t="s">
        <v>2240</v>
      </c>
      <c r="X843" s="57" t="s">
        <v>2240</v>
      </c>
      <c r="Y843" s="57" t="s">
        <v>2240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33" t="str">
        <f>IF(ISNA(VLOOKUP(AA843,'XEQM Shortlist'!J:J,1,0)),"//","")</f>
        <v/>
      </c>
      <c r="AF843" s="92" t="str">
        <f t="shared" si="237"/>
        <v/>
      </c>
      <c r="AG843" t="b">
        <f t="shared" si="238"/>
        <v>1</v>
      </c>
    </row>
    <row r="844" spans="1:33">
      <c r="A844" s="48">
        <f t="shared" si="239"/>
        <v>844</v>
      </c>
      <c r="B844" s="47">
        <f t="shared" si="240"/>
        <v>820</v>
      </c>
      <c r="C844" s="220" t="s">
        <v>3772</v>
      </c>
      <c r="D844" s="220" t="s">
        <v>3110</v>
      </c>
      <c r="E844" s="215" t="s">
        <v>519</v>
      </c>
      <c r="F844" s="215" t="s">
        <v>728</v>
      </c>
      <c r="G844" s="224">
        <v>0</v>
      </c>
      <c r="H844" s="224">
        <v>0</v>
      </c>
      <c r="I844" s="215" t="s">
        <v>1</v>
      </c>
      <c r="J844" s="215" t="s">
        <v>1378</v>
      </c>
      <c r="K844" s="222" t="s">
        <v>3785</v>
      </c>
      <c r="L844" s="223" t="s">
        <v>4773</v>
      </c>
      <c r="M844" s="223" t="s">
        <v>4832</v>
      </c>
      <c r="N844" s="55"/>
      <c r="O844" s="55"/>
      <c r="P844" s="228" t="s">
        <v>3110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183</v>
      </c>
      <c r="W844" s="79" t="s">
        <v>2240</v>
      </c>
      <c r="X844" s="57" t="s">
        <v>2240</v>
      </c>
      <c r="Y844" s="57" t="s">
        <v>2240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33" t="str">
        <f>IF(ISNA(VLOOKUP(AA844,'XEQM Shortlist'!J:J,1,0)),"//","")</f>
        <v/>
      </c>
      <c r="AF844" s="92" t="str">
        <f t="shared" si="237"/>
        <v/>
      </c>
      <c r="AG844" t="b">
        <f t="shared" si="238"/>
        <v>1</v>
      </c>
    </row>
    <row r="845" spans="1:33">
      <c r="A845" s="48">
        <f t="shared" si="239"/>
        <v>845</v>
      </c>
      <c r="B845" s="47">
        <f t="shared" si="240"/>
        <v>821</v>
      </c>
      <c r="C845" s="220" t="s">
        <v>3772</v>
      </c>
      <c r="D845" s="220" t="s">
        <v>3111</v>
      </c>
      <c r="E845" s="215" t="s">
        <v>519</v>
      </c>
      <c r="F845" s="215" t="s">
        <v>729</v>
      </c>
      <c r="G845" s="224">
        <v>0</v>
      </c>
      <c r="H845" s="224">
        <v>0</v>
      </c>
      <c r="I845" s="215" t="s">
        <v>1</v>
      </c>
      <c r="J845" s="215" t="s">
        <v>1378</v>
      </c>
      <c r="K845" s="222" t="s">
        <v>3785</v>
      </c>
      <c r="L845" s="223" t="s">
        <v>4773</v>
      </c>
      <c r="M845" s="223" t="s">
        <v>4832</v>
      </c>
      <c r="N845" s="55"/>
      <c r="O845" s="55"/>
      <c r="P845" s="228" t="s">
        <v>3111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183</v>
      </c>
      <c r="W845" s="79" t="s">
        <v>2240</v>
      </c>
      <c r="X845" s="57" t="s">
        <v>2240</v>
      </c>
      <c r="Y845" s="57" t="s">
        <v>2240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33" t="str">
        <f>IF(ISNA(VLOOKUP(AA845,'XEQM Shortlist'!J:J,1,0)),"//","")</f>
        <v/>
      </c>
      <c r="AF845" s="92" t="str">
        <f t="shared" si="237"/>
        <v/>
      </c>
      <c r="AG845" t="b">
        <f t="shared" si="238"/>
        <v>1</v>
      </c>
    </row>
    <row r="846" spans="1:33">
      <c r="A846" s="48">
        <f t="shared" si="239"/>
        <v>846</v>
      </c>
      <c r="B846" s="47">
        <f t="shared" si="240"/>
        <v>822</v>
      </c>
      <c r="C846" s="220" t="s">
        <v>3772</v>
      </c>
      <c r="D846" s="220" t="s">
        <v>3112</v>
      </c>
      <c r="E846" s="215" t="s">
        <v>519</v>
      </c>
      <c r="F846" s="215" t="s">
        <v>730</v>
      </c>
      <c r="G846" s="224">
        <v>0</v>
      </c>
      <c r="H846" s="224">
        <v>0</v>
      </c>
      <c r="I846" s="215" t="s">
        <v>1</v>
      </c>
      <c r="J846" s="215" t="s">
        <v>1378</v>
      </c>
      <c r="K846" s="222" t="s">
        <v>3785</v>
      </c>
      <c r="L846" s="223" t="s">
        <v>4773</v>
      </c>
      <c r="M846" s="223" t="s">
        <v>4832</v>
      </c>
      <c r="N846" s="55"/>
      <c r="O846" s="55"/>
      <c r="P846" s="228" t="s">
        <v>3112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183</v>
      </c>
      <c r="W846" s="79" t="s">
        <v>2240</v>
      </c>
      <c r="X846" s="57" t="s">
        <v>2240</v>
      </c>
      <c r="Y846" s="57" t="s">
        <v>2240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33" t="str">
        <f>IF(ISNA(VLOOKUP(AA846,'XEQM Shortlist'!J:J,1,0)),"//","")</f>
        <v/>
      </c>
      <c r="AF846" s="92" t="str">
        <f t="shared" si="237"/>
        <v/>
      </c>
      <c r="AG846" t="b">
        <f t="shared" si="238"/>
        <v>1</v>
      </c>
    </row>
    <row r="847" spans="1:33">
      <c r="A847" s="48">
        <f t="shared" si="239"/>
        <v>847</v>
      </c>
      <c r="B847" s="47">
        <f t="shared" si="240"/>
        <v>823</v>
      </c>
      <c r="C847" s="220" t="s">
        <v>3772</v>
      </c>
      <c r="D847" s="220" t="s">
        <v>3113</v>
      </c>
      <c r="E847" s="215" t="s">
        <v>519</v>
      </c>
      <c r="F847" s="215" t="s">
        <v>731</v>
      </c>
      <c r="G847" s="224">
        <v>0</v>
      </c>
      <c r="H847" s="224">
        <v>0</v>
      </c>
      <c r="I847" s="215" t="s">
        <v>1</v>
      </c>
      <c r="J847" s="215" t="s">
        <v>1378</v>
      </c>
      <c r="K847" s="222" t="s">
        <v>3785</v>
      </c>
      <c r="L847" s="223" t="s">
        <v>4773</v>
      </c>
      <c r="M847" s="223" t="s">
        <v>4832</v>
      </c>
      <c r="N847" s="55"/>
      <c r="O847" s="55"/>
      <c r="P847" s="228" t="s">
        <v>3113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183</v>
      </c>
      <c r="W847" s="79" t="s">
        <v>2240</v>
      </c>
      <c r="X847" s="57" t="s">
        <v>2240</v>
      </c>
      <c r="Y847" s="57" t="s">
        <v>2240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33" t="str">
        <f>IF(ISNA(VLOOKUP(AA847,'XEQM Shortlist'!J:J,1,0)),"//","")</f>
        <v/>
      </c>
      <c r="AF847" s="92" t="str">
        <f t="shared" si="237"/>
        <v/>
      </c>
      <c r="AG847" t="b">
        <f t="shared" si="238"/>
        <v>1</v>
      </c>
    </row>
    <row r="848" spans="1:33">
      <c r="A848" s="48">
        <f t="shared" si="239"/>
        <v>848</v>
      </c>
      <c r="B848" s="47">
        <f t="shared" si="240"/>
        <v>824</v>
      </c>
      <c r="C848" s="220" t="s">
        <v>3772</v>
      </c>
      <c r="D848" s="220" t="s">
        <v>3114</v>
      </c>
      <c r="E848" s="215" t="s">
        <v>519</v>
      </c>
      <c r="F848" s="215" t="s">
        <v>732</v>
      </c>
      <c r="G848" s="224">
        <v>0</v>
      </c>
      <c r="H848" s="224">
        <v>0</v>
      </c>
      <c r="I848" s="215" t="s">
        <v>1</v>
      </c>
      <c r="J848" s="215" t="s">
        <v>1378</v>
      </c>
      <c r="K848" s="222" t="s">
        <v>3785</v>
      </c>
      <c r="L848" s="223" t="s">
        <v>4773</v>
      </c>
      <c r="M848" s="223" t="s">
        <v>4832</v>
      </c>
      <c r="N848" s="55"/>
      <c r="O848" s="55"/>
      <c r="P848" s="228" t="s">
        <v>3114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183</v>
      </c>
      <c r="W848" s="79" t="s">
        <v>2240</v>
      </c>
      <c r="X848" s="57" t="s">
        <v>2240</v>
      </c>
      <c r="Y848" s="57" t="s">
        <v>2240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33" t="str">
        <f>IF(ISNA(VLOOKUP(AA848,'XEQM Shortlist'!J:J,1,0)),"//","")</f>
        <v/>
      </c>
      <c r="AF848" s="92" t="str">
        <f t="shared" si="237"/>
        <v/>
      </c>
      <c r="AG848" t="b">
        <f t="shared" si="238"/>
        <v>1</v>
      </c>
    </row>
    <row r="849" spans="1:33">
      <c r="A849" s="48">
        <f t="shared" si="239"/>
        <v>849</v>
      </c>
      <c r="B849" s="47">
        <f t="shared" si="240"/>
        <v>825</v>
      </c>
      <c r="C849" s="220" t="s">
        <v>3772</v>
      </c>
      <c r="D849" s="220" t="s">
        <v>3115</v>
      </c>
      <c r="E849" s="215" t="s">
        <v>519</v>
      </c>
      <c r="F849" s="215" t="s">
        <v>733</v>
      </c>
      <c r="G849" s="224">
        <v>0</v>
      </c>
      <c r="H849" s="224">
        <v>0</v>
      </c>
      <c r="I849" s="215" t="s">
        <v>1</v>
      </c>
      <c r="J849" s="215" t="s">
        <v>1378</v>
      </c>
      <c r="K849" s="222" t="s">
        <v>3785</v>
      </c>
      <c r="L849" s="223" t="s">
        <v>4773</v>
      </c>
      <c r="M849" s="223" t="s">
        <v>4832</v>
      </c>
      <c r="N849" s="55"/>
      <c r="O849" s="55"/>
      <c r="P849" s="228" t="s">
        <v>3115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183</v>
      </c>
      <c r="W849" s="79" t="s">
        <v>2240</v>
      </c>
      <c r="X849" s="57" t="s">
        <v>2240</v>
      </c>
      <c r="Y849" s="57" t="s">
        <v>2240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33" t="str">
        <f>IF(ISNA(VLOOKUP(AA849,'XEQM Shortlist'!J:J,1,0)),"//","")</f>
        <v/>
      </c>
      <c r="AF849" s="92" t="str">
        <f t="shared" si="237"/>
        <v/>
      </c>
      <c r="AG849" t="b">
        <f t="shared" si="238"/>
        <v>1</v>
      </c>
    </row>
    <row r="850" spans="1:33">
      <c r="A850" s="48">
        <f t="shared" si="239"/>
        <v>850</v>
      </c>
      <c r="B850" s="47">
        <f t="shared" si="240"/>
        <v>826</v>
      </c>
      <c r="C850" s="220" t="s">
        <v>3772</v>
      </c>
      <c r="D850" s="220" t="s">
        <v>3116</v>
      </c>
      <c r="E850" s="215" t="s">
        <v>519</v>
      </c>
      <c r="F850" s="215" t="s">
        <v>734</v>
      </c>
      <c r="G850" s="224">
        <v>0</v>
      </c>
      <c r="H850" s="224">
        <v>0</v>
      </c>
      <c r="I850" s="215" t="s">
        <v>1</v>
      </c>
      <c r="J850" s="215" t="s">
        <v>1378</v>
      </c>
      <c r="K850" s="222" t="s">
        <v>3785</v>
      </c>
      <c r="L850" s="223" t="s">
        <v>4773</v>
      </c>
      <c r="M850" s="223" t="s">
        <v>4832</v>
      </c>
      <c r="N850" s="55"/>
      <c r="O850" s="55"/>
      <c r="P850" s="228" t="s">
        <v>3116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183</v>
      </c>
      <c r="W850" s="79" t="s">
        <v>2240</v>
      </c>
      <c r="X850" s="57" t="s">
        <v>2240</v>
      </c>
      <c r="Y850" s="57" t="s">
        <v>2240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33" t="str">
        <f>IF(ISNA(VLOOKUP(AA850,'XEQM Shortlist'!J:J,1,0)),"//","")</f>
        <v/>
      </c>
      <c r="AF850" s="92" t="str">
        <f t="shared" si="237"/>
        <v/>
      </c>
      <c r="AG850" t="b">
        <f t="shared" si="238"/>
        <v>1</v>
      </c>
    </row>
    <row r="851" spans="1:33">
      <c r="A851" s="48">
        <f t="shared" si="239"/>
        <v>851</v>
      </c>
      <c r="B851" s="47">
        <f t="shared" si="240"/>
        <v>827</v>
      </c>
      <c r="C851" s="220" t="s">
        <v>3772</v>
      </c>
      <c r="D851" s="220" t="s">
        <v>3117</v>
      </c>
      <c r="E851" s="215" t="s">
        <v>519</v>
      </c>
      <c r="F851" s="215" t="s">
        <v>735</v>
      </c>
      <c r="G851" s="224">
        <v>0</v>
      </c>
      <c r="H851" s="224">
        <v>0</v>
      </c>
      <c r="I851" s="215" t="s">
        <v>1</v>
      </c>
      <c r="J851" s="215" t="s">
        <v>1378</v>
      </c>
      <c r="K851" s="222" t="s">
        <v>3785</v>
      </c>
      <c r="L851" s="223" t="s">
        <v>4773</v>
      </c>
      <c r="M851" s="223" t="s">
        <v>4832</v>
      </c>
      <c r="N851" s="55"/>
      <c r="O851" s="55"/>
      <c r="P851" s="228" t="s">
        <v>3117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183</v>
      </c>
      <c r="W851" s="79" t="s">
        <v>2240</v>
      </c>
      <c r="X851" s="57" t="s">
        <v>2240</v>
      </c>
      <c r="Y851" s="57" t="s">
        <v>2240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33" t="str">
        <f>IF(ISNA(VLOOKUP(AA851,'XEQM Shortlist'!J:J,1,0)),"//","")</f>
        <v/>
      </c>
      <c r="AF851" s="92" t="str">
        <f t="shared" si="237"/>
        <v/>
      </c>
      <c r="AG851" t="b">
        <f t="shared" si="238"/>
        <v>1</v>
      </c>
    </row>
    <row r="852" spans="1:33">
      <c r="A852" s="48">
        <f t="shared" si="239"/>
        <v>852</v>
      </c>
      <c r="B852" s="47">
        <f t="shared" si="240"/>
        <v>828</v>
      </c>
      <c r="C852" s="220" t="s">
        <v>3772</v>
      </c>
      <c r="D852" s="220" t="s">
        <v>3118</v>
      </c>
      <c r="E852" s="215" t="s">
        <v>519</v>
      </c>
      <c r="F852" s="215" t="s">
        <v>736</v>
      </c>
      <c r="G852" s="224">
        <v>0</v>
      </c>
      <c r="H852" s="224">
        <v>0</v>
      </c>
      <c r="I852" s="215" t="s">
        <v>1</v>
      </c>
      <c r="J852" s="215" t="s">
        <v>1378</v>
      </c>
      <c r="K852" s="222" t="s">
        <v>3785</v>
      </c>
      <c r="L852" s="223" t="s">
        <v>4773</v>
      </c>
      <c r="M852" s="223" t="s">
        <v>4832</v>
      </c>
      <c r="N852" s="55"/>
      <c r="O852" s="55"/>
      <c r="P852" s="228" t="s">
        <v>3118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183</v>
      </c>
      <c r="W852" s="79" t="s">
        <v>2240</v>
      </c>
      <c r="X852" s="57" t="s">
        <v>2240</v>
      </c>
      <c r="Y852" s="57" t="s">
        <v>2240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33" t="str">
        <f>IF(ISNA(VLOOKUP(AA852,'XEQM Shortlist'!J:J,1,0)),"//","")</f>
        <v/>
      </c>
      <c r="AF852" s="92" t="str">
        <f t="shared" si="237"/>
        <v/>
      </c>
      <c r="AG852" t="b">
        <f t="shared" si="238"/>
        <v>1</v>
      </c>
    </row>
    <row r="853" spans="1:33">
      <c r="A853" s="48">
        <f t="shared" si="239"/>
        <v>853</v>
      </c>
      <c r="B853" s="47">
        <f t="shared" si="240"/>
        <v>829</v>
      </c>
      <c r="C853" s="220" t="s">
        <v>3772</v>
      </c>
      <c r="D853" s="220" t="s">
        <v>3119</v>
      </c>
      <c r="E853" s="215" t="s">
        <v>519</v>
      </c>
      <c r="F853" s="215" t="s">
        <v>737</v>
      </c>
      <c r="G853" s="224">
        <v>0</v>
      </c>
      <c r="H853" s="224">
        <v>0</v>
      </c>
      <c r="I853" s="215" t="s">
        <v>1</v>
      </c>
      <c r="J853" s="215" t="s">
        <v>1378</v>
      </c>
      <c r="K853" s="222" t="s">
        <v>3785</v>
      </c>
      <c r="L853" s="223" t="s">
        <v>4773</v>
      </c>
      <c r="M853" s="223" t="s">
        <v>4832</v>
      </c>
      <c r="N853" s="55"/>
      <c r="O853" s="55"/>
      <c r="P853" s="228" t="s">
        <v>3119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183</v>
      </c>
      <c r="W853" s="79" t="s">
        <v>2240</v>
      </c>
      <c r="X853" s="57" t="s">
        <v>2240</v>
      </c>
      <c r="Y853" s="57" t="s">
        <v>2240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33" t="str">
        <f>IF(ISNA(VLOOKUP(AA853,'XEQM Shortlist'!J:J,1,0)),"//","")</f>
        <v/>
      </c>
      <c r="AF853" s="92" t="str">
        <f t="shared" si="237"/>
        <v/>
      </c>
      <c r="AG853" t="b">
        <f t="shared" si="238"/>
        <v>1</v>
      </c>
    </row>
    <row r="854" spans="1:33">
      <c r="A854" s="48">
        <f t="shared" si="239"/>
        <v>854</v>
      </c>
      <c r="B854" s="47">
        <f t="shared" si="240"/>
        <v>830</v>
      </c>
      <c r="C854" s="220" t="s">
        <v>3772</v>
      </c>
      <c r="D854" s="220" t="s">
        <v>3120</v>
      </c>
      <c r="E854" s="215" t="s">
        <v>519</v>
      </c>
      <c r="F854" s="215" t="s">
        <v>738</v>
      </c>
      <c r="G854" s="224">
        <v>0</v>
      </c>
      <c r="H854" s="224">
        <v>0</v>
      </c>
      <c r="I854" s="215" t="s">
        <v>1</v>
      </c>
      <c r="J854" s="215" t="s">
        <v>1378</v>
      </c>
      <c r="K854" s="222" t="s">
        <v>3785</v>
      </c>
      <c r="L854" s="223" t="s">
        <v>4773</v>
      </c>
      <c r="M854" s="223" t="s">
        <v>4832</v>
      </c>
      <c r="N854" s="55"/>
      <c r="O854" s="55"/>
      <c r="P854" s="228" t="s">
        <v>3120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183</v>
      </c>
      <c r="W854" s="79" t="s">
        <v>2240</v>
      </c>
      <c r="X854" s="57" t="s">
        <v>2240</v>
      </c>
      <c r="Y854" s="57" t="s">
        <v>2240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33" t="str">
        <f>IF(ISNA(VLOOKUP(AA854,'XEQM Shortlist'!J:J,1,0)),"//","")</f>
        <v/>
      </c>
      <c r="AF854" s="92" t="str">
        <f t="shared" si="237"/>
        <v/>
      </c>
      <c r="AG854" t="b">
        <f t="shared" si="238"/>
        <v>1</v>
      </c>
    </row>
    <row r="855" spans="1:33">
      <c r="A855" s="48">
        <f t="shared" si="239"/>
        <v>855</v>
      </c>
      <c r="B855" s="47">
        <f t="shared" si="240"/>
        <v>831</v>
      </c>
      <c r="C855" s="220" t="s">
        <v>3772</v>
      </c>
      <c r="D855" s="220" t="s">
        <v>3121</v>
      </c>
      <c r="E855" s="215" t="s">
        <v>519</v>
      </c>
      <c r="F855" s="215" t="s">
        <v>739</v>
      </c>
      <c r="G855" s="224">
        <v>0</v>
      </c>
      <c r="H855" s="224">
        <v>0</v>
      </c>
      <c r="I855" s="215" t="s">
        <v>1</v>
      </c>
      <c r="J855" s="215" t="s">
        <v>1378</v>
      </c>
      <c r="K855" s="222" t="s">
        <v>3785</v>
      </c>
      <c r="L855" s="223" t="s">
        <v>4773</v>
      </c>
      <c r="M855" s="223" t="s">
        <v>4832</v>
      </c>
      <c r="N855" s="55"/>
      <c r="O855" s="55"/>
      <c r="P855" s="228" t="s">
        <v>3121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183</v>
      </c>
      <c r="W855" s="79" t="s">
        <v>2240</v>
      </c>
      <c r="X855" s="57" t="s">
        <v>2240</v>
      </c>
      <c r="Y855" s="57" t="s">
        <v>2240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33" t="str">
        <f>IF(ISNA(VLOOKUP(AA855,'XEQM Shortlist'!J:J,1,0)),"//","")</f>
        <v/>
      </c>
      <c r="AF855" s="92" t="str">
        <f t="shared" si="237"/>
        <v/>
      </c>
      <c r="AG855" t="b">
        <f t="shared" si="238"/>
        <v>1</v>
      </c>
    </row>
    <row r="856" spans="1:33">
      <c r="A856" s="48">
        <f t="shared" si="239"/>
        <v>856</v>
      </c>
      <c r="B856" s="47">
        <f t="shared" si="240"/>
        <v>832</v>
      </c>
      <c r="C856" s="220" t="s">
        <v>3772</v>
      </c>
      <c r="D856" s="220" t="s">
        <v>3122</v>
      </c>
      <c r="E856" s="215" t="s">
        <v>519</v>
      </c>
      <c r="F856" s="215" t="s">
        <v>740</v>
      </c>
      <c r="G856" s="224">
        <v>0</v>
      </c>
      <c r="H856" s="224">
        <v>0</v>
      </c>
      <c r="I856" s="215" t="s">
        <v>1</v>
      </c>
      <c r="J856" s="215" t="s">
        <v>1378</v>
      </c>
      <c r="K856" s="222" t="s">
        <v>3785</v>
      </c>
      <c r="L856" s="223" t="s">
        <v>4773</v>
      </c>
      <c r="M856" s="223" t="s">
        <v>4832</v>
      </c>
      <c r="N856" s="55"/>
      <c r="O856" s="55"/>
      <c r="P856" s="228" t="s">
        <v>3122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183</v>
      </c>
      <c r="W856" s="79" t="s">
        <v>2240</v>
      </c>
      <c r="X856" s="57" t="s">
        <v>2240</v>
      </c>
      <c r="Y856" s="57" t="s">
        <v>2240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33" t="str">
        <f>IF(ISNA(VLOOKUP(AA856,'XEQM Shortlist'!J:J,1,0)),"//","")</f>
        <v/>
      </c>
      <c r="AF856" s="92" t="str">
        <f t="shared" si="237"/>
        <v/>
      </c>
      <c r="AG856" t="b">
        <f t="shared" si="238"/>
        <v>1</v>
      </c>
    </row>
    <row r="857" spans="1:33">
      <c r="A857" s="48">
        <f t="shared" si="239"/>
        <v>857</v>
      </c>
      <c r="B857" s="47">
        <f t="shared" si="240"/>
        <v>833</v>
      </c>
      <c r="C857" s="220" t="s">
        <v>3772</v>
      </c>
      <c r="D857" s="220" t="s">
        <v>3123</v>
      </c>
      <c r="E857" s="215" t="s">
        <v>519</v>
      </c>
      <c r="F857" s="215" t="s">
        <v>741</v>
      </c>
      <c r="G857" s="224">
        <v>0</v>
      </c>
      <c r="H857" s="224">
        <v>0</v>
      </c>
      <c r="I857" s="215" t="s">
        <v>1</v>
      </c>
      <c r="J857" s="215" t="s">
        <v>1378</v>
      </c>
      <c r="K857" s="222" t="s">
        <v>3785</v>
      </c>
      <c r="L857" s="223" t="s">
        <v>4773</v>
      </c>
      <c r="M857" s="223" t="s">
        <v>4832</v>
      </c>
      <c r="N857" s="55"/>
      <c r="O857" s="55"/>
      <c r="P857" s="228" t="s">
        <v>3123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183</v>
      </c>
      <c r="W857" s="79" t="s">
        <v>2240</v>
      </c>
      <c r="X857" s="57" t="s">
        <v>2240</v>
      </c>
      <c r="Y857" s="57" t="s">
        <v>2240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33" t="str">
        <f>IF(ISNA(VLOOKUP(AA857,'XEQM Shortlist'!J:J,1,0)),"//","")</f>
        <v/>
      </c>
      <c r="AF857" s="92" t="str">
        <f t="shared" si="237"/>
        <v/>
      </c>
      <c r="AG857" t="b">
        <f t="shared" si="238"/>
        <v>1</v>
      </c>
    </row>
    <row r="858" spans="1:33">
      <c r="A858" s="48">
        <f t="shared" si="239"/>
        <v>858</v>
      </c>
      <c r="B858" s="47">
        <f t="shared" si="240"/>
        <v>834</v>
      </c>
      <c r="C858" s="220" t="s">
        <v>3772</v>
      </c>
      <c r="D858" s="220" t="s">
        <v>3124</v>
      </c>
      <c r="E858" s="215" t="s">
        <v>519</v>
      </c>
      <c r="F858" s="215" t="s">
        <v>742</v>
      </c>
      <c r="G858" s="224">
        <v>0</v>
      </c>
      <c r="H858" s="224">
        <v>0</v>
      </c>
      <c r="I858" s="215" t="s">
        <v>1</v>
      </c>
      <c r="J858" s="215" t="s">
        <v>1378</v>
      </c>
      <c r="K858" s="222" t="s">
        <v>3785</v>
      </c>
      <c r="L858" s="223" t="s">
        <v>4773</v>
      </c>
      <c r="M858" s="223" t="s">
        <v>4832</v>
      </c>
      <c r="N858" s="55"/>
      <c r="O858" s="55"/>
      <c r="P858" s="228" t="s">
        <v>3124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183</v>
      </c>
      <c r="W858" s="79" t="s">
        <v>2240</v>
      </c>
      <c r="X858" s="57" t="s">
        <v>2240</v>
      </c>
      <c r="Y858" s="57" t="s">
        <v>2240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33" t="str">
        <f>IF(ISNA(VLOOKUP(AA858,'XEQM Shortlist'!J:J,1,0)),"//","")</f>
        <v/>
      </c>
      <c r="AF858" s="92" t="str">
        <f t="shared" si="237"/>
        <v/>
      </c>
      <c r="AG858" t="b">
        <f t="shared" si="238"/>
        <v>1</v>
      </c>
    </row>
    <row r="859" spans="1:33">
      <c r="A859" s="48">
        <f t="shared" si="239"/>
        <v>859</v>
      </c>
      <c r="B859" s="47">
        <f t="shared" si="240"/>
        <v>835</v>
      </c>
      <c r="C859" s="220" t="s">
        <v>3772</v>
      </c>
      <c r="D859" s="220" t="s">
        <v>3125</v>
      </c>
      <c r="E859" s="215" t="s">
        <v>519</v>
      </c>
      <c r="F859" s="215" t="s">
        <v>743</v>
      </c>
      <c r="G859" s="224">
        <v>0</v>
      </c>
      <c r="H859" s="224">
        <v>0</v>
      </c>
      <c r="I859" s="215" t="s">
        <v>1</v>
      </c>
      <c r="J859" s="215" t="s">
        <v>1378</v>
      </c>
      <c r="K859" s="222" t="s">
        <v>3785</v>
      </c>
      <c r="L859" s="223" t="s">
        <v>4773</v>
      </c>
      <c r="M859" s="223" t="s">
        <v>4832</v>
      </c>
      <c r="N859" s="55"/>
      <c r="O859" s="55"/>
      <c r="P859" s="228" t="s">
        <v>3125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183</v>
      </c>
      <c r="W859" s="79" t="s">
        <v>2240</v>
      </c>
      <c r="X859" s="57" t="s">
        <v>2240</v>
      </c>
      <c r="Y859" s="57" t="s">
        <v>2240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33" t="str">
        <f>IF(ISNA(VLOOKUP(AA859,'XEQM Shortlist'!J:J,1,0)),"//","")</f>
        <v/>
      </c>
      <c r="AF859" s="92" t="str">
        <f t="shared" si="237"/>
        <v/>
      </c>
      <c r="AG859" t="b">
        <f t="shared" si="238"/>
        <v>1</v>
      </c>
    </row>
    <row r="860" spans="1:33">
      <c r="A860" s="48">
        <f t="shared" si="239"/>
        <v>860</v>
      </c>
      <c r="B860" s="47">
        <f t="shared" si="240"/>
        <v>836</v>
      </c>
      <c r="C860" s="220" t="s">
        <v>3772</v>
      </c>
      <c r="D860" s="220" t="s">
        <v>3126</v>
      </c>
      <c r="E860" s="215" t="s">
        <v>519</v>
      </c>
      <c r="F860" s="215" t="s">
        <v>744</v>
      </c>
      <c r="G860" s="224">
        <v>0</v>
      </c>
      <c r="H860" s="224">
        <v>0</v>
      </c>
      <c r="I860" s="215" t="s">
        <v>1</v>
      </c>
      <c r="J860" s="215" t="s">
        <v>1378</v>
      </c>
      <c r="K860" s="222" t="s">
        <v>3785</v>
      </c>
      <c r="L860" s="223" t="s">
        <v>4773</v>
      </c>
      <c r="M860" s="223" t="s">
        <v>4832</v>
      </c>
      <c r="N860" s="55"/>
      <c r="O860" s="55"/>
      <c r="P860" s="228" t="s">
        <v>3126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183</v>
      </c>
      <c r="W860" s="79" t="s">
        <v>2240</v>
      </c>
      <c r="X860" s="57" t="s">
        <v>2240</v>
      </c>
      <c r="Y860" s="57" t="s">
        <v>2240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33" t="str">
        <f>IF(ISNA(VLOOKUP(AA860,'XEQM Shortlist'!J:J,1,0)),"//","")</f>
        <v/>
      </c>
      <c r="AF860" s="92" t="str">
        <f t="shared" si="237"/>
        <v/>
      </c>
      <c r="AG860" t="b">
        <f t="shared" si="238"/>
        <v>1</v>
      </c>
    </row>
    <row r="861" spans="1:33">
      <c r="A861" s="48">
        <f t="shared" si="239"/>
        <v>861</v>
      </c>
      <c r="B861" s="47">
        <f t="shared" si="240"/>
        <v>837</v>
      </c>
      <c r="C861" s="220" t="s">
        <v>3772</v>
      </c>
      <c r="D861" s="220" t="s">
        <v>3127</v>
      </c>
      <c r="E861" s="215" t="s">
        <v>519</v>
      </c>
      <c r="F861" s="215" t="s">
        <v>745</v>
      </c>
      <c r="G861" s="224">
        <v>0</v>
      </c>
      <c r="H861" s="224">
        <v>0</v>
      </c>
      <c r="I861" s="215" t="s">
        <v>1</v>
      </c>
      <c r="J861" s="215" t="s">
        <v>1378</v>
      </c>
      <c r="K861" s="222" t="s">
        <v>3785</v>
      </c>
      <c r="L861" s="223" t="s">
        <v>4773</v>
      </c>
      <c r="M861" s="223" t="s">
        <v>4832</v>
      </c>
      <c r="N861" s="55"/>
      <c r="O861" s="55"/>
      <c r="P861" s="228" t="s">
        <v>3127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183</v>
      </c>
      <c r="W861" s="79" t="s">
        <v>2240</v>
      </c>
      <c r="X861" s="57" t="s">
        <v>2240</v>
      </c>
      <c r="Y861" s="57" t="s">
        <v>2240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33" t="str">
        <f>IF(ISNA(VLOOKUP(AA861,'XEQM Shortlist'!J:J,1,0)),"//","")</f>
        <v/>
      </c>
      <c r="AF861" s="92" t="str">
        <f t="shared" si="237"/>
        <v/>
      </c>
      <c r="AG861" t="b">
        <f t="shared" si="238"/>
        <v>1</v>
      </c>
    </row>
    <row r="862" spans="1:33">
      <c r="A862" s="48">
        <f t="shared" si="239"/>
        <v>862</v>
      </c>
      <c r="B862" s="47">
        <f t="shared" si="240"/>
        <v>838</v>
      </c>
      <c r="C862" s="220" t="s">
        <v>3772</v>
      </c>
      <c r="D862" s="220" t="s">
        <v>3128</v>
      </c>
      <c r="E862" s="215" t="s">
        <v>519</v>
      </c>
      <c r="F862" s="215" t="s">
        <v>746</v>
      </c>
      <c r="G862" s="224">
        <v>0</v>
      </c>
      <c r="H862" s="224">
        <v>0</v>
      </c>
      <c r="I862" s="215" t="s">
        <v>1</v>
      </c>
      <c r="J862" s="215" t="s">
        <v>1378</v>
      </c>
      <c r="K862" s="222" t="s">
        <v>3785</v>
      </c>
      <c r="L862" s="223" t="s">
        <v>4773</v>
      </c>
      <c r="M862" s="223" t="s">
        <v>4832</v>
      </c>
      <c r="N862" s="55"/>
      <c r="O862" s="55"/>
      <c r="P862" s="228" t="s">
        <v>3128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183</v>
      </c>
      <c r="W862" s="79" t="s">
        <v>2240</v>
      </c>
      <c r="X862" s="57" t="s">
        <v>2240</v>
      </c>
      <c r="Y862" s="57" t="s">
        <v>2240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33" t="str">
        <f>IF(ISNA(VLOOKUP(AA862,'XEQM Shortlist'!J:J,1,0)),"//","")</f>
        <v/>
      </c>
      <c r="AF862" s="92" t="str">
        <f t="shared" si="237"/>
        <v/>
      </c>
      <c r="AG862" t="b">
        <f t="shared" si="238"/>
        <v>1</v>
      </c>
    </row>
    <row r="863" spans="1:33">
      <c r="A863" s="48">
        <f t="shared" si="239"/>
        <v>863</v>
      </c>
      <c r="B863" s="47">
        <f t="shared" si="240"/>
        <v>839</v>
      </c>
      <c r="C863" s="220" t="s">
        <v>3771</v>
      </c>
      <c r="D863" s="220" t="s">
        <v>7</v>
      </c>
      <c r="E863" s="215" t="s">
        <v>519</v>
      </c>
      <c r="F863" s="215" t="s">
        <v>747</v>
      </c>
      <c r="G863" s="224">
        <v>0</v>
      </c>
      <c r="H863" s="224">
        <v>0</v>
      </c>
      <c r="I863" s="215" t="s">
        <v>1</v>
      </c>
      <c r="J863" s="215" t="s">
        <v>1378</v>
      </c>
      <c r="K863" s="222" t="s">
        <v>3785</v>
      </c>
      <c r="L863" s="223" t="s">
        <v>4773</v>
      </c>
      <c r="M863" s="223" t="s">
        <v>4832</v>
      </c>
      <c r="N863" s="55"/>
      <c r="O863" s="55"/>
      <c r="P863" s="228" t="s">
        <v>3306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183</v>
      </c>
      <c r="W863" s="79" t="s">
        <v>2240</v>
      </c>
      <c r="X863" s="57" t="s">
        <v>2240</v>
      </c>
      <c r="Y863" s="57" t="s">
        <v>2240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33" t="str">
        <f>IF(ISNA(VLOOKUP(AA863,'XEQM Shortlist'!J:J,1,0)),"//","")</f>
        <v/>
      </c>
      <c r="AF863" s="92" t="str">
        <f t="shared" si="237"/>
        <v/>
      </c>
      <c r="AG863" t="b">
        <f t="shared" si="238"/>
        <v>1</v>
      </c>
    </row>
    <row r="864" spans="1:33">
      <c r="A864" s="48">
        <f t="shared" si="239"/>
        <v>864</v>
      </c>
      <c r="B864" s="47">
        <f t="shared" si="240"/>
        <v>840</v>
      </c>
      <c r="C864" s="220" t="s">
        <v>3772</v>
      </c>
      <c r="D864" s="220" t="s">
        <v>3129</v>
      </c>
      <c r="E864" s="215" t="s">
        <v>519</v>
      </c>
      <c r="F864" s="215" t="s">
        <v>748</v>
      </c>
      <c r="G864" s="226">
        <v>0</v>
      </c>
      <c r="H864" s="226">
        <v>0</v>
      </c>
      <c r="I864" s="215" t="s">
        <v>1</v>
      </c>
      <c r="J864" s="215" t="s">
        <v>1378</v>
      </c>
      <c r="K864" s="222" t="s">
        <v>3785</v>
      </c>
      <c r="L864" s="223" t="s">
        <v>4773</v>
      </c>
      <c r="M864" s="223" t="s">
        <v>4832</v>
      </c>
      <c r="N864" s="55"/>
      <c r="O864" s="55"/>
      <c r="P864" s="228" t="s">
        <v>3129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183</v>
      </c>
      <c r="W864" s="79" t="s">
        <v>2240</v>
      </c>
      <c r="X864" s="57" t="s">
        <v>2240</v>
      </c>
      <c r="Y864" s="57" t="s">
        <v>2240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33" t="str">
        <f>IF(ISNA(VLOOKUP(AA864,'XEQM Shortlist'!J:J,1,0)),"//","")</f>
        <v/>
      </c>
      <c r="AF864" s="92" t="str">
        <f t="shared" si="237"/>
        <v/>
      </c>
      <c r="AG864" t="b">
        <f t="shared" si="238"/>
        <v>1</v>
      </c>
    </row>
    <row r="865" spans="1:33">
      <c r="A865" s="48">
        <f t="shared" si="239"/>
        <v>865</v>
      </c>
      <c r="B865" s="47">
        <f t="shared" si="240"/>
        <v>841</v>
      </c>
      <c r="C865" s="220" t="s">
        <v>3772</v>
      </c>
      <c r="D865" s="220" t="s">
        <v>3130</v>
      </c>
      <c r="E865" s="215" t="s">
        <v>519</v>
      </c>
      <c r="F865" s="217" t="s">
        <v>749</v>
      </c>
      <c r="G865" s="226">
        <v>0</v>
      </c>
      <c r="H865" s="226">
        <v>0</v>
      </c>
      <c r="I865" s="215" t="s">
        <v>1</v>
      </c>
      <c r="J865" s="215" t="s">
        <v>1378</v>
      </c>
      <c r="K865" s="222" t="s">
        <v>3785</v>
      </c>
      <c r="L865" s="223" t="s">
        <v>4773</v>
      </c>
      <c r="M865" s="223" t="s">
        <v>4832</v>
      </c>
      <c r="N865" s="55"/>
      <c r="O865" s="55"/>
      <c r="P865" s="228" t="s">
        <v>3130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183</v>
      </c>
      <c r="W865" s="79" t="s">
        <v>2240</v>
      </c>
      <c r="X865" s="57" t="s">
        <v>2240</v>
      </c>
      <c r="Y865" s="57" t="s">
        <v>2240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33" t="str">
        <f>IF(ISNA(VLOOKUP(AA865,'XEQM Shortlist'!J:J,1,0)),"//","")</f>
        <v/>
      </c>
      <c r="AF865" s="92" t="str">
        <f t="shared" si="237"/>
        <v/>
      </c>
      <c r="AG865" t="b">
        <f t="shared" si="238"/>
        <v>1</v>
      </c>
    </row>
    <row r="866" spans="1:33" s="17" customFormat="1">
      <c r="A866" s="48">
        <f t="shared" si="239"/>
        <v>866</v>
      </c>
      <c r="B866" s="47">
        <f t="shared" si="240"/>
        <v>842</v>
      </c>
      <c r="C866" s="220" t="s">
        <v>3772</v>
      </c>
      <c r="D866" s="220" t="s">
        <v>3131</v>
      </c>
      <c r="E866" s="215" t="s">
        <v>519</v>
      </c>
      <c r="F866" s="216" t="s">
        <v>750</v>
      </c>
      <c r="G866" s="225">
        <v>0</v>
      </c>
      <c r="H866" s="225">
        <v>0</v>
      </c>
      <c r="I866" s="215" t="s">
        <v>1</v>
      </c>
      <c r="J866" s="215" t="s">
        <v>1378</v>
      </c>
      <c r="K866" s="222" t="s">
        <v>3785</v>
      </c>
      <c r="L866" s="223" t="s">
        <v>4773</v>
      </c>
      <c r="M866" s="223" t="s">
        <v>4832</v>
      </c>
      <c r="P866" s="228" t="s">
        <v>3131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183</v>
      </c>
      <c r="W866" s="92" t="s">
        <v>2240</v>
      </c>
      <c r="X866" s="96" t="s">
        <v>2240</v>
      </c>
      <c r="Y866" s="96" t="s">
        <v>2240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33" t="str">
        <f>IF(ISNA(VLOOKUP(AA866,'XEQM Shortlist'!J:J,1,0)),"//","")</f>
        <v/>
      </c>
      <c r="AE866"/>
      <c r="AF866" s="92" t="str">
        <f t="shared" si="237"/>
        <v/>
      </c>
      <c r="AG866" t="b">
        <f t="shared" si="238"/>
        <v>1</v>
      </c>
    </row>
    <row r="867" spans="1:33" s="17" customFormat="1">
      <c r="A867" s="48">
        <f t="shared" si="239"/>
        <v>867</v>
      </c>
      <c r="B867" s="47">
        <f t="shared" si="240"/>
        <v>843</v>
      </c>
      <c r="C867" s="220" t="s">
        <v>3771</v>
      </c>
      <c r="D867" s="220" t="s">
        <v>7</v>
      </c>
      <c r="E867" s="215" t="s">
        <v>519</v>
      </c>
      <c r="F867" s="216" t="s">
        <v>751</v>
      </c>
      <c r="G867" s="225">
        <v>0</v>
      </c>
      <c r="H867" s="225">
        <v>0</v>
      </c>
      <c r="I867" s="215" t="s">
        <v>1</v>
      </c>
      <c r="J867" s="215" t="s">
        <v>1378</v>
      </c>
      <c r="K867" s="222" t="s">
        <v>3785</v>
      </c>
      <c r="L867" s="223" t="s">
        <v>4773</v>
      </c>
      <c r="M867" s="223" t="s">
        <v>4832</v>
      </c>
      <c r="P867" s="228" t="s">
        <v>3307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183</v>
      </c>
      <c r="W867" s="92" t="s">
        <v>2240</v>
      </c>
      <c r="X867" s="96" t="s">
        <v>2240</v>
      </c>
      <c r="Y867" s="96" t="s">
        <v>2240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33" t="str">
        <f>IF(ISNA(VLOOKUP(AA867,'XEQM Shortlist'!J:J,1,0)),"//","")</f>
        <v/>
      </c>
      <c r="AE867"/>
      <c r="AF867" s="92" t="str">
        <f t="shared" si="237"/>
        <v/>
      </c>
      <c r="AG867" t="b">
        <f t="shared" si="238"/>
        <v>1</v>
      </c>
    </row>
    <row r="868" spans="1:33" s="17" customFormat="1">
      <c r="A868" s="48">
        <f t="shared" si="239"/>
        <v>868</v>
      </c>
      <c r="B868" s="47">
        <f t="shared" si="240"/>
        <v>844</v>
      </c>
      <c r="C868" s="220" t="s">
        <v>3772</v>
      </c>
      <c r="D868" s="220" t="s">
        <v>3132</v>
      </c>
      <c r="E868" s="215" t="s">
        <v>519</v>
      </c>
      <c r="F868" s="216" t="s">
        <v>752</v>
      </c>
      <c r="G868" s="225">
        <v>0</v>
      </c>
      <c r="H868" s="225">
        <v>0</v>
      </c>
      <c r="I868" s="215" t="s">
        <v>1</v>
      </c>
      <c r="J868" s="215" t="s">
        <v>1378</v>
      </c>
      <c r="K868" s="222" t="s">
        <v>3785</v>
      </c>
      <c r="L868" s="223" t="s">
        <v>4773</v>
      </c>
      <c r="M868" s="223" t="s">
        <v>4832</v>
      </c>
      <c r="P868" s="228" t="s">
        <v>3132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183</v>
      </c>
      <c r="W868" s="92" t="s">
        <v>2240</v>
      </c>
      <c r="X868" s="96" t="s">
        <v>2240</v>
      </c>
      <c r="Y868" s="96" t="s">
        <v>2240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33" t="str">
        <f>IF(ISNA(VLOOKUP(AA868,'XEQM Shortlist'!J:J,1,0)),"//","")</f>
        <v/>
      </c>
      <c r="AE868"/>
      <c r="AF868" s="92" t="str">
        <f t="shared" si="237"/>
        <v/>
      </c>
      <c r="AG868" t="b">
        <f t="shared" si="238"/>
        <v>1</v>
      </c>
    </row>
    <row r="869" spans="1:33" s="17" customFormat="1">
      <c r="A869" s="48">
        <f t="shared" si="239"/>
        <v>869</v>
      </c>
      <c r="B869" s="47">
        <f t="shared" si="240"/>
        <v>845</v>
      </c>
      <c r="C869" s="220" t="s">
        <v>3772</v>
      </c>
      <c r="D869" s="220" t="s">
        <v>1753</v>
      </c>
      <c r="E869" s="215" t="s">
        <v>519</v>
      </c>
      <c r="F869" s="216" t="s">
        <v>753</v>
      </c>
      <c r="G869" s="225">
        <v>0</v>
      </c>
      <c r="H869" s="225">
        <v>0</v>
      </c>
      <c r="I869" s="215" t="s">
        <v>1</v>
      </c>
      <c r="J869" s="215" t="s">
        <v>1378</v>
      </c>
      <c r="K869" s="222" t="s">
        <v>3785</v>
      </c>
      <c r="L869" s="223" t="s">
        <v>4773</v>
      </c>
      <c r="M869" s="223" t="s">
        <v>4832</v>
      </c>
      <c r="P869" s="228" t="s">
        <v>1753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183</v>
      </c>
      <c r="W869" s="92" t="s">
        <v>2240</v>
      </c>
      <c r="X869" s="96" t="s">
        <v>2240</v>
      </c>
      <c r="Y869" s="96" t="s">
        <v>2240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33" t="str">
        <f>IF(ISNA(VLOOKUP(AA869,'XEQM Shortlist'!J:J,1,0)),"//","")</f>
        <v/>
      </c>
      <c r="AE869"/>
      <c r="AF869" s="92" t="str">
        <f t="shared" si="237"/>
        <v/>
      </c>
      <c r="AG869" t="b">
        <f t="shared" si="238"/>
        <v>1</v>
      </c>
    </row>
    <row r="870" spans="1:33" s="17" customFormat="1">
      <c r="A870" s="48">
        <f t="shared" si="239"/>
        <v>870</v>
      </c>
      <c r="B870" s="47">
        <f t="shared" si="240"/>
        <v>846</v>
      </c>
      <c r="C870" s="220" t="s">
        <v>3771</v>
      </c>
      <c r="D870" s="220" t="s">
        <v>7</v>
      </c>
      <c r="E870" s="215" t="s">
        <v>519</v>
      </c>
      <c r="F870" s="216" t="s">
        <v>754</v>
      </c>
      <c r="G870" s="225">
        <v>0</v>
      </c>
      <c r="H870" s="225">
        <v>0</v>
      </c>
      <c r="I870" s="215" t="s">
        <v>1</v>
      </c>
      <c r="J870" s="215" t="s">
        <v>1378</v>
      </c>
      <c r="K870" s="222" t="s">
        <v>3785</v>
      </c>
      <c r="L870" s="223" t="s">
        <v>4773</v>
      </c>
      <c r="M870" s="223" t="s">
        <v>4832</v>
      </c>
      <c r="P870" s="228" t="s">
        <v>3308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183</v>
      </c>
      <c r="W870" s="92" t="s">
        <v>2240</v>
      </c>
      <c r="X870" s="96" t="s">
        <v>2240</v>
      </c>
      <c r="Y870" s="96" t="s">
        <v>2240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33" t="str">
        <f>IF(ISNA(VLOOKUP(AA870,'XEQM Shortlist'!J:J,1,0)),"//","")</f>
        <v/>
      </c>
      <c r="AE870"/>
      <c r="AF870" s="92" t="str">
        <f t="shared" si="237"/>
        <v/>
      </c>
      <c r="AG870" t="b">
        <f t="shared" si="238"/>
        <v>1</v>
      </c>
    </row>
    <row r="871" spans="1:33" s="17" customFormat="1">
      <c r="A871" s="48">
        <f t="shared" si="239"/>
        <v>871</v>
      </c>
      <c r="B871" s="47">
        <f t="shared" si="240"/>
        <v>847</v>
      </c>
      <c r="C871" s="220" t="s">
        <v>3772</v>
      </c>
      <c r="D871" s="220" t="s">
        <v>3133</v>
      </c>
      <c r="E871" s="215" t="s">
        <v>519</v>
      </c>
      <c r="F871" s="216" t="s">
        <v>755</v>
      </c>
      <c r="G871" s="225">
        <v>0</v>
      </c>
      <c r="H871" s="225">
        <v>0</v>
      </c>
      <c r="I871" s="215" t="s">
        <v>1</v>
      </c>
      <c r="J871" s="215" t="s">
        <v>1378</v>
      </c>
      <c r="K871" s="222" t="s">
        <v>3785</v>
      </c>
      <c r="L871" s="223" t="s">
        <v>4773</v>
      </c>
      <c r="M871" s="223" t="s">
        <v>4832</v>
      </c>
      <c r="P871" s="228" t="s">
        <v>3133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183</v>
      </c>
      <c r="W871" s="92" t="s">
        <v>2240</v>
      </c>
      <c r="X871" s="96" t="s">
        <v>2240</v>
      </c>
      <c r="Y871" s="96" t="s">
        <v>2240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33" t="str">
        <f>IF(ISNA(VLOOKUP(AA871,'XEQM Shortlist'!J:J,1,0)),"//","")</f>
        <v/>
      </c>
      <c r="AE871"/>
      <c r="AF871" s="92" t="str">
        <f t="shared" si="237"/>
        <v/>
      </c>
      <c r="AG871" t="b">
        <f t="shared" si="238"/>
        <v>1</v>
      </c>
    </row>
    <row r="872" spans="1:33">
      <c r="A872" s="48">
        <f t="shared" si="239"/>
        <v>872</v>
      </c>
      <c r="B872" s="47">
        <f t="shared" si="240"/>
        <v>848</v>
      </c>
      <c r="C872" s="220" t="s">
        <v>3771</v>
      </c>
      <c r="D872" s="220" t="s">
        <v>7</v>
      </c>
      <c r="E872" s="215" t="s">
        <v>519</v>
      </c>
      <c r="F872" s="215" t="s">
        <v>756</v>
      </c>
      <c r="G872" s="224">
        <v>0</v>
      </c>
      <c r="H872" s="224">
        <v>0</v>
      </c>
      <c r="I872" s="215" t="s">
        <v>1</v>
      </c>
      <c r="J872" s="215" t="s">
        <v>1378</v>
      </c>
      <c r="K872" s="222" t="s">
        <v>3785</v>
      </c>
      <c r="L872" s="223" t="s">
        <v>4773</v>
      </c>
      <c r="M872" s="223" t="s">
        <v>4832</v>
      </c>
      <c r="N872" s="55"/>
      <c r="O872" s="55"/>
      <c r="P872" s="228" t="s">
        <v>3309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183</v>
      </c>
      <c r="W872" s="79" t="s">
        <v>2240</v>
      </c>
      <c r="X872" s="57" t="s">
        <v>2240</v>
      </c>
      <c r="Y872" s="57" t="s">
        <v>2240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33" t="str">
        <f>IF(ISNA(VLOOKUP(AA872,'XEQM Shortlist'!J:J,1,0)),"//","")</f>
        <v/>
      </c>
      <c r="AF872" s="92" t="str">
        <f t="shared" si="237"/>
        <v/>
      </c>
      <c r="AG872" t="b">
        <f t="shared" si="238"/>
        <v>1</v>
      </c>
    </row>
    <row r="873" spans="1:33">
      <c r="A873" s="48">
        <f t="shared" si="239"/>
        <v>873</v>
      </c>
      <c r="B873" s="47">
        <f t="shared" si="240"/>
        <v>849</v>
      </c>
      <c r="C873" s="220" t="s">
        <v>3772</v>
      </c>
      <c r="D873" s="220" t="s">
        <v>1497</v>
      </c>
      <c r="E873" s="215" t="s">
        <v>519</v>
      </c>
      <c r="F873" s="219" t="s">
        <v>757</v>
      </c>
      <c r="G873" s="226">
        <v>0</v>
      </c>
      <c r="H873" s="226">
        <v>0</v>
      </c>
      <c r="I873" s="215" t="s">
        <v>1</v>
      </c>
      <c r="J873" s="215" t="s">
        <v>1378</v>
      </c>
      <c r="K873" s="222" t="s">
        <v>3785</v>
      </c>
      <c r="L873" s="223" t="s">
        <v>4773</v>
      </c>
      <c r="M873" s="223" t="s">
        <v>4832</v>
      </c>
      <c r="N873" s="55"/>
      <c r="O873" s="55"/>
      <c r="P873" s="228" t="s">
        <v>1497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183</v>
      </c>
      <c r="W873" s="79" t="s">
        <v>2240</v>
      </c>
      <c r="X873" s="57" t="s">
        <v>2240</v>
      </c>
      <c r="Y873" s="57" t="s">
        <v>2240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33" t="str">
        <f>IF(ISNA(VLOOKUP(AA873,'XEQM Shortlist'!J:J,1,0)),"//","")</f>
        <v/>
      </c>
      <c r="AF873" s="92" t="str">
        <f t="shared" si="237"/>
        <v/>
      </c>
      <c r="AG873" t="b">
        <f t="shared" si="238"/>
        <v>1</v>
      </c>
    </row>
    <row r="874" spans="1:33">
      <c r="A874" s="48">
        <f t="shared" si="239"/>
        <v>874</v>
      </c>
      <c r="B874" s="47">
        <f t="shared" si="240"/>
        <v>850</v>
      </c>
      <c r="C874" s="220" t="s">
        <v>3772</v>
      </c>
      <c r="D874" s="220" t="s">
        <v>3134</v>
      </c>
      <c r="E874" s="215" t="s">
        <v>519</v>
      </c>
      <c r="F874" s="215" t="s">
        <v>758</v>
      </c>
      <c r="G874" s="226">
        <v>0</v>
      </c>
      <c r="H874" s="226">
        <v>0</v>
      </c>
      <c r="I874" s="215" t="s">
        <v>1</v>
      </c>
      <c r="J874" s="215" t="s">
        <v>1378</v>
      </c>
      <c r="K874" s="222" t="s">
        <v>3785</v>
      </c>
      <c r="L874" s="223" t="s">
        <v>4773</v>
      </c>
      <c r="M874" s="223" t="s">
        <v>4832</v>
      </c>
      <c r="N874" s="55"/>
      <c r="O874" s="55"/>
      <c r="P874" s="228" t="s">
        <v>3134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183</v>
      </c>
      <c r="W874" s="79" t="s">
        <v>2240</v>
      </c>
      <c r="X874" s="57" t="s">
        <v>2240</v>
      </c>
      <c r="Y874" s="57" t="s">
        <v>2240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33" t="str">
        <f>IF(ISNA(VLOOKUP(AA874,'XEQM Shortlist'!J:J,1,0)),"//","")</f>
        <v/>
      </c>
      <c r="AF874" s="92" t="str">
        <f t="shared" si="237"/>
        <v/>
      </c>
      <c r="AG874" t="b">
        <f t="shared" si="238"/>
        <v>1</v>
      </c>
    </row>
    <row r="875" spans="1:33">
      <c r="A875" s="48">
        <f t="shared" si="239"/>
        <v>875</v>
      </c>
      <c r="B875" s="47">
        <f t="shared" si="240"/>
        <v>851</v>
      </c>
      <c r="C875" s="220" t="s">
        <v>3771</v>
      </c>
      <c r="D875" s="220" t="s">
        <v>7</v>
      </c>
      <c r="E875" s="215" t="s">
        <v>519</v>
      </c>
      <c r="F875" s="215" t="s">
        <v>5</v>
      </c>
      <c r="G875" s="226">
        <v>0</v>
      </c>
      <c r="H875" s="226">
        <v>0</v>
      </c>
      <c r="I875" s="215" t="s">
        <v>1</v>
      </c>
      <c r="J875" s="215" t="s">
        <v>1378</v>
      </c>
      <c r="K875" s="222" t="s">
        <v>3785</v>
      </c>
      <c r="L875" s="223" t="s">
        <v>4773</v>
      </c>
      <c r="M875" s="223" t="s">
        <v>4832</v>
      </c>
      <c r="N875" s="55"/>
      <c r="O875" s="55"/>
      <c r="P875" s="228" t="s">
        <v>3310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183</v>
      </c>
      <c r="W875" s="79" t="s">
        <v>2240</v>
      </c>
      <c r="X875" s="57" t="s">
        <v>2240</v>
      </c>
      <c r="Y875" s="57" t="s">
        <v>2240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33" t="str">
        <f>IF(ISNA(VLOOKUP(AA875,'XEQM Shortlist'!J:J,1,0)),"//","")</f>
        <v/>
      </c>
      <c r="AF875" s="92" t="str">
        <f t="shared" si="237"/>
        <v/>
      </c>
      <c r="AG875" t="b">
        <f t="shared" si="238"/>
        <v>1</v>
      </c>
    </row>
    <row r="876" spans="1:33" s="17" customFormat="1">
      <c r="A876" s="48">
        <f t="shared" ref="A876" si="242">IF(B876=INT(B876),ROW(),"")</f>
        <v>876</v>
      </c>
      <c r="B876" s="47">
        <f t="shared" si="240"/>
        <v>852</v>
      </c>
      <c r="C876" s="220" t="s">
        <v>3771</v>
      </c>
      <c r="D876" s="220" t="s">
        <v>7</v>
      </c>
      <c r="E876" s="215" t="s">
        <v>519</v>
      </c>
      <c r="F876" s="216" t="s">
        <v>759</v>
      </c>
      <c r="G876" s="225">
        <v>0</v>
      </c>
      <c r="H876" s="225">
        <v>0</v>
      </c>
      <c r="I876" s="215" t="s">
        <v>1</v>
      </c>
      <c r="J876" s="215" t="s">
        <v>1378</v>
      </c>
      <c r="K876" s="222" t="s">
        <v>3785</v>
      </c>
      <c r="L876" s="223" t="s">
        <v>4773</v>
      </c>
      <c r="M876" s="223" t="s">
        <v>4832</v>
      </c>
      <c r="P876" s="228" t="s">
        <v>3311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183</v>
      </c>
      <c r="W876" s="92" t="s">
        <v>2240</v>
      </c>
      <c r="X876" s="96" t="s">
        <v>2240</v>
      </c>
      <c r="Y876" s="96" t="s">
        <v>2240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33" t="str">
        <f>IF(ISNA(VLOOKUP(AA876,'XEQM Shortlist'!J:J,1,0)),"//","")</f>
        <v/>
      </c>
      <c r="AE876"/>
      <c r="AF876" s="92" t="str">
        <f t="shared" si="237"/>
        <v/>
      </c>
      <c r="AG876" t="b">
        <f t="shared" si="238"/>
        <v>1</v>
      </c>
    </row>
    <row r="877" spans="1:33">
      <c r="A877" s="48">
        <f t="shared" si="239"/>
        <v>877</v>
      </c>
      <c r="B877" s="47">
        <f t="shared" si="240"/>
        <v>853</v>
      </c>
      <c r="C877" s="220" t="s">
        <v>3772</v>
      </c>
      <c r="D877" s="220" t="s">
        <v>3135</v>
      </c>
      <c r="E877" s="215" t="s">
        <v>519</v>
      </c>
      <c r="F877" s="215" t="s">
        <v>760</v>
      </c>
      <c r="G877" s="226">
        <v>0</v>
      </c>
      <c r="H877" s="226">
        <v>0</v>
      </c>
      <c r="I877" s="215" t="s">
        <v>1</v>
      </c>
      <c r="J877" s="215" t="s">
        <v>1378</v>
      </c>
      <c r="K877" s="222" t="s">
        <v>3785</v>
      </c>
      <c r="L877" s="223" t="s">
        <v>4773</v>
      </c>
      <c r="M877" s="223" t="s">
        <v>4832</v>
      </c>
      <c r="N877" s="55"/>
      <c r="O877" s="55"/>
      <c r="P877" s="228" t="s">
        <v>3135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183</v>
      </c>
      <c r="W877" s="79" t="s">
        <v>2240</v>
      </c>
      <c r="X877" s="57" t="s">
        <v>2240</v>
      </c>
      <c r="Y877" s="57" t="s">
        <v>2240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33" t="str">
        <f>IF(ISNA(VLOOKUP(AA877,'XEQM Shortlist'!J:J,1,0)),"//","")</f>
        <v/>
      </c>
      <c r="AF877" s="92" t="str">
        <f t="shared" si="237"/>
        <v/>
      </c>
      <c r="AG877" t="b">
        <f t="shared" si="238"/>
        <v>1</v>
      </c>
    </row>
    <row r="878" spans="1:33" s="17" customFormat="1">
      <c r="A878" s="48">
        <f t="shared" si="239"/>
        <v>878</v>
      </c>
      <c r="B878" s="47">
        <f t="shared" si="240"/>
        <v>854</v>
      </c>
      <c r="C878" s="220" t="s">
        <v>3771</v>
      </c>
      <c r="D878" s="220" t="s">
        <v>7</v>
      </c>
      <c r="E878" s="215" t="s">
        <v>519</v>
      </c>
      <c r="F878" s="216" t="s">
        <v>761</v>
      </c>
      <c r="G878" s="225">
        <v>0</v>
      </c>
      <c r="H878" s="225">
        <v>0</v>
      </c>
      <c r="I878" s="215" t="s">
        <v>1</v>
      </c>
      <c r="J878" s="215" t="s">
        <v>1378</v>
      </c>
      <c r="K878" s="222" t="s">
        <v>3785</v>
      </c>
      <c r="L878" s="223" t="s">
        <v>4773</v>
      </c>
      <c r="M878" s="223" t="s">
        <v>4832</v>
      </c>
      <c r="P878" s="228" t="s">
        <v>3312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183</v>
      </c>
      <c r="W878" s="92" t="s">
        <v>2240</v>
      </c>
      <c r="X878" s="96" t="s">
        <v>2240</v>
      </c>
      <c r="Y878" s="96" t="s">
        <v>2240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33" t="str">
        <f>IF(ISNA(VLOOKUP(AA878,'XEQM Shortlist'!J:J,1,0)),"//","")</f>
        <v/>
      </c>
      <c r="AE878"/>
      <c r="AF878" s="92" t="str">
        <f t="shared" si="237"/>
        <v/>
      </c>
      <c r="AG878" t="b">
        <f t="shared" si="238"/>
        <v>1</v>
      </c>
    </row>
    <row r="879" spans="1:33">
      <c r="A879" s="48">
        <f t="shared" si="239"/>
        <v>879</v>
      </c>
      <c r="B879" s="47">
        <f t="shared" si="240"/>
        <v>855</v>
      </c>
      <c r="C879" s="220" t="s">
        <v>3772</v>
      </c>
      <c r="D879" s="220" t="s">
        <v>1482</v>
      </c>
      <c r="E879" s="215" t="s">
        <v>519</v>
      </c>
      <c r="F879" s="215" t="s">
        <v>432</v>
      </c>
      <c r="G879" s="226">
        <v>0</v>
      </c>
      <c r="H879" s="226">
        <v>0</v>
      </c>
      <c r="I879" s="215" t="s">
        <v>1</v>
      </c>
      <c r="J879" s="215" t="s">
        <v>1378</v>
      </c>
      <c r="K879" s="222" t="s">
        <v>3785</v>
      </c>
      <c r="L879" s="223" t="s">
        <v>4773</v>
      </c>
      <c r="M879" s="223" t="s">
        <v>4832</v>
      </c>
      <c r="N879" s="55"/>
      <c r="O879" s="55"/>
      <c r="P879" s="228" t="s">
        <v>1482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183</v>
      </c>
      <c r="W879" s="79" t="s">
        <v>2240</v>
      </c>
      <c r="X879" s="57" t="s">
        <v>2240</v>
      </c>
      <c r="Y879" s="57" t="s">
        <v>2240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33" t="str">
        <f>IF(ISNA(VLOOKUP(AA879,'XEQM Shortlist'!J:J,1,0)),"//","")</f>
        <v/>
      </c>
      <c r="AF879" s="92" t="str">
        <f t="shared" si="237"/>
        <v/>
      </c>
      <c r="AG879" t="b">
        <f t="shared" si="238"/>
        <v>1</v>
      </c>
    </row>
    <row r="880" spans="1:33">
      <c r="A880" s="48">
        <f t="shared" si="239"/>
        <v>880</v>
      </c>
      <c r="B880" s="47">
        <f t="shared" si="240"/>
        <v>856</v>
      </c>
      <c r="C880" s="220" t="s">
        <v>3771</v>
      </c>
      <c r="D880" s="220" t="s">
        <v>7</v>
      </c>
      <c r="E880" s="215" t="s">
        <v>519</v>
      </c>
      <c r="F880" s="215" t="s">
        <v>762</v>
      </c>
      <c r="G880" s="226">
        <v>0</v>
      </c>
      <c r="H880" s="226">
        <v>0</v>
      </c>
      <c r="I880" s="215" t="s">
        <v>1</v>
      </c>
      <c r="J880" s="215" t="s">
        <v>1378</v>
      </c>
      <c r="K880" s="222" t="s">
        <v>3785</v>
      </c>
      <c r="L880" s="223" t="s">
        <v>4773</v>
      </c>
      <c r="M880" s="223" t="s">
        <v>4832</v>
      </c>
      <c r="N880" s="55"/>
      <c r="O880" s="55"/>
      <c r="P880" s="228" t="s">
        <v>3313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183</v>
      </c>
      <c r="W880" s="79" t="s">
        <v>2240</v>
      </c>
      <c r="X880" s="57" t="s">
        <v>2240</v>
      </c>
      <c r="Y880" s="57" t="s">
        <v>2240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33" t="str">
        <f>IF(ISNA(VLOOKUP(AA880,'XEQM Shortlist'!J:J,1,0)),"//","")</f>
        <v/>
      </c>
      <c r="AF880" s="92" t="str">
        <f t="shared" si="237"/>
        <v/>
      </c>
      <c r="AG880" t="b">
        <f t="shared" si="238"/>
        <v>1</v>
      </c>
    </row>
    <row r="881" spans="1:33">
      <c r="A881" s="48">
        <f t="shared" si="239"/>
        <v>881</v>
      </c>
      <c r="B881" s="47">
        <f t="shared" si="240"/>
        <v>857</v>
      </c>
      <c r="C881" s="220" t="s">
        <v>3772</v>
      </c>
      <c r="D881" s="220" t="s">
        <v>3136</v>
      </c>
      <c r="E881" s="215" t="s">
        <v>519</v>
      </c>
      <c r="F881" s="215" t="s">
        <v>763</v>
      </c>
      <c r="G881" s="226">
        <v>0</v>
      </c>
      <c r="H881" s="226">
        <v>0</v>
      </c>
      <c r="I881" s="215" t="s">
        <v>1</v>
      </c>
      <c r="J881" s="215" t="s">
        <v>1378</v>
      </c>
      <c r="K881" s="222" t="s">
        <v>3785</v>
      </c>
      <c r="L881" s="223" t="s">
        <v>4773</v>
      </c>
      <c r="M881" s="223" t="s">
        <v>4832</v>
      </c>
      <c r="N881" s="55"/>
      <c r="O881" s="55"/>
      <c r="P881" s="228" t="s">
        <v>3136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183</v>
      </c>
      <c r="W881" s="79" t="s">
        <v>2240</v>
      </c>
      <c r="X881" s="57" t="s">
        <v>2240</v>
      </c>
      <c r="Y881" s="57" t="s">
        <v>2240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33" t="str">
        <f>IF(ISNA(VLOOKUP(AA881,'XEQM Shortlist'!J:J,1,0)),"//","")</f>
        <v/>
      </c>
      <c r="AF881" s="92" t="str">
        <f t="shared" si="237"/>
        <v/>
      </c>
      <c r="AG881" t="b">
        <f t="shared" si="238"/>
        <v>1</v>
      </c>
    </row>
    <row r="882" spans="1:33">
      <c r="A882" s="48">
        <f t="shared" si="239"/>
        <v>882</v>
      </c>
      <c r="B882" s="47">
        <f t="shared" si="240"/>
        <v>858</v>
      </c>
      <c r="C882" s="220" t="s">
        <v>3772</v>
      </c>
      <c r="D882" s="220" t="s">
        <v>3137</v>
      </c>
      <c r="E882" s="215" t="s">
        <v>764</v>
      </c>
      <c r="F882" s="215" t="s">
        <v>764</v>
      </c>
      <c r="G882" s="226">
        <v>0</v>
      </c>
      <c r="H882" s="226">
        <v>0</v>
      </c>
      <c r="I882" s="215" t="s">
        <v>2482</v>
      </c>
      <c r="J882" s="215" t="s">
        <v>1378</v>
      </c>
      <c r="K882" s="222" t="s">
        <v>3785</v>
      </c>
      <c r="L882" s="223" t="s">
        <v>4773</v>
      </c>
      <c r="M882" s="223" t="s">
        <v>4832</v>
      </c>
      <c r="N882" s="55"/>
      <c r="O882" s="55"/>
      <c r="P882" s="228" t="s">
        <v>3137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183</v>
      </c>
      <c r="W882" s="79" t="s">
        <v>2240</v>
      </c>
      <c r="X882" s="57" t="s">
        <v>2240</v>
      </c>
      <c r="Y882" s="57" t="s">
        <v>2240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33" t="str">
        <f>IF(ISNA(VLOOKUP(AA882,'XEQM Shortlist'!J:J,1,0)),"//","")</f>
        <v/>
      </c>
      <c r="AF882" s="92" t="str">
        <f t="shared" si="237"/>
        <v/>
      </c>
      <c r="AG882" t="b">
        <f t="shared" si="238"/>
        <v>1</v>
      </c>
    </row>
    <row r="883" spans="1:33">
      <c r="A883" s="48">
        <f t="shared" si="239"/>
        <v>883</v>
      </c>
      <c r="B883" s="47">
        <f t="shared" si="240"/>
        <v>859</v>
      </c>
      <c r="C883" s="220" t="s">
        <v>3772</v>
      </c>
      <c r="D883" s="220" t="s">
        <v>3138</v>
      </c>
      <c r="E883" s="215" t="s">
        <v>765</v>
      </c>
      <c r="F883" s="215" t="s">
        <v>765</v>
      </c>
      <c r="G883" s="226">
        <v>0</v>
      </c>
      <c r="H883" s="226">
        <v>0</v>
      </c>
      <c r="I883" s="215" t="s">
        <v>2483</v>
      </c>
      <c r="J883" s="215" t="s">
        <v>1378</v>
      </c>
      <c r="K883" s="222" t="s">
        <v>3785</v>
      </c>
      <c r="L883" s="223" t="s">
        <v>4773</v>
      </c>
      <c r="M883" s="223" t="s">
        <v>4832</v>
      </c>
      <c r="N883" s="55"/>
      <c r="O883" s="55"/>
      <c r="P883" s="228" t="s">
        <v>3138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183</v>
      </c>
      <c r="W883" s="79" t="s">
        <v>2240</v>
      </c>
      <c r="X883" s="57" t="s">
        <v>2240</v>
      </c>
      <c r="Y883" s="57" t="s">
        <v>2240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33" t="str">
        <f>IF(ISNA(VLOOKUP(AA883,'XEQM Shortlist'!J:J,1,0)),"//","")</f>
        <v/>
      </c>
      <c r="AF883" s="92" t="str">
        <f t="shared" si="237"/>
        <v/>
      </c>
      <c r="AG883" t="b">
        <f t="shared" si="238"/>
        <v>1</v>
      </c>
    </row>
    <row r="884" spans="1:33">
      <c r="A884" s="48">
        <f t="shared" si="239"/>
        <v>884</v>
      </c>
      <c r="B884" s="47">
        <f t="shared" si="240"/>
        <v>860</v>
      </c>
      <c r="C884" s="220" t="s">
        <v>3772</v>
      </c>
      <c r="D884" s="220" t="s">
        <v>3139</v>
      </c>
      <c r="E884" s="215" t="s">
        <v>766</v>
      </c>
      <c r="F884" s="215" t="s">
        <v>766</v>
      </c>
      <c r="G884" s="226">
        <v>0</v>
      </c>
      <c r="H884" s="226">
        <v>0</v>
      </c>
      <c r="I884" s="215" t="s">
        <v>2482</v>
      </c>
      <c r="J884" s="215" t="s">
        <v>1378</v>
      </c>
      <c r="K884" s="222" t="s">
        <v>3785</v>
      </c>
      <c r="L884" s="223" t="s">
        <v>4773</v>
      </c>
      <c r="M884" s="223" t="s">
        <v>4832</v>
      </c>
      <c r="N884" s="55"/>
      <c r="O884" s="55"/>
      <c r="P884" s="228" t="s">
        <v>3139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183</v>
      </c>
      <c r="W884" s="79" t="s">
        <v>2240</v>
      </c>
      <c r="X884" s="57" t="s">
        <v>2240</v>
      </c>
      <c r="Y884" s="57" t="s">
        <v>2240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33" t="str">
        <f>IF(ISNA(VLOOKUP(AA884,'XEQM Shortlist'!J:J,1,0)),"//","")</f>
        <v/>
      </c>
      <c r="AF884" s="92" t="str">
        <f t="shared" si="237"/>
        <v/>
      </c>
      <c r="AG884" t="b">
        <f t="shared" si="238"/>
        <v>1</v>
      </c>
    </row>
    <row r="885" spans="1:33">
      <c r="A885" s="48">
        <f t="shared" si="239"/>
        <v>885</v>
      </c>
      <c r="B885" s="47">
        <f t="shared" si="240"/>
        <v>861</v>
      </c>
      <c r="C885" s="220" t="s">
        <v>3772</v>
      </c>
      <c r="D885" s="220" t="s">
        <v>3140</v>
      </c>
      <c r="E885" s="215" t="s">
        <v>767</v>
      </c>
      <c r="F885" s="215" t="s">
        <v>767</v>
      </c>
      <c r="G885" s="226">
        <v>0</v>
      </c>
      <c r="H885" s="226">
        <v>0</v>
      </c>
      <c r="I885" s="215" t="s">
        <v>2483</v>
      </c>
      <c r="J885" s="215" t="s">
        <v>1378</v>
      </c>
      <c r="K885" s="222" t="s">
        <v>3785</v>
      </c>
      <c r="L885" s="223" t="s">
        <v>4773</v>
      </c>
      <c r="M885" s="223" t="s">
        <v>4832</v>
      </c>
      <c r="N885" s="55"/>
      <c r="O885" s="55"/>
      <c r="P885" s="228" t="s">
        <v>3140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183</v>
      </c>
      <c r="W885" s="79" t="s">
        <v>2240</v>
      </c>
      <c r="X885" s="57" t="s">
        <v>2240</v>
      </c>
      <c r="Y885" s="57" t="s">
        <v>2240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33" t="str">
        <f>IF(ISNA(VLOOKUP(AA885,'XEQM Shortlist'!J:J,1,0)),"//","")</f>
        <v/>
      </c>
      <c r="AF885" s="92" t="str">
        <f t="shared" si="237"/>
        <v/>
      </c>
      <c r="AG885" t="b">
        <f t="shared" si="238"/>
        <v>1</v>
      </c>
    </row>
    <row r="886" spans="1:33">
      <c r="A886" s="48">
        <f t="shared" si="239"/>
        <v>886</v>
      </c>
      <c r="B886" s="47">
        <f t="shared" si="240"/>
        <v>862</v>
      </c>
      <c r="C886" s="220" t="s">
        <v>3772</v>
      </c>
      <c r="D886" s="220" t="s">
        <v>3141</v>
      </c>
      <c r="E886" s="215" t="s">
        <v>768</v>
      </c>
      <c r="F886" s="215" t="s">
        <v>768</v>
      </c>
      <c r="G886" s="226">
        <v>0</v>
      </c>
      <c r="H886" s="226">
        <v>0</v>
      </c>
      <c r="I886" s="215" t="s">
        <v>2482</v>
      </c>
      <c r="J886" s="215" t="s">
        <v>1378</v>
      </c>
      <c r="K886" s="222" t="s">
        <v>3785</v>
      </c>
      <c r="L886" s="223" t="s">
        <v>4773</v>
      </c>
      <c r="M886" s="223" t="s">
        <v>4832</v>
      </c>
      <c r="N886" s="55"/>
      <c r="O886" s="55"/>
      <c r="P886" s="228" t="s">
        <v>3141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183</v>
      </c>
      <c r="W886" s="79" t="s">
        <v>2240</v>
      </c>
      <c r="X886" s="57" t="s">
        <v>2240</v>
      </c>
      <c r="Y886" s="57" t="s">
        <v>2240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33" t="str">
        <f>IF(ISNA(VLOOKUP(AA886,'XEQM Shortlist'!J:J,1,0)),"//","")</f>
        <v/>
      </c>
      <c r="AF886" s="92" t="str">
        <f t="shared" si="237"/>
        <v/>
      </c>
      <c r="AG886" t="b">
        <f t="shared" si="238"/>
        <v>1</v>
      </c>
    </row>
    <row r="887" spans="1:33">
      <c r="A887" s="48">
        <f t="shared" si="239"/>
        <v>887</v>
      </c>
      <c r="B887" s="47">
        <f t="shared" si="240"/>
        <v>863</v>
      </c>
      <c r="C887" s="220" t="s">
        <v>3772</v>
      </c>
      <c r="D887" s="220" t="s">
        <v>3142</v>
      </c>
      <c r="E887" s="215" t="s">
        <v>769</v>
      </c>
      <c r="F887" s="215" t="s">
        <v>769</v>
      </c>
      <c r="G887" s="226">
        <v>0</v>
      </c>
      <c r="H887" s="226">
        <v>0</v>
      </c>
      <c r="I887" s="215" t="s">
        <v>2482</v>
      </c>
      <c r="J887" s="215" t="s">
        <v>1378</v>
      </c>
      <c r="K887" s="222" t="s">
        <v>3785</v>
      </c>
      <c r="L887" s="223" t="s">
        <v>4773</v>
      </c>
      <c r="M887" s="223" t="s">
        <v>4832</v>
      </c>
      <c r="N887" s="55"/>
      <c r="O887" s="55"/>
      <c r="P887" s="228" t="s">
        <v>3142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183</v>
      </c>
      <c r="W887" s="79" t="s">
        <v>2240</v>
      </c>
      <c r="X887" s="57" t="s">
        <v>2240</v>
      </c>
      <c r="Y887" s="57" t="s">
        <v>2240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33" t="str">
        <f>IF(ISNA(VLOOKUP(AA887,'XEQM Shortlist'!J:J,1,0)),"//","")</f>
        <v/>
      </c>
      <c r="AF887" s="92" t="str">
        <f t="shared" si="237"/>
        <v/>
      </c>
      <c r="AG887" t="b">
        <f t="shared" si="238"/>
        <v>1</v>
      </c>
    </row>
    <row r="888" spans="1:33">
      <c r="A888" s="48">
        <f t="shared" si="239"/>
        <v>888</v>
      </c>
      <c r="B888" s="47">
        <f t="shared" si="240"/>
        <v>864</v>
      </c>
      <c r="C888" s="220" t="s">
        <v>3772</v>
      </c>
      <c r="D888" s="220" t="s">
        <v>3143</v>
      </c>
      <c r="E888" s="215" t="s">
        <v>770</v>
      </c>
      <c r="F888" s="215" t="s">
        <v>770</v>
      </c>
      <c r="G888" s="226">
        <v>0</v>
      </c>
      <c r="H888" s="226">
        <v>0</v>
      </c>
      <c r="I888" s="215" t="s">
        <v>2482</v>
      </c>
      <c r="J888" s="215" t="s">
        <v>1378</v>
      </c>
      <c r="K888" s="222" t="s">
        <v>3785</v>
      </c>
      <c r="L888" s="223" t="s">
        <v>4773</v>
      </c>
      <c r="M888" s="223" t="s">
        <v>4832</v>
      </c>
      <c r="N888" s="55"/>
      <c r="O888" s="55"/>
      <c r="P888" s="228" t="s">
        <v>3143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183</v>
      </c>
      <c r="W888" s="79" t="s">
        <v>2240</v>
      </c>
      <c r="X888" s="57" t="s">
        <v>2240</v>
      </c>
      <c r="Y888" s="57" t="s">
        <v>2240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33" t="str">
        <f>IF(ISNA(VLOOKUP(AA888,'XEQM Shortlist'!J:J,1,0)),"//","")</f>
        <v/>
      </c>
      <c r="AF888" s="92" t="str">
        <f t="shared" si="237"/>
        <v/>
      </c>
      <c r="AG888" t="b">
        <f t="shared" si="238"/>
        <v>1</v>
      </c>
    </row>
    <row r="889" spans="1:33">
      <c r="A889" s="48">
        <f t="shared" si="239"/>
        <v>889</v>
      </c>
      <c r="B889" s="47">
        <f t="shared" si="240"/>
        <v>865</v>
      </c>
      <c r="C889" s="220" t="s">
        <v>3772</v>
      </c>
      <c r="D889" s="220" t="s">
        <v>3144</v>
      </c>
      <c r="E889" s="215" t="s">
        <v>771</v>
      </c>
      <c r="F889" s="215" t="s">
        <v>771</v>
      </c>
      <c r="G889" s="226">
        <v>0</v>
      </c>
      <c r="H889" s="226">
        <v>0</v>
      </c>
      <c r="I889" s="215" t="s">
        <v>2483</v>
      </c>
      <c r="J889" s="215" t="s">
        <v>1378</v>
      </c>
      <c r="K889" s="222" t="s">
        <v>3785</v>
      </c>
      <c r="L889" s="223" t="s">
        <v>4773</v>
      </c>
      <c r="M889" s="223" t="s">
        <v>4832</v>
      </c>
      <c r="N889" s="55"/>
      <c r="O889" s="55"/>
      <c r="P889" s="228" t="s">
        <v>3144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183</v>
      </c>
      <c r="W889" s="79" t="s">
        <v>2240</v>
      </c>
      <c r="X889" s="57" t="s">
        <v>2240</v>
      </c>
      <c r="Y889" s="57" t="s">
        <v>2240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33" t="str">
        <f>IF(ISNA(VLOOKUP(AA889,'XEQM Shortlist'!J:J,1,0)),"//","")</f>
        <v/>
      </c>
      <c r="AF889" s="92" t="str">
        <f t="shared" si="237"/>
        <v/>
      </c>
      <c r="AG889" t="b">
        <f t="shared" si="238"/>
        <v>1</v>
      </c>
    </row>
    <row r="890" spans="1:33">
      <c r="A890" s="48">
        <f t="shared" si="239"/>
        <v>890</v>
      </c>
      <c r="B890" s="47">
        <f t="shared" si="240"/>
        <v>866</v>
      </c>
      <c r="C890" s="220" t="s">
        <v>3772</v>
      </c>
      <c r="D890" s="220" t="s">
        <v>3145</v>
      </c>
      <c r="E890" s="215" t="s">
        <v>519</v>
      </c>
      <c r="F890" s="215" t="s">
        <v>772</v>
      </c>
      <c r="G890" s="226">
        <v>0</v>
      </c>
      <c r="H890" s="226">
        <v>0</v>
      </c>
      <c r="I890" s="215" t="s">
        <v>1</v>
      </c>
      <c r="J890" s="215" t="s">
        <v>1378</v>
      </c>
      <c r="K890" s="222" t="s">
        <v>3785</v>
      </c>
      <c r="L890" s="223" t="s">
        <v>4773</v>
      </c>
      <c r="M890" s="223" t="s">
        <v>4832</v>
      </c>
      <c r="N890" s="55"/>
      <c r="O890" s="55"/>
      <c r="P890" s="228" t="s">
        <v>3145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183</v>
      </c>
      <c r="W890" s="79" t="s">
        <v>2240</v>
      </c>
      <c r="X890" s="57" t="s">
        <v>2240</v>
      </c>
      <c r="Y890" s="57" t="s">
        <v>2240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33" t="str">
        <f>IF(ISNA(VLOOKUP(AA890,'XEQM Shortlist'!J:J,1,0)),"//","")</f>
        <v/>
      </c>
      <c r="AF890" s="92" t="str">
        <f t="shared" si="237"/>
        <v/>
      </c>
      <c r="AG890" t="b">
        <f t="shared" si="238"/>
        <v>1</v>
      </c>
    </row>
    <row r="891" spans="1:33">
      <c r="A891" s="48">
        <f t="shared" si="239"/>
        <v>891</v>
      </c>
      <c r="B891" s="47">
        <f t="shared" si="240"/>
        <v>867</v>
      </c>
      <c r="C891" s="220" t="s">
        <v>3772</v>
      </c>
      <c r="D891" s="220" t="s">
        <v>3146</v>
      </c>
      <c r="E891" s="215" t="s">
        <v>519</v>
      </c>
      <c r="F891" s="215" t="s">
        <v>773</v>
      </c>
      <c r="G891" s="226">
        <v>0</v>
      </c>
      <c r="H891" s="226">
        <v>0</v>
      </c>
      <c r="I891" s="215" t="s">
        <v>1</v>
      </c>
      <c r="J891" s="215" t="s">
        <v>1378</v>
      </c>
      <c r="K891" s="222" t="s">
        <v>3785</v>
      </c>
      <c r="L891" s="223" t="s">
        <v>4773</v>
      </c>
      <c r="M891" s="223" t="s">
        <v>4832</v>
      </c>
      <c r="N891" s="55"/>
      <c r="O891" s="55"/>
      <c r="P891" s="228" t="s">
        <v>3146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183</v>
      </c>
      <c r="W891" s="79" t="s">
        <v>2240</v>
      </c>
      <c r="X891" s="57" t="s">
        <v>2240</v>
      </c>
      <c r="Y891" s="57" t="s">
        <v>2240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33" t="str">
        <f>IF(ISNA(VLOOKUP(AA891,'XEQM Shortlist'!J:J,1,0)),"//","")</f>
        <v/>
      </c>
      <c r="AF891" s="92" t="str">
        <f t="shared" si="237"/>
        <v/>
      </c>
      <c r="AG891" t="b">
        <f t="shared" si="238"/>
        <v>1</v>
      </c>
    </row>
    <row r="892" spans="1:33">
      <c r="A892" s="48">
        <f t="shared" si="239"/>
        <v>892</v>
      </c>
      <c r="B892" s="47">
        <f t="shared" si="240"/>
        <v>868</v>
      </c>
      <c r="C892" s="220" t="s">
        <v>3771</v>
      </c>
      <c r="D892" s="220" t="s">
        <v>7</v>
      </c>
      <c r="E892" s="215" t="s">
        <v>519</v>
      </c>
      <c r="F892" s="215" t="s">
        <v>774</v>
      </c>
      <c r="G892" s="226">
        <v>0</v>
      </c>
      <c r="H892" s="226">
        <v>0</v>
      </c>
      <c r="I892" s="215" t="s">
        <v>1</v>
      </c>
      <c r="J892" s="215" t="s">
        <v>1378</v>
      </c>
      <c r="K892" s="222" t="s">
        <v>3785</v>
      </c>
      <c r="L892" s="223" t="s">
        <v>4773</v>
      </c>
      <c r="M892" s="223" t="s">
        <v>4832</v>
      </c>
      <c r="N892" s="55"/>
      <c r="O892" s="55"/>
      <c r="P892" s="228" t="s">
        <v>3314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183</v>
      </c>
      <c r="W892" s="79" t="s">
        <v>2240</v>
      </c>
      <c r="X892" s="57" t="s">
        <v>2240</v>
      </c>
      <c r="Y892" s="57" t="s">
        <v>2240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33" t="str">
        <f>IF(ISNA(VLOOKUP(AA892,'XEQM Shortlist'!J:J,1,0)),"//","")</f>
        <v/>
      </c>
      <c r="AF892" s="92" t="str">
        <f t="shared" si="237"/>
        <v/>
      </c>
      <c r="AG892" t="b">
        <f t="shared" si="238"/>
        <v>1</v>
      </c>
    </row>
    <row r="893" spans="1:33">
      <c r="A893" s="48">
        <f t="shared" si="239"/>
        <v>893</v>
      </c>
      <c r="B893" s="47">
        <f t="shared" si="240"/>
        <v>869</v>
      </c>
      <c r="C893" s="220" t="s">
        <v>3771</v>
      </c>
      <c r="D893" s="220" t="s">
        <v>7</v>
      </c>
      <c r="E893" s="215" t="s">
        <v>519</v>
      </c>
      <c r="F893" s="215" t="s">
        <v>775</v>
      </c>
      <c r="G893" s="224">
        <v>0</v>
      </c>
      <c r="H893" s="224">
        <v>0</v>
      </c>
      <c r="I893" s="215" t="s">
        <v>1</v>
      </c>
      <c r="J893" s="215" t="s">
        <v>1378</v>
      </c>
      <c r="K893" s="222" t="s">
        <v>3785</v>
      </c>
      <c r="L893" s="223" t="s">
        <v>4773</v>
      </c>
      <c r="M893" s="223" t="s">
        <v>4832</v>
      </c>
      <c r="N893" s="55"/>
      <c r="O893" s="55"/>
      <c r="P893" s="228" t="s">
        <v>3315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183</v>
      </c>
      <c r="W893" s="79" t="s">
        <v>2240</v>
      </c>
      <c r="X893" s="57" t="s">
        <v>2240</v>
      </c>
      <c r="Y893" s="57" t="s">
        <v>2240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33" t="str">
        <f>IF(ISNA(VLOOKUP(AA893,'XEQM Shortlist'!J:J,1,0)),"//","")</f>
        <v/>
      </c>
      <c r="AF893" s="92" t="str">
        <f t="shared" si="237"/>
        <v/>
      </c>
      <c r="AG893" t="b">
        <f t="shared" si="238"/>
        <v>1</v>
      </c>
    </row>
    <row r="894" spans="1:33">
      <c r="A894" s="48">
        <f t="shared" si="239"/>
        <v>894</v>
      </c>
      <c r="B894" s="47">
        <f t="shared" si="240"/>
        <v>870</v>
      </c>
      <c r="C894" s="220" t="s">
        <v>3771</v>
      </c>
      <c r="D894" s="220" t="s">
        <v>7</v>
      </c>
      <c r="E894" s="215" t="s">
        <v>519</v>
      </c>
      <c r="F894" s="215" t="s">
        <v>776</v>
      </c>
      <c r="G894" s="224">
        <v>0</v>
      </c>
      <c r="H894" s="224">
        <v>0</v>
      </c>
      <c r="I894" s="215" t="s">
        <v>1</v>
      </c>
      <c r="J894" s="215" t="s">
        <v>1378</v>
      </c>
      <c r="K894" s="222" t="s">
        <v>3785</v>
      </c>
      <c r="L894" s="223" t="s">
        <v>4773</v>
      </c>
      <c r="M894" s="223" t="s">
        <v>4832</v>
      </c>
      <c r="N894" s="55"/>
      <c r="O894" s="55"/>
      <c r="P894" s="228" t="s">
        <v>3316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183</v>
      </c>
      <c r="W894" s="79" t="s">
        <v>2240</v>
      </c>
      <c r="X894" s="57" t="s">
        <v>2240</v>
      </c>
      <c r="Y894" s="57" t="s">
        <v>2240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33" t="str">
        <f>IF(ISNA(VLOOKUP(AA894,'XEQM Shortlist'!J:J,1,0)),"//","")</f>
        <v/>
      </c>
      <c r="AF894" s="92" t="str">
        <f t="shared" si="237"/>
        <v/>
      </c>
      <c r="AG894" t="b">
        <f t="shared" si="238"/>
        <v>1</v>
      </c>
    </row>
    <row r="895" spans="1:33">
      <c r="A895" s="48">
        <f t="shared" si="239"/>
        <v>895</v>
      </c>
      <c r="B895" s="47">
        <f t="shared" si="240"/>
        <v>871</v>
      </c>
      <c r="C895" s="220" t="s">
        <v>3771</v>
      </c>
      <c r="D895" s="220" t="s">
        <v>7</v>
      </c>
      <c r="E895" s="215" t="s">
        <v>519</v>
      </c>
      <c r="F895" s="215" t="s">
        <v>777</v>
      </c>
      <c r="G895" s="224">
        <v>0</v>
      </c>
      <c r="H895" s="224">
        <v>0</v>
      </c>
      <c r="I895" s="215" t="s">
        <v>1</v>
      </c>
      <c r="J895" s="215" t="s">
        <v>1378</v>
      </c>
      <c r="K895" s="222" t="s">
        <v>3785</v>
      </c>
      <c r="L895" s="223" t="s">
        <v>4773</v>
      </c>
      <c r="M895" s="223" t="s">
        <v>4832</v>
      </c>
      <c r="N895" s="55"/>
      <c r="O895" s="55"/>
      <c r="P895" s="228" t="s">
        <v>3317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183</v>
      </c>
      <c r="W895" s="79" t="s">
        <v>2240</v>
      </c>
      <c r="X895" s="57" t="s">
        <v>2240</v>
      </c>
      <c r="Y895" s="57" t="s">
        <v>2240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33" t="str">
        <f>IF(ISNA(VLOOKUP(AA895,'XEQM Shortlist'!J:J,1,0)),"//","")</f>
        <v/>
      </c>
      <c r="AF895" s="92" t="str">
        <f t="shared" si="237"/>
        <v/>
      </c>
      <c r="AG895" t="b">
        <f t="shared" si="238"/>
        <v>1</v>
      </c>
    </row>
    <row r="896" spans="1:33">
      <c r="A896" s="48">
        <f t="shared" si="239"/>
        <v>896</v>
      </c>
      <c r="B896" s="47">
        <f t="shared" si="240"/>
        <v>872</v>
      </c>
      <c r="C896" s="220" t="s">
        <v>3771</v>
      </c>
      <c r="D896" s="220" t="s">
        <v>7</v>
      </c>
      <c r="E896" s="215" t="s">
        <v>519</v>
      </c>
      <c r="F896" s="215" t="s">
        <v>778</v>
      </c>
      <c r="G896" s="224">
        <v>0</v>
      </c>
      <c r="H896" s="224">
        <v>0</v>
      </c>
      <c r="I896" s="215" t="s">
        <v>1</v>
      </c>
      <c r="J896" s="215" t="s">
        <v>1378</v>
      </c>
      <c r="K896" s="222" t="s">
        <v>3785</v>
      </c>
      <c r="L896" s="223" t="s">
        <v>4773</v>
      </c>
      <c r="M896" s="223" t="s">
        <v>4832</v>
      </c>
      <c r="N896" s="55"/>
      <c r="O896" s="55"/>
      <c r="P896" s="228" t="s">
        <v>3318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183</v>
      </c>
      <c r="W896" s="79" t="s">
        <v>2240</v>
      </c>
      <c r="X896" s="57" t="s">
        <v>2240</v>
      </c>
      <c r="Y896" s="57" t="s">
        <v>2240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33" t="str">
        <f>IF(ISNA(VLOOKUP(AA896,'XEQM Shortlist'!J:J,1,0)),"//","")</f>
        <v/>
      </c>
      <c r="AF896" s="92" t="str">
        <f t="shared" si="237"/>
        <v/>
      </c>
      <c r="AG896" t="b">
        <f t="shared" si="238"/>
        <v>1</v>
      </c>
    </row>
    <row r="897" spans="1:33">
      <c r="A897" s="48">
        <f t="shared" si="239"/>
        <v>897</v>
      </c>
      <c r="B897" s="47">
        <f t="shared" si="240"/>
        <v>873</v>
      </c>
      <c r="C897" s="220" t="s">
        <v>3771</v>
      </c>
      <c r="D897" s="220" t="s">
        <v>7</v>
      </c>
      <c r="E897" s="215" t="s">
        <v>519</v>
      </c>
      <c r="F897" s="215" t="s">
        <v>779</v>
      </c>
      <c r="G897" s="224">
        <v>0</v>
      </c>
      <c r="H897" s="224">
        <v>0</v>
      </c>
      <c r="I897" s="215" t="s">
        <v>1</v>
      </c>
      <c r="J897" s="215" t="s">
        <v>1378</v>
      </c>
      <c r="K897" s="222" t="s">
        <v>3785</v>
      </c>
      <c r="L897" s="223" t="s">
        <v>4773</v>
      </c>
      <c r="M897" s="223" t="s">
        <v>4832</v>
      </c>
      <c r="N897" s="55"/>
      <c r="O897" s="55"/>
      <c r="P897" s="228" t="s">
        <v>3319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183</v>
      </c>
      <c r="W897" s="79" t="s">
        <v>2240</v>
      </c>
      <c r="X897" s="57" t="s">
        <v>2240</v>
      </c>
      <c r="Y897" s="57" t="s">
        <v>2240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33" t="str">
        <f>IF(ISNA(VLOOKUP(AA897,'XEQM Shortlist'!J:J,1,0)),"//","")</f>
        <v/>
      </c>
      <c r="AF897" s="92" t="str">
        <f t="shared" si="237"/>
        <v/>
      </c>
      <c r="AG897" t="b">
        <f t="shared" si="238"/>
        <v>1</v>
      </c>
    </row>
    <row r="898" spans="1:33">
      <c r="A898" s="48">
        <f t="shared" si="239"/>
        <v>898</v>
      </c>
      <c r="B898" s="47">
        <f t="shared" si="240"/>
        <v>874</v>
      </c>
      <c r="C898" s="220" t="s">
        <v>3771</v>
      </c>
      <c r="D898" s="220" t="s">
        <v>7</v>
      </c>
      <c r="E898" s="215" t="s">
        <v>519</v>
      </c>
      <c r="F898" s="215" t="s">
        <v>780</v>
      </c>
      <c r="G898" s="224">
        <v>0</v>
      </c>
      <c r="H898" s="224">
        <v>0</v>
      </c>
      <c r="I898" s="215" t="s">
        <v>1</v>
      </c>
      <c r="J898" s="215" t="s">
        <v>1378</v>
      </c>
      <c r="K898" s="222" t="s">
        <v>3785</v>
      </c>
      <c r="L898" s="223" t="s">
        <v>4773</v>
      </c>
      <c r="M898" s="223" t="s">
        <v>4832</v>
      </c>
      <c r="N898" s="55"/>
      <c r="O898" s="55"/>
      <c r="P898" s="228" t="s">
        <v>3320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183</v>
      </c>
      <c r="W898" s="79" t="s">
        <v>2240</v>
      </c>
      <c r="X898" s="57" t="s">
        <v>2240</v>
      </c>
      <c r="Y898" s="57" t="s">
        <v>2240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33" t="str">
        <f>IF(ISNA(VLOOKUP(AA898,'XEQM Shortlist'!J:J,1,0)),"//","")</f>
        <v/>
      </c>
      <c r="AF898" s="92" t="str">
        <f t="shared" si="237"/>
        <v/>
      </c>
      <c r="AG898" t="b">
        <f t="shared" si="238"/>
        <v>1</v>
      </c>
    </row>
    <row r="899" spans="1:33">
      <c r="A899" s="48">
        <f t="shared" si="239"/>
        <v>899</v>
      </c>
      <c r="B899" s="47">
        <f t="shared" si="240"/>
        <v>875</v>
      </c>
      <c r="C899" s="220" t="s">
        <v>3771</v>
      </c>
      <c r="D899" s="220" t="s">
        <v>7</v>
      </c>
      <c r="E899" s="215" t="s">
        <v>519</v>
      </c>
      <c r="F899" s="215" t="s">
        <v>781</v>
      </c>
      <c r="G899" s="224">
        <v>0</v>
      </c>
      <c r="H899" s="224">
        <v>0</v>
      </c>
      <c r="I899" s="215" t="s">
        <v>1</v>
      </c>
      <c r="J899" s="215" t="s">
        <v>1378</v>
      </c>
      <c r="K899" s="222" t="s">
        <v>3785</v>
      </c>
      <c r="L899" s="223" t="s">
        <v>4773</v>
      </c>
      <c r="M899" s="223" t="s">
        <v>4832</v>
      </c>
      <c r="N899" s="55"/>
      <c r="O899" s="55"/>
      <c r="P899" s="228" t="s">
        <v>3321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183</v>
      </c>
      <c r="W899" s="79" t="s">
        <v>2240</v>
      </c>
      <c r="X899" s="57" t="s">
        <v>2240</v>
      </c>
      <c r="Y899" s="57" t="s">
        <v>2240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33" t="str">
        <f>IF(ISNA(VLOOKUP(AA899,'XEQM Shortlist'!J:J,1,0)),"//","")</f>
        <v/>
      </c>
      <c r="AF899" s="92" t="str">
        <f t="shared" si="237"/>
        <v/>
      </c>
      <c r="AG899" t="b">
        <f t="shared" si="238"/>
        <v>1</v>
      </c>
    </row>
    <row r="900" spans="1:33">
      <c r="A900" s="48">
        <f t="shared" si="239"/>
        <v>900</v>
      </c>
      <c r="B900" s="47">
        <f t="shared" si="240"/>
        <v>876</v>
      </c>
      <c r="C900" s="220" t="s">
        <v>3771</v>
      </c>
      <c r="D900" s="220" t="s">
        <v>7</v>
      </c>
      <c r="E900" s="215" t="s">
        <v>519</v>
      </c>
      <c r="F900" s="215" t="s">
        <v>782</v>
      </c>
      <c r="G900" s="224">
        <v>0</v>
      </c>
      <c r="H900" s="224">
        <v>0</v>
      </c>
      <c r="I900" s="215" t="s">
        <v>1</v>
      </c>
      <c r="J900" s="215" t="s">
        <v>1378</v>
      </c>
      <c r="K900" s="222" t="s">
        <v>3785</v>
      </c>
      <c r="L900" s="223" t="s">
        <v>4773</v>
      </c>
      <c r="M900" s="223" t="s">
        <v>4832</v>
      </c>
      <c r="N900" s="55"/>
      <c r="O900" s="55"/>
      <c r="P900" s="228" t="s">
        <v>3322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183</v>
      </c>
      <c r="W900" s="79" t="s">
        <v>2240</v>
      </c>
      <c r="X900" s="57" t="s">
        <v>2240</v>
      </c>
      <c r="Y900" s="57" t="s">
        <v>2240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33" t="str">
        <f>IF(ISNA(VLOOKUP(AA900,'XEQM Shortlist'!J:J,1,0)),"//","")</f>
        <v/>
      </c>
      <c r="AF900" s="92" t="str">
        <f t="shared" si="237"/>
        <v/>
      </c>
      <c r="AG900" t="b">
        <f t="shared" si="238"/>
        <v>1</v>
      </c>
    </row>
    <row r="901" spans="1:33">
      <c r="A901" s="48">
        <f t="shared" si="239"/>
        <v>901</v>
      </c>
      <c r="B901" s="47">
        <f t="shared" si="240"/>
        <v>877</v>
      </c>
      <c r="C901" s="220" t="s">
        <v>3771</v>
      </c>
      <c r="D901" s="220" t="s">
        <v>7</v>
      </c>
      <c r="E901" s="215" t="s">
        <v>519</v>
      </c>
      <c r="F901" s="215" t="s">
        <v>783</v>
      </c>
      <c r="G901" s="224">
        <v>0</v>
      </c>
      <c r="H901" s="224">
        <v>0</v>
      </c>
      <c r="I901" s="215" t="s">
        <v>1</v>
      </c>
      <c r="J901" s="215" t="s">
        <v>1378</v>
      </c>
      <c r="K901" s="222" t="s">
        <v>3785</v>
      </c>
      <c r="L901" s="223" t="s">
        <v>4773</v>
      </c>
      <c r="M901" s="223" t="s">
        <v>4832</v>
      </c>
      <c r="N901" s="55"/>
      <c r="O901" s="55"/>
      <c r="P901" s="228" t="s">
        <v>3323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183</v>
      </c>
      <c r="W901" s="79" t="s">
        <v>2240</v>
      </c>
      <c r="X901" s="57" t="s">
        <v>2240</v>
      </c>
      <c r="Y901" s="57" t="s">
        <v>2240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33" t="str">
        <f>IF(ISNA(VLOOKUP(AA901,'XEQM Shortlist'!J:J,1,0)),"//","")</f>
        <v/>
      </c>
      <c r="AF901" s="92" t="str">
        <f t="shared" si="237"/>
        <v/>
      </c>
      <c r="AG901" t="b">
        <f t="shared" si="238"/>
        <v>1</v>
      </c>
    </row>
    <row r="902" spans="1:33">
      <c r="A902" s="48">
        <f t="shared" si="239"/>
        <v>902</v>
      </c>
      <c r="B902" s="47">
        <f t="shared" si="240"/>
        <v>878</v>
      </c>
      <c r="C902" s="220" t="s">
        <v>3771</v>
      </c>
      <c r="D902" s="220" t="s">
        <v>7</v>
      </c>
      <c r="E902" s="215" t="s">
        <v>519</v>
      </c>
      <c r="F902" s="215" t="s">
        <v>784</v>
      </c>
      <c r="G902" s="224">
        <v>0</v>
      </c>
      <c r="H902" s="224">
        <v>0</v>
      </c>
      <c r="I902" s="215" t="s">
        <v>1</v>
      </c>
      <c r="J902" s="215" t="s">
        <v>1378</v>
      </c>
      <c r="K902" s="222" t="s">
        <v>3785</v>
      </c>
      <c r="L902" s="223" t="s">
        <v>4773</v>
      </c>
      <c r="M902" s="223" t="s">
        <v>4832</v>
      </c>
      <c r="N902" s="55"/>
      <c r="O902" s="55"/>
      <c r="P902" s="228" t="s">
        <v>3324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183</v>
      </c>
      <c r="W902" s="79" t="s">
        <v>2240</v>
      </c>
      <c r="X902" s="57" t="s">
        <v>2240</v>
      </c>
      <c r="Y902" s="57" t="s">
        <v>2240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33" t="str">
        <f>IF(ISNA(VLOOKUP(AA902,'XEQM Shortlist'!J:J,1,0)),"//","")</f>
        <v/>
      </c>
      <c r="AF902" s="92" t="str">
        <f t="shared" si="237"/>
        <v/>
      </c>
      <c r="AG902" t="b">
        <f t="shared" si="238"/>
        <v>1</v>
      </c>
    </row>
    <row r="903" spans="1:33">
      <c r="A903" s="48">
        <f t="shared" si="239"/>
        <v>903</v>
      </c>
      <c r="B903" s="47">
        <f t="shared" si="240"/>
        <v>879</v>
      </c>
      <c r="C903" s="220" t="s">
        <v>3771</v>
      </c>
      <c r="D903" s="220" t="s">
        <v>7</v>
      </c>
      <c r="E903" s="215" t="s">
        <v>519</v>
      </c>
      <c r="F903" s="215" t="s">
        <v>785</v>
      </c>
      <c r="G903" s="224">
        <v>0</v>
      </c>
      <c r="H903" s="224">
        <v>0</v>
      </c>
      <c r="I903" s="215" t="s">
        <v>1</v>
      </c>
      <c r="J903" s="215" t="s">
        <v>1378</v>
      </c>
      <c r="K903" s="222" t="s">
        <v>3785</v>
      </c>
      <c r="L903" s="223" t="s">
        <v>4773</v>
      </c>
      <c r="M903" s="223" t="s">
        <v>4832</v>
      </c>
      <c r="N903" s="55"/>
      <c r="O903" s="55"/>
      <c r="P903" s="228" t="s">
        <v>3325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183</v>
      </c>
      <c r="W903" s="79" t="s">
        <v>2240</v>
      </c>
      <c r="X903" s="57" t="s">
        <v>2240</v>
      </c>
      <c r="Y903" s="57" t="s">
        <v>2240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33" t="str">
        <f>IF(ISNA(VLOOKUP(AA903,'XEQM Shortlist'!J:J,1,0)),"//","")</f>
        <v/>
      </c>
      <c r="AF903" s="92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>
      <c r="A904" s="48">
        <f t="shared" si="239"/>
        <v>904</v>
      </c>
      <c r="B904" s="47">
        <f t="shared" si="240"/>
        <v>880</v>
      </c>
      <c r="C904" s="220" t="s">
        <v>3772</v>
      </c>
      <c r="D904" s="220" t="s">
        <v>3326</v>
      </c>
      <c r="E904" s="215" t="s">
        <v>519</v>
      </c>
      <c r="F904" s="215" t="s">
        <v>786</v>
      </c>
      <c r="G904" s="224">
        <v>0</v>
      </c>
      <c r="H904" s="224">
        <v>0</v>
      </c>
      <c r="I904" s="215" t="s">
        <v>1</v>
      </c>
      <c r="J904" s="215" t="s">
        <v>1378</v>
      </c>
      <c r="K904" s="222" t="s">
        <v>3785</v>
      </c>
      <c r="L904" s="223" t="s">
        <v>4773</v>
      </c>
      <c r="M904" s="223" t="s">
        <v>4832</v>
      </c>
      <c r="N904" s="55"/>
      <c r="O904" s="55"/>
      <c r="P904" s="228" t="s">
        <v>3326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183</v>
      </c>
      <c r="W904" s="79" t="s">
        <v>2240</v>
      </c>
      <c r="X904" s="57" t="s">
        <v>2240</v>
      </c>
      <c r="Y904" s="57" t="s">
        <v>2240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33" t="str">
        <f>IF(ISNA(VLOOKUP(AA904,'XEQM Shortlist'!J:J,1,0)),"//","")</f>
        <v/>
      </c>
      <c r="AF904" s="92" t="str">
        <f t="shared" si="248"/>
        <v/>
      </c>
      <c r="AG904" t="b">
        <f t="shared" si="249"/>
        <v>1</v>
      </c>
    </row>
    <row r="905" spans="1:33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220" t="s">
        <v>3772</v>
      </c>
      <c r="D905" s="220" t="s">
        <v>3327</v>
      </c>
      <c r="E905" s="215" t="s">
        <v>519</v>
      </c>
      <c r="F905" s="215" t="s">
        <v>787</v>
      </c>
      <c r="G905" s="224">
        <v>0</v>
      </c>
      <c r="H905" s="224">
        <v>0</v>
      </c>
      <c r="I905" s="215" t="s">
        <v>1</v>
      </c>
      <c r="J905" s="215" t="s">
        <v>1378</v>
      </c>
      <c r="K905" s="222" t="s">
        <v>3785</v>
      </c>
      <c r="L905" s="223" t="s">
        <v>4773</v>
      </c>
      <c r="M905" s="223" t="s">
        <v>4832</v>
      </c>
      <c r="N905" s="55"/>
      <c r="O905" s="55"/>
      <c r="P905" s="228" t="s">
        <v>3327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183</v>
      </c>
      <c r="W905" s="79" t="s">
        <v>2240</v>
      </c>
      <c r="X905" s="57" t="s">
        <v>2240</v>
      </c>
      <c r="Y905" s="57" t="s">
        <v>2240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33" t="str">
        <f>IF(ISNA(VLOOKUP(AA905,'XEQM Shortlist'!J:J,1,0)),"//","")</f>
        <v/>
      </c>
      <c r="AF905" s="92" t="str">
        <f t="shared" si="248"/>
        <v/>
      </c>
      <c r="AG905" t="b">
        <f t="shared" si="249"/>
        <v>1</v>
      </c>
    </row>
    <row r="906" spans="1:33">
      <c r="A906" s="48">
        <f t="shared" si="250"/>
        <v>906</v>
      </c>
      <c r="B906" s="47">
        <f t="shared" si="251"/>
        <v>882</v>
      </c>
      <c r="C906" s="220" t="s">
        <v>3771</v>
      </c>
      <c r="D906" s="220" t="s">
        <v>7</v>
      </c>
      <c r="E906" s="215" t="s">
        <v>519</v>
      </c>
      <c r="F906" s="215" t="s">
        <v>788</v>
      </c>
      <c r="G906" s="224">
        <v>0</v>
      </c>
      <c r="H906" s="224">
        <v>0</v>
      </c>
      <c r="I906" s="215" t="s">
        <v>1</v>
      </c>
      <c r="J906" s="215" t="s">
        <v>1378</v>
      </c>
      <c r="K906" s="222" t="s">
        <v>3785</v>
      </c>
      <c r="L906" s="223" t="s">
        <v>4773</v>
      </c>
      <c r="M906" s="223" t="s">
        <v>4832</v>
      </c>
      <c r="N906" s="55"/>
      <c r="O906" s="55"/>
      <c r="P906" s="228" t="s">
        <v>3328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183</v>
      </c>
      <c r="W906" s="79" t="s">
        <v>2240</v>
      </c>
      <c r="X906" s="57" t="s">
        <v>2240</v>
      </c>
      <c r="Y906" s="57" t="s">
        <v>2240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33" t="str">
        <f>IF(ISNA(VLOOKUP(AA906,'XEQM Shortlist'!J:J,1,0)),"//","")</f>
        <v/>
      </c>
      <c r="AF906" s="92" t="str">
        <f t="shared" si="248"/>
        <v/>
      </c>
      <c r="AG906" t="b">
        <f t="shared" si="249"/>
        <v>1</v>
      </c>
    </row>
    <row r="907" spans="1:33">
      <c r="A907" s="48">
        <f t="shared" si="250"/>
        <v>907</v>
      </c>
      <c r="B907" s="47">
        <f t="shared" si="251"/>
        <v>883</v>
      </c>
      <c r="C907" s="220" t="s">
        <v>3772</v>
      </c>
      <c r="D907" s="220" t="s">
        <v>3329</v>
      </c>
      <c r="E907" s="215" t="s">
        <v>519</v>
      </c>
      <c r="F907" s="215" t="s">
        <v>789</v>
      </c>
      <c r="G907" s="224">
        <v>0</v>
      </c>
      <c r="H907" s="224">
        <v>0</v>
      </c>
      <c r="I907" s="215" t="s">
        <v>1</v>
      </c>
      <c r="J907" s="215" t="s">
        <v>1378</v>
      </c>
      <c r="K907" s="222" t="s">
        <v>3785</v>
      </c>
      <c r="L907" s="223" t="s">
        <v>4773</v>
      </c>
      <c r="M907" s="223" t="s">
        <v>4832</v>
      </c>
      <c r="N907" s="55"/>
      <c r="O907" s="55"/>
      <c r="P907" s="228" t="s">
        <v>3329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183</v>
      </c>
      <c r="W907" s="79" t="s">
        <v>2240</v>
      </c>
      <c r="X907" s="57" t="s">
        <v>2240</v>
      </c>
      <c r="Y907" s="57" t="s">
        <v>2240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33" t="str">
        <f>IF(ISNA(VLOOKUP(AA907,'XEQM Shortlist'!J:J,1,0)),"//","")</f>
        <v/>
      </c>
      <c r="AF907" s="92" t="str">
        <f t="shared" si="248"/>
        <v/>
      </c>
      <c r="AG907" t="b">
        <f t="shared" si="249"/>
        <v>1</v>
      </c>
    </row>
    <row r="908" spans="1:33">
      <c r="A908" s="48">
        <f t="shared" si="250"/>
        <v>908</v>
      </c>
      <c r="B908" s="47">
        <f t="shared" si="251"/>
        <v>884</v>
      </c>
      <c r="C908" s="220" t="s">
        <v>3771</v>
      </c>
      <c r="D908" s="220" t="s">
        <v>7</v>
      </c>
      <c r="E908" s="215" t="s">
        <v>519</v>
      </c>
      <c r="F908" s="215" t="s">
        <v>5005</v>
      </c>
      <c r="G908" s="224">
        <v>0</v>
      </c>
      <c r="H908" s="224">
        <v>0</v>
      </c>
      <c r="I908" s="215" t="s">
        <v>1</v>
      </c>
      <c r="J908" s="215" t="s">
        <v>1378</v>
      </c>
      <c r="K908" s="222" t="s">
        <v>3785</v>
      </c>
      <c r="L908" s="223" t="s">
        <v>4773</v>
      </c>
      <c r="M908" s="223" t="s">
        <v>4832</v>
      </c>
      <c r="N908" s="55"/>
      <c r="O908" s="55"/>
      <c r="P908" s="228" t="s">
        <v>4955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183</v>
      </c>
      <c r="W908" s="79" t="s">
        <v>2240</v>
      </c>
      <c r="X908" s="57" t="s">
        <v>2240</v>
      </c>
      <c r="Y908" s="57" t="s">
        <v>2240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33" t="str">
        <f>IF(ISNA(VLOOKUP(AA908,'XEQM Shortlist'!J:J,1,0)),"//","")</f>
        <v/>
      </c>
      <c r="AF908" s="92" t="str">
        <f t="shared" si="248"/>
        <v/>
      </c>
      <c r="AG908" t="b">
        <f t="shared" si="249"/>
        <v>1</v>
      </c>
    </row>
    <row r="909" spans="1:33">
      <c r="A909" s="48">
        <f t="shared" si="250"/>
        <v>909</v>
      </c>
      <c r="B909" s="47">
        <f t="shared" si="251"/>
        <v>885</v>
      </c>
      <c r="C909" s="220" t="s">
        <v>3772</v>
      </c>
      <c r="D909" s="220" t="s">
        <v>3147</v>
      </c>
      <c r="E909" s="215" t="s">
        <v>519</v>
      </c>
      <c r="F909" s="215" t="s">
        <v>790</v>
      </c>
      <c r="G909" s="224">
        <v>0</v>
      </c>
      <c r="H909" s="224">
        <v>0</v>
      </c>
      <c r="I909" s="215" t="s">
        <v>1</v>
      </c>
      <c r="J909" s="215" t="s">
        <v>1378</v>
      </c>
      <c r="K909" s="222" t="s">
        <v>3785</v>
      </c>
      <c r="L909" s="223" t="s">
        <v>4773</v>
      </c>
      <c r="M909" s="223" t="s">
        <v>4832</v>
      </c>
      <c r="N909" s="55"/>
      <c r="O909" s="55"/>
      <c r="P909" s="228" t="s">
        <v>3147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183</v>
      </c>
      <c r="W909" s="79" t="s">
        <v>2240</v>
      </c>
      <c r="X909" s="57" t="s">
        <v>2240</v>
      </c>
      <c r="Y909" s="57" t="s">
        <v>2240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33" t="str">
        <f>IF(ISNA(VLOOKUP(AA909,'XEQM Shortlist'!J:J,1,0)),"//","")</f>
        <v/>
      </c>
      <c r="AF909" s="92" t="str">
        <f t="shared" si="248"/>
        <v/>
      </c>
      <c r="AG909" t="b">
        <f t="shared" si="249"/>
        <v>1</v>
      </c>
    </row>
    <row r="910" spans="1:33">
      <c r="A910" s="48">
        <f t="shared" si="250"/>
        <v>910</v>
      </c>
      <c r="B910" s="47">
        <f t="shared" si="251"/>
        <v>886</v>
      </c>
      <c r="C910" s="220" t="s">
        <v>3772</v>
      </c>
      <c r="D910" s="220" t="s">
        <v>3148</v>
      </c>
      <c r="E910" s="215" t="s">
        <v>519</v>
      </c>
      <c r="F910" s="215" t="s">
        <v>791</v>
      </c>
      <c r="G910" s="224">
        <v>0</v>
      </c>
      <c r="H910" s="224">
        <v>0</v>
      </c>
      <c r="I910" s="215" t="s">
        <v>1</v>
      </c>
      <c r="J910" s="215" t="s">
        <v>1378</v>
      </c>
      <c r="K910" s="222" t="s">
        <v>3785</v>
      </c>
      <c r="L910" s="223" t="s">
        <v>4773</v>
      </c>
      <c r="M910" s="223" t="s">
        <v>4832</v>
      </c>
      <c r="N910" s="55"/>
      <c r="O910" s="55"/>
      <c r="P910" s="228" t="s">
        <v>3148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183</v>
      </c>
      <c r="W910" s="79" t="s">
        <v>2240</v>
      </c>
      <c r="X910" s="57" t="s">
        <v>2240</v>
      </c>
      <c r="Y910" s="57" t="s">
        <v>2240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33" t="str">
        <f>IF(ISNA(VLOOKUP(AA910,'XEQM Shortlist'!J:J,1,0)),"//","")</f>
        <v/>
      </c>
      <c r="AF910" s="92" t="str">
        <f t="shared" si="248"/>
        <v/>
      </c>
      <c r="AG910" t="b">
        <f t="shared" si="249"/>
        <v>1</v>
      </c>
    </row>
    <row r="911" spans="1:33">
      <c r="A911" s="48">
        <f t="shared" si="250"/>
        <v>911</v>
      </c>
      <c r="B911" s="47">
        <f t="shared" si="251"/>
        <v>887</v>
      </c>
      <c r="C911" s="220" t="s">
        <v>3771</v>
      </c>
      <c r="D911" s="220" t="s">
        <v>7</v>
      </c>
      <c r="E911" s="215" t="s">
        <v>519</v>
      </c>
      <c r="F911" s="215" t="s">
        <v>132</v>
      </c>
      <c r="G911" s="224">
        <v>0</v>
      </c>
      <c r="H911" s="224">
        <v>0</v>
      </c>
      <c r="I911" s="215" t="s">
        <v>1</v>
      </c>
      <c r="J911" s="215" t="s">
        <v>1378</v>
      </c>
      <c r="K911" s="222" t="s">
        <v>3785</v>
      </c>
      <c r="L911" s="223" t="s">
        <v>4773</v>
      </c>
      <c r="M911" s="223" t="s">
        <v>4832</v>
      </c>
      <c r="N911" s="55"/>
      <c r="O911" s="55"/>
      <c r="P911" s="228" t="s">
        <v>3330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183</v>
      </c>
      <c r="W911" s="79" t="s">
        <v>2240</v>
      </c>
      <c r="X911" s="57" t="s">
        <v>2240</v>
      </c>
      <c r="Y911" s="57" t="s">
        <v>2240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33" t="str">
        <f>IF(ISNA(VLOOKUP(AA911,'XEQM Shortlist'!J:J,1,0)),"//","")</f>
        <v/>
      </c>
      <c r="AF911" s="92" t="str">
        <f t="shared" si="248"/>
        <v/>
      </c>
      <c r="AG911" t="b">
        <f t="shared" si="249"/>
        <v>1</v>
      </c>
    </row>
    <row r="912" spans="1:33">
      <c r="A912" s="48">
        <f t="shared" si="250"/>
        <v>912</v>
      </c>
      <c r="B912" s="47">
        <f t="shared" si="251"/>
        <v>888</v>
      </c>
      <c r="C912" s="220" t="s">
        <v>3772</v>
      </c>
      <c r="D912" s="220" t="s">
        <v>3149</v>
      </c>
      <c r="E912" s="215" t="s">
        <v>519</v>
      </c>
      <c r="F912" s="215" t="s">
        <v>137</v>
      </c>
      <c r="G912" s="224">
        <v>0</v>
      </c>
      <c r="H912" s="224">
        <v>0</v>
      </c>
      <c r="I912" s="215" t="s">
        <v>1</v>
      </c>
      <c r="J912" s="215" t="s">
        <v>1378</v>
      </c>
      <c r="K912" s="222" t="s">
        <v>3785</v>
      </c>
      <c r="L912" s="223" t="s">
        <v>4773</v>
      </c>
      <c r="M912" s="223" t="s">
        <v>4832</v>
      </c>
      <c r="N912" s="55"/>
      <c r="O912" s="55"/>
      <c r="P912" s="228" t="s">
        <v>3149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183</v>
      </c>
      <c r="W912" s="79" t="s">
        <v>2240</v>
      </c>
      <c r="X912" s="57" t="s">
        <v>2240</v>
      </c>
      <c r="Y912" s="57" t="s">
        <v>2240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33" t="str">
        <f>IF(ISNA(VLOOKUP(AA912,'XEQM Shortlist'!J:J,1,0)),"//","")</f>
        <v/>
      </c>
      <c r="AF912" s="92" t="str">
        <f t="shared" si="248"/>
        <v/>
      </c>
      <c r="AG912" t="b">
        <f t="shared" si="249"/>
        <v>1</v>
      </c>
    </row>
    <row r="913" spans="1:33">
      <c r="A913" s="48">
        <f t="shared" si="250"/>
        <v>913</v>
      </c>
      <c r="B913" s="47">
        <f t="shared" si="251"/>
        <v>889</v>
      </c>
      <c r="C913" s="220" t="s">
        <v>3771</v>
      </c>
      <c r="D913" s="220" t="s">
        <v>7</v>
      </c>
      <c r="E913" s="215" t="s">
        <v>519</v>
      </c>
      <c r="F913" s="215" t="s">
        <v>792</v>
      </c>
      <c r="G913" s="224">
        <v>0</v>
      </c>
      <c r="H913" s="224">
        <v>0</v>
      </c>
      <c r="I913" s="215" t="s">
        <v>1</v>
      </c>
      <c r="J913" s="215" t="s">
        <v>1378</v>
      </c>
      <c r="K913" s="222" t="s">
        <v>3785</v>
      </c>
      <c r="L913" s="223" t="s">
        <v>4773</v>
      </c>
      <c r="M913" s="223" t="s">
        <v>4832</v>
      </c>
      <c r="N913" s="55"/>
      <c r="O913" s="55"/>
      <c r="P913" s="228" t="s">
        <v>3331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183</v>
      </c>
      <c r="W913" s="79" t="s">
        <v>2240</v>
      </c>
      <c r="X913" s="57" t="s">
        <v>2240</v>
      </c>
      <c r="Y913" s="57" t="s">
        <v>2240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33" t="str">
        <f>IF(ISNA(VLOOKUP(AA913,'XEQM Shortlist'!J:J,1,0)),"//","")</f>
        <v/>
      </c>
      <c r="AF913" s="92" t="str">
        <f t="shared" si="248"/>
        <v/>
      </c>
      <c r="AG913" t="b">
        <f t="shared" si="249"/>
        <v>1</v>
      </c>
    </row>
    <row r="914" spans="1:33">
      <c r="A914" s="48">
        <f t="shared" si="250"/>
        <v>914</v>
      </c>
      <c r="B914" s="47">
        <f t="shared" si="251"/>
        <v>890</v>
      </c>
      <c r="C914" s="220" t="s">
        <v>3771</v>
      </c>
      <c r="D914" s="220" t="s">
        <v>7</v>
      </c>
      <c r="E914" s="215" t="s">
        <v>519</v>
      </c>
      <c r="F914" s="215" t="s">
        <v>793</v>
      </c>
      <c r="G914" s="224">
        <v>0</v>
      </c>
      <c r="H914" s="224">
        <v>0</v>
      </c>
      <c r="I914" s="215" t="s">
        <v>1</v>
      </c>
      <c r="J914" s="215" t="s">
        <v>1378</v>
      </c>
      <c r="K914" s="222" t="s">
        <v>3785</v>
      </c>
      <c r="L914" s="223" t="s">
        <v>4773</v>
      </c>
      <c r="M914" s="223" t="s">
        <v>4832</v>
      </c>
      <c r="N914" s="55"/>
      <c r="O914" s="55"/>
      <c r="P914" s="228" t="s">
        <v>3332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183</v>
      </c>
      <c r="W914" s="79" t="s">
        <v>2240</v>
      </c>
      <c r="X914" s="57" t="s">
        <v>2240</v>
      </c>
      <c r="Y914" s="57" t="s">
        <v>2240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33" t="str">
        <f>IF(ISNA(VLOOKUP(AA914,'XEQM Shortlist'!J:J,1,0)),"//","")</f>
        <v/>
      </c>
      <c r="AF914" s="92" t="str">
        <f t="shared" si="248"/>
        <v/>
      </c>
      <c r="AG914" t="b">
        <f t="shared" si="249"/>
        <v>1</v>
      </c>
    </row>
    <row r="915" spans="1:33">
      <c r="A915" s="48">
        <f t="shared" si="250"/>
        <v>915</v>
      </c>
      <c r="B915" s="47">
        <f t="shared" si="251"/>
        <v>891</v>
      </c>
      <c r="C915" s="220" t="s">
        <v>3772</v>
      </c>
      <c r="D915" s="220" t="s">
        <v>3150</v>
      </c>
      <c r="E915" s="215" t="s">
        <v>519</v>
      </c>
      <c r="F915" s="215" t="s">
        <v>794</v>
      </c>
      <c r="G915" s="224">
        <v>0</v>
      </c>
      <c r="H915" s="224">
        <v>0</v>
      </c>
      <c r="I915" s="215" t="s">
        <v>1</v>
      </c>
      <c r="J915" s="215" t="s">
        <v>1378</v>
      </c>
      <c r="K915" s="222" t="s">
        <v>3785</v>
      </c>
      <c r="L915" s="223" t="s">
        <v>4773</v>
      </c>
      <c r="M915" s="223" t="s">
        <v>4832</v>
      </c>
      <c r="N915" s="55"/>
      <c r="O915" s="55"/>
      <c r="P915" s="228" t="s">
        <v>3150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183</v>
      </c>
      <c r="W915" s="79" t="s">
        <v>2240</v>
      </c>
      <c r="X915" s="57" t="s">
        <v>2240</v>
      </c>
      <c r="Y915" s="57" t="s">
        <v>2240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33" t="str">
        <f>IF(ISNA(VLOOKUP(AA915,'XEQM Shortlist'!J:J,1,0)),"//","")</f>
        <v/>
      </c>
      <c r="AF915" s="92" t="str">
        <f t="shared" si="248"/>
        <v/>
      </c>
      <c r="AG915" t="b">
        <f t="shared" si="249"/>
        <v>1</v>
      </c>
    </row>
    <row r="916" spans="1:33">
      <c r="A916" s="48">
        <f t="shared" si="250"/>
        <v>916</v>
      </c>
      <c r="B916" s="47">
        <f t="shared" si="251"/>
        <v>892</v>
      </c>
      <c r="C916" s="220" t="s">
        <v>3772</v>
      </c>
      <c r="D916" s="220" t="s">
        <v>3151</v>
      </c>
      <c r="E916" s="215" t="s">
        <v>519</v>
      </c>
      <c r="F916" s="215" t="s">
        <v>795</v>
      </c>
      <c r="G916" s="224">
        <v>0</v>
      </c>
      <c r="H916" s="224">
        <v>0</v>
      </c>
      <c r="I916" s="215" t="s">
        <v>1</v>
      </c>
      <c r="J916" s="215" t="s">
        <v>1378</v>
      </c>
      <c r="K916" s="222" t="s">
        <v>3785</v>
      </c>
      <c r="L916" s="223" t="s">
        <v>4773</v>
      </c>
      <c r="M916" s="223" t="s">
        <v>4832</v>
      </c>
      <c r="N916" s="55"/>
      <c r="O916" s="55"/>
      <c r="P916" s="228" t="s">
        <v>3151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183</v>
      </c>
      <c r="W916" s="79" t="s">
        <v>2240</v>
      </c>
      <c r="X916" s="57" t="s">
        <v>2240</v>
      </c>
      <c r="Y916" s="57" t="s">
        <v>2240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33" t="str">
        <f>IF(ISNA(VLOOKUP(AA916,'XEQM Shortlist'!J:J,1,0)),"//","")</f>
        <v/>
      </c>
      <c r="AF916" s="92" t="str">
        <f t="shared" si="248"/>
        <v/>
      </c>
      <c r="AG916" t="b">
        <f t="shared" si="249"/>
        <v>1</v>
      </c>
    </row>
    <row r="917" spans="1:33">
      <c r="A917" s="48">
        <f t="shared" si="250"/>
        <v>917</v>
      </c>
      <c r="B917" s="47">
        <f t="shared" si="251"/>
        <v>893</v>
      </c>
      <c r="C917" s="220" t="s">
        <v>3772</v>
      </c>
      <c r="D917" s="220" t="s">
        <v>3152</v>
      </c>
      <c r="E917" s="215" t="s">
        <v>519</v>
      </c>
      <c r="F917" s="215" t="s">
        <v>796</v>
      </c>
      <c r="G917" s="224">
        <v>0</v>
      </c>
      <c r="H917" s="224">
        <v>0</v>
      </c>
      <c r="I917" s="215" t="s">
        <v>1</v>
      </c>
      <c r="J917" s="215" t="s">
        <v>1378</v>
      </c>
      <c r="K917" s="222" t="s">
        <v>3785</v>
      </c>
      <c r="L917" s="223" t="s">
        <v>4773</v>
      </c>
      <c r="M917" s="223" t="s">
        <v>4832</v>
      </c>
      <c r="N917" s="55"/>
      <c r="O917" s="55"/>
      <c r="P917" s="228" t="s">
        <v>3152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183</v>
      </c>
      <c r="W917" s="79" t="s">
        <v>2240</v>
      </c>
      <c r="X917" s="57" t="s">
        <v>2240</v>
      </c>
      <c r="Y917" s="57" t="s">
        <v>2240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33" t="str">
        <f>IF(ISNA(VLOOKUP(AA917,'XEQM Shortlist'!J:J,1,0)),"//","")</f>
        <v/>
      </c>
      <c r="AF917" s="92" t="str">
        <f t="shared" si="248"/>
        <v/>
      </c>
      <c r="AG917" t="b">
        <f t="shared" si="249"/>
        <v>1</v>
      </c>
    </row>
    <row r="918" spans="1:33">
      <c r="A918" s="48">
        <f t="shared" si="250"/>
        <v>918</v>
      </c>
      <c r="B918" s="47">
        <f t="shared" si="251"/>
        <v>894</v>
      </c>
      <c r="C918" s="220" t="s">
        <v>3772</v>
      </c>
      <c r="D918" s="220" t="s">
        <v>3153</v>
      </c>
      <c r="E918" s="215" t="s">
        <v>519</v>
      </c>
      <c r="F918" s="215" t="s">
        <v>797</v>
      </c>
      <c r="G918" s="224">
        <v>0</v>
      </c>
      <c r="H918" s="224">
        <v>0</v>
      </c>
      <c r="I918" s="215" t="s">
        <v>1</v>
      </c>
      <c r="J918" s="215" t="s">
        <v>1378</v>
      </c>
      <c r="K918" s="222" t="s">
        <v>3785</v>
      </c>
      <c r="L918" s="223" t="s">
        <v>4773</v>
      </c>
      <c r="M918" s="223" t="s">
        <v>4832</v>
      </c>
      <c r="N918" s="55"/>
      <c r="O918" s="55"/>
      <c r="P918" s="228" t="s">
        <v>3153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183</v>
      </c>
      <c r="W918" s="79" t="s">
        <v>2240</v>
      </c>
      <c r="X918" s="57" t="s">
        <v>2240</v>
      </c>
      <c r="Y918" s="57" t="s">
        <v>2240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33" t="str">
        <f>IF(ISNA(VLOOKUP(AA918,'XEQM Shortlist'!J:J,1,0)),"//","")</f>
        <v/>
      </c>
      <c r="AF918" s="92" t="str">
        <f t="shared" si="248"/>
        <v/>
      </c>
      <c r="AG918" t="b">
        <f t="shared" si="249"/>
        <v>1</v>
      </c>
    </row>
    <row r="919" spans="1:33">
      <c r="A919" s="48">
        <f t="shared" si="250"/>
        <v>919</v>
      </c>
      <c r="B919" s="47">
        <f t="shared" si="251"/>
        <v>895</v>
      </c>
      <c r="C919" s="220" t="s">
        <v>3772</v>
      </c>
      <c r="D919" s="220" t="s">
        <v>3154</v>
      </c>
      <c r="E919" s="215" t="s">
        <v>519</v>
      </c>
      <c r="F919" s="215" t="s">
        <v>798</v>
      </c>
      <c r="G919" s="224">
        <v>0</v>
      </c>
      <c r="H919" s="224">
        <v>0</v>
      </c>
      <c r="I919" s="215" t="s">
        <v>1</v>
      </c>
      <c r="J919" s="215" t="s">
        <v>1378</v>
      </c>
      <c r="K919" s="222" t="s">
        <v>3785</v>
      </c>
      <c r="L919" s="223" t="s">
        <v>4773</v>
      </c>
      <c r="M919" s="223" t="s">
        <v>4832</v>
      </c>
      <c r="N919" s="55"/>
      <c r="O919" s="55"/>
      <c r="P919" s="228" t="s">
        <v>3154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183</v>
      </c>
      <c r="W919" s="79" t="s">
        <v>2240</v>
      </c>
      <c r="X919" s="57" t="s">
        <v>2240</v>
      </c>
      <c r="Y919" s="57" t="s">
        <v>2240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33" t="str">
        <f>IF(ISNA(VLOOKUP(AA919,'XEQM Shortlist'!J:J,1,0)),"//","")</f>
        <v/>
      </c>
      <c r="AF919" s="92" t="str">
        <f t="shared" si="248"/>
        <v/>
      </c>
      <c r="AG919" t="b">
        <f t="shared" si="249"/>
        <v>1</v>
      </c>
    </row>
    <row r="920" spans="1:33">
      <c r="A920" s="48">
        <f t="shared" si="250"/>
        <v>920</v>
      </c>
      <c r="B920" s="47">
        <f t="shared" si="251"/>
        <v>896</v>
      </c>
      <c r="C920" s="220" t="s">
        <v>3772</v>
      </c>
      <c r="D920" s="220" t="s">
        <v>3155</v>
      </c>
      <c r="E920" s="215" t="s">
        <v>519</v>
      </c>
      <c r="F920" s="215" t="s">
        <v>799</v>
      </c>
      <c r="G920" s="224">
        <v>0</v>
      </c>
      <c r="H920" s="224">
        <v>0</v>
      </c>
      <c r="I920" s="215" t="s">
        <v>1</v>
      </c>
      <c r="J920" s="215" t="s">
        <v>1378</v>
      </c>
      <c r="K920" s="222" t="s">
        <v>3785</v>
      </c>
      <c r="L920" s="223" t="s">
        <v>4773</v>
      </c>
      <c r="M920" s="223" t="s">
        <v>4832</v>
      </c>
      <c r="N920" s="55"/>
      <c r="O920" s="55"/>
      <c r="P920" s="228" t="s">
        <v>3155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183</v>
      </c>
      <c r="W920" s="79" t="s">
        <v>2240</v>
      </c>
      <c r="X920" s="57" t="s">
        <v>2240</v>
      </c>
      <c r="Y920" s="57" t="s">
        <v>2240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33" t="str">
        <f>IF(ISNA(VLOOKUP(AA920,'XEQM Shortlist'!J:J,1,0)),"//","")</f>
        <v/>
      </c>
      <c r="AF920" s="92" t="str">
        <f t="shared" si="248"/>
        <v/>
      </c>
      <c r="AG920" t="b">
        <f t="shared" si="249"/>
        <v>1</v>
      </c>
    </row>
    <row r="921" spans="1:33">
      <c r="A921" s="48">
        <f t="shared" si="250"/>
        <v>921</v>
      </c>
      <c r="B921" s="47">
        <f t="shared" si="251"/>
        <v>897</v>
      </c>
      <c r="C921" s="220" t="s">
        <v>3771</v>
      </c>
      <c r="D921" s="220" t="s">
        <v>7</v>
      </c>
      <c r="E921" s="215" t="s">
        <v>519</v>
      </c>
      <c r="F921" s="215" t="s">
        <v>800</v>
      </c>
      <c r="G921" s="224">
        <v>0</v>
      </c>
      <c r="H921" s="224">
        <v>0</v>
      </c>
      <c r="I921" s="215" t="s">
        <v>1</v>
      </c>
      <c r="J921" s="215" t="s">
        <v>1378</v>
      </c>
      <c r="K921" s="222" t="s">
        <v>3785</v>
      </c>
      <c r="L921" s="223" t="s">
        <v>4773</v>
      </c>
      <c r="M921" s="223" t="s">
        <v>4832</v>
      </c>
      <c r="N921" s="55"/>
      <c r="O921" s="55"/>
      <c r="P921" s="228" t="s">
        <v>3333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183</v>
      </c>
      <c r="W921" s="79" t="s">
        <v>2240</v>
      </c>
      <c r="X921" s="57" t="s">
        <v>2240</v>
      </c>
      <c r="Y921" s="57" t="s">
        <v>2240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33" t="str">
        <f>IF(ISNA(VLOOKUP(AA921,'XEQM Shortlist'!J:J,1,0)),"//","")</f>
        <v/>
      </c>
      <c r="AF921" s="92" t="str">
        <f t="shared" si="248"/>
        <v/>
      </c>
      <c r="AG921" t="b">
        <f t="shared" si="249"/>
        <v>1</v>
      </c>
    </row>
    <row r="922" spans="1:33">
      <c r="A922" s="48">
        <f t="shared" si="250"/>
        <v>922</v>
      </c>
      <c r="B922" s="47">
        <f t="shared" si="251"/>
        <v>898</v>
      </c>
      <c r="C922" s="220" t="s">
        <v>3772</v>
      </c>
      <c r="D922" s="220" t="s">
        <v>3334</v>
      </c>
      <c r="E922" s="215" t="s">
        <v>519</v>
      </c>
      <c r="F922" s="215" t="s">
        <v>801</v>
      </c>
      <c r="G922" s="224">
        <v>0</v>
      </c>
      <c r="H922" s="224">
        <v>0</v>
      </c>
      <c r="I922" s="215" t="s">
        <v>1</v>
      </c>
      <c r="J922" s="215" t="s">
        <v>1378</v>
      </c>
      <c r="K922" s="222" t="s">
        <v>3785</v>
      </c>
      <c r="L922" s="223" t="s">
        <v>4773</v>
      </c>
      <c r="M922" s="223" t="s">
        <v>4832</v>
      </c>
      <c r="N922" s="55"/>
      <c r="O922" s="55"/>
      <c r="P922" s="228" t="s">
        <v>3334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183</v>
      </c>
      <c r="W922" s="79" t="s">
        <v>2240</v>
      </c>
      <c r="X922" s="57" t="s">
        <v>2240</v>
      </c>
      <c r="Y922" s="57" t="s">
        <v>2240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33" t="str">
        <f>IF(ISNA(VLOOKUP(AA922,'XEQM Shortlist'!J:J,1,0)),"//","")</f>
        <v/>
      </c>
      <c r="AF922" s="92" t="str">
        <f t="shared" si="248"/>
        <v/>
      </c>
      <c r="AG922" t="b">
        <f t="shared" si="249"/>
        <v>1</v>
      </c>
    </row>
    <row r="923" spans="1:33">
      <c r="A923" s="48">
        <f t="shared" si="250"/>
        <v>923</v>
      </c>
      <c r="B923" s="47">
        <f t="shared" si="251"/>
        <v>899</v>
      </c>
      <c r="C923" s="220" t="s">
        <v>3771</v>
      </c>
      <c r="D923" s="220" t="s">
        <v>7</v>
      </c>
      <c r="E923" s="215" t="s">
        <v>519</v>
      </c>
      <c r="F923" s="215" t="s">
        <v>802</v>
      </c>
      <c r="G923" s="224">
        <v>0</v>
      </c>
      <c r="H923" s="224">
        <v>0</v>
      </c>
      <c r="I923" s="215" t="s">
        <v>1</v>
      </c>
      <c r="J923" s="215" t="s">
        <v>1378</v>
      </c>
      <c r="K923" s="222" t="s">
        <v>3785</v>
      </c>
      <c r="L923" s="223" t="s">
        <v>4773</v>
      </c>
      <c r="M923" s="223" t="s">
        <v>4832</v>
      </c>
      <c r="N923" s="55"/>
      <c r="O923" s="55"/>
      <c r="P923" s="228" t="s">
        <v>3335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183</v>
      </c>
      <c r="W923" s="79" t="s">
        <v>2240</v>
      </c>
      <c r="X923" s="57" t="s">
        <v>2240</v>
      </c>
      <c r="Y923" s="57" t="s">
        <v>2240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33" t="str">
        <f>IF(ISNA(VLOOKUP(AA923,'XEQM Shortlist'!J:J,1,0)),"//","")</f>
        <v/>
      </c>
      <c r="AF923" s="92" t="str">
        <f t="shared" si="248"/>
        <v/>
      </c>
      <c r="AG923" t="b">
        <f t="shared" si="249"/>
        <v>1</v>
      </c>
    </row>
    <row r="924" spans="1:33">
      <c r="A924" s="48">
        <f t="shared" si="250"/>
        <v>924</v>
      </c>
      <c r="B924" s="47">
        <f t="shared" si="251"/>
        <v>900</v>
      </c>
      <c r="C924" s="220" t="s">
        <v>3771</v>
      </c>
      <c r="D924" s="220" t="s">
        <v>7</v>
      </c>
      <c r="E924" s="215" t="s">
        <v>519</v>
      </c>
      <c r="F924" s="215" t="s">
        <v>803</v>
      </c>
      <c r="G924" s="224">
        <v>0</v>
      </c>
      <c r="H924" s="224">
        <v>0</v>
      </c>
      <c r="I924" s="215" t="s">
        <v>1</v>
      </c>
      <c r="J924" s="215" t="s">
        <v>1378</v>
      </c>
      <c r="K924" s="222" t="s">
        <v>3785</v>
      </c>
      <c r="L924" s="223" t="s">
        <v>4773</v>
      </c>
      <c r="M924" s="223" t="s">
        <v>4832</v>
      </c>
      <c r="N924" s="55"/>
      <c r="O924" s="55"/>
      <c r="P924" s="228" t="s">
        <v>3336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183</v>
      </c>
      <c r="W924" s="79" t="s">
        <v>2240</v>
      </c>
      <c r="X924" s="57" t="s">
        <v>2240</v>
      </c>
      <c r="Y924" s="57" t="s">
        <v>2240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33" t="str">
        <f>IF(ISNA(VLOOKUP(AA924,'XEQM Shortlist'!J:J,1,0)),"//","")</f>
        <v/>
      </c>
      <c r="AF924" s="92" t="str">
        <f t="shared" si="248"/>
        <v/>
      </c>
      <c r="AG924" t="b">
        <f t="shared" si="249"/>
        <v>1</v>
      </c>
    </row>
    <row r="925" spans="1:33">
      <c r="A925" s="48">
        <f t="shared" si="250"/>
        <v>925</v>
      </c>
      <c r="B925" s="47">
        <f t="shared" si="251"/>
        <v>901</v>
      </c>
      <c r="C925" s="220" t="s">
        <v>3771</v>
      </c>
      <c r="D925" s="220" t="s">
        <v>7</v>
      </c>
      <c r="E925" s="215" t="s">
        <v>519</v>
      </c>
      <c r="F925" s="215" t="s">
        <v>804</v>
      </c>
      <c r="G925" s="224">
        <v>0</v>
      </c>
      <c r="H925" s="224">
        <v>0</v>
      </c>
      <c r="I925" s="215" t="s">
        <v>1</v>
      </c>
      <c r="J925" s="215" t="s">
        <v>1378</v>
      </c>
      <c r="K925" s="222" t="s">
        <v>3785</v>
      </c>
      <c r="L925" s="223" t="s">
        <v>4773</v>
      </c>
      <c r="M925" s="223" t="s">
        <v>4832</v>
      </c>
      <c r="N925" s="55"/>
      <c r="O925" s="55"/>
      <c r="P925" s="228" t="s">
        <v>3337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183</v>
      </c>
      <c r="W925" s="79" t="s">
        <v>2240</v>
      </c>
      <c r="X925" s="57" t="s">
        <v>2240</v>
      </c>
      <c r="Y925" s="57" t="s">
        <v>2240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33" t="str">
        <f>IF(ISNA(VLOOKUP(AA925,'XEQM Shortlist'!J:J,1,0)),"//","")</f>
        <v/>
      </c>
      <c r="AF925" s="92" t="str">
        <f t="shared" si="248"/>
        <v/>
      </c>
      <c r="AG925" t="b">
        <f t="shared" si="249"/>
        <v>1</v>
      </c>
    </row>
    <row r="926" spans="1:33">
      <c r="A926" s="48">
        <f t="shared" si="250"/>
        <v>926</v>
      </c>
      <c r="B926" s="47">
        <f t="shared" si="251"/>
        <v>902</v>
      </c>
      <c r="C926" s="220" t="s">
        <v>3771</v>
      </c>
      <c r="D926" s="220" t="s">
        <v>7</v>
      </c>
      <c r="E926" s="215" t="s">
        <v>519</v>
      </c>
      <c r="F926" s="215" t="s">
        <v>805</v>
      </c>
      <c r="G926" s="224">
        <v>0</v>
      </c>
      <c r="H926" s="224">
        <v>0</v>
      </c>
      <c r="I926" s="215" t="s">
        <v>1</v>
      </c>
      <c r="J926" s="215" t="s">
        <v>1378</v>
      </c>
      <c r="K926" s="222" t="s">
        <v>3785</v>
      </c>
      <c r="L926" s="223" t="s">
        <v>4773</v>
      </c>
      <c r="M926" s="223" t="s">
        <v>4832</v>
      </c>
      <c r="N926" s="55"/>
      <c r="O926" s="55"/>
      <c r="P926" s="228" t="s">
        <v>3338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183</v>
      </c>
      <c r="W926" s="79" t="s">
        <v>2240</v>
      </c>
      <c r="X926" s="57" t="s">
        <v>2240</v>
      </c>
      <c r="Y926" s="57" t="s">
        <v>2240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33" t="str">
        <f>IF(ISNA(VLOOKUP(AA926,'XEQM Shortlist'!J:J,1,0)),"//","")</f>
        <v/>
      </c>
      <c r="AF926" s="92" t="str">
        <f t="shared" si="248"/>
        <v/>
      </c>
      <c r="AG926" t="b">
        <f t="shared" si="249"/>
        <v>1</v>
      </c>
    </row>
    <row r="927" spans="1:33">
      <c r="A927" s="48">
        <f t="shared" si="250"/>
        <v>927</v>
      </c>
      <c r="B927" s="47">
        <f t="shared" si="251"/>
        <v>903</v>
      </c>
      <c r="C927" s="220" t="s">
        <v>3771</v>
      </c>
      <c r="D927" s="220" t="s">
        <v>7</v>
      </c>
      <c r="E927" s="215" t="s">
        <v>519</v>
      </c>
      <c r="F927" s="215" t="s">
        <v>806</v>
      </c>
      <c r="G927" s="224">
        <v>0</v>
      </c>
      <c r="H927" s="224">
        <v>0</v>
      </c>
      <c r="I927" s="215" t="s">
        <v>1</v>
      </c>
      <c r="J927" s="215" t="s">
        <v>1378</v>
      </c>
      <c r="K927" s="222" t="s">
        <v>3785</v>
      </c>
      <c r="L927" s="223" t="s">
        <v>4773</v>
      </c>
      <c r="M927" s="223" t="s">
        <v>4832</v>
      </c>
      <c r="N927" s="55"/>
      <c r="O927" s="55"/>
      <c r="P927" s="228" t="s">
        <v>3339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183</v>
      </c>
      <c r="W927" s="79" t="s">
        <v>2240</v>
      </c>
      <c r="X927" s="57" t="s">
        <v>2240</v>
      </c>
      <c r="Y927" s="57" t="s">
        <v>2240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33" t="str">
        <f>IF(ISNA(VLOOKUP(AA927,'XEQM Shortlist'!J:J,1,0)),"//","")</f>
        <v/>
      </c>
      <c r="AF927" s="92" t="str">
        <f t="shared" si="248"/>
        <v/>
      </c>
      <c r="AG927" t="b">
        <f t="shared" si="249"/>
        <v>1</v>
      </c>
    </row>
    <row r="928" spans="1:33">
      <c r="A928" s="48">
        <f t="shared" si="250"/>
        <v>928</v>
      </c>
      <c r="B928" s="47">
        <f t="shared" si="251"/>
        <v>904</v>
      </c>
      <c r="C928" s="220" t="s">
        <v>3771</v>
      </c>
      <c r="D928" s="220" t="s">
        <v>7</v>
      </c>
      <c r="E928" s="215" t="s">
        <v>519</v>
      </c>
      <c r="F928" s="215" t="s">
        <v>807</v>
      </c>
      <c r="G928" s="224">
        <v>0</v>
      </c>
      <c r="H928" s="224">
        <v>0</v>
      </c>
      <c r="I928" s="215" t="s">
        <v>1</v>
      </c>
      <c r="J928" s="215" t="s">
        <v>1378</v>
      </c>
      <c r="K928" s="222" t="s">
        <v>3785</v>
      </c>
      <c r="L928" s="223" t="s">
        <v>4773</v>
      </c>
      <c r="M928" s="223" t="s">
        <v>4832</v>
      </c>
      <c r="N928" s="55"/>
      <c r="O928" s="55"/>
      <c r="P928" s="228" t="s">
        <v>3340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183</v>
      </c>
      <c r="W928" s="79" t="s">
        <v>2240</v>
      </c>
      <c r="X928" s="57" t="s">
        <v>2240</v>
      </c>
      <c r="Y928" s="57" t="s">
        <v>2240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33" t="str">
        <f>IF(ISNA(VLOOKUP(AA928,'XEQM Shortlist'!J:J,1,0)),"//","")</f>
        <v/>
      </c>
      <c r="AF928" s="92" t="str">
        <f t="shared" si="248"/>
        <v/>
      </c>
      <c r="AG928" t="b">
        <f t="shared" si="249"/>
        <v>1</v>
      </c>
    </row>
    <row r="929" spans="1:33">
      <c r="A929" s="48">
        <f t="shared" si="250"/>
        <v>929</v>
      </c>
      <c r="B929" s="47">
        <f t="shared" si="251"/>
        <v>905</v>
      </c>
      <c r="C929" s="220" t="s">
        <v>3771</v>
      </c>
      <c r="D929" s="220" t="s">
        <v>7</v>
      </c>
      <c r="E929" s="215" t="s">
        <v>519</v>
      </c>
      <c r="F929" s="215" t="s">
        <v>808</v>
      </c>
      <c r="G929" s="224">
        <v>0</v>
      </c>
      <c r="H929" s="224">
        <v>0</v>
      </c>
      <c r="I929" s="215" t="s">
        <v>1</v>
      </c>
      <c r="J929" s="215" t="s">
        <v>1378</v>
      </c>
      <c r="K929" s="222" t="s">
        <v>3785</v>
      </c>
      <c r="L929" s="223" t="s">
        <v>4773</v>
      </c>
      <c r="M929" s="223" t="s">
        <v>4832</v>
      </c>
      <c r="N929" s="55"/>
      <c r="O929" s="55"/>
      <c r="P929" s="228" t="s">
        <v>3341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183</v>
      </c>
      <c r="W929" s="79" t="s">
        <v>2240</v>
      </c>
      <c r="X929" s="57" t="s">
        <v>2240</v>
      </c>
      <c r="Y929" s="57" t="s">
        <v>2240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33" t="str">
        <f>IF(ISNA(VLOOKUP(AA929,'XEQM Shortlist'!J:J,1,0)),"//","")</f>
        <v/>
      </c>
      <c r="AF929" s="92" t="str">
        <f t="shared" si="248"/>
        <v/>
      </c>
      <c r="AG929" t="b">
        <f t="shared" si="249"/>
        <v>1</v>
      </c>
    </row>
    <row r="930" spans="1:33">
      <c r="A930" s="48">
        <f t="shared" si="250"/>
        <v>930</v>
      </c>
      <c r="B930" s="47">
        <f t="shared" si="251"/>
        <v>906</v>
      </c>
      <c r="C930" s="220" t="s">
        <v>3771</v>
      </c>
      <c r="D930" s="220" t="s">
        <v>7</v>
      </c>
      <c r="E930" s="215" t="s">
        <v>519</v>
      </c>
      <c r="F930" s="215" t="s">
        <v>809</v>
      </c>
      <c r="G930" s="224">
        <v>0</v>
      </c>
      <c r="H930" s="224">
        <v>0</v>
      </c>
      <c r="I930" s="215" t="s">
        <v>1</v>
      </c>
      <c r="J930" s="215" t="s">
        <v>1378</v>
      </c>
      <c r="K930" s="222" t="s">
        <v>3785</v>
      </c>
      <c r="L930" s="223" t="s">
        <v>4773</v>
      </c>
      <c r="M930" s="223" t="s">
        <v>4832</v>
      </c>
      <c r="N930" s="55"/>
      <c r="O930" s="55"/>
      <c r="P930" s="228" t="s">
        <v>3342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183</v>
      </c>
      <c r="W930" s="79" t="s">
        <v>2240</v>
      </c>
      <c r="X930" s="57" t="s">
        <v>2240</v>
      </c>
      <c r="Y930" s="57" t="s">
        <v>2240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33" t="str">
        <f>IF(ISNA(VLOOKUP(AA930,'XEQM Shortlist'!J:J,1,0)),"//","")</f>
        <v/>
      </c>
      <c r="AF930" s="92" t="str">
        <f t="shared" si="248"/>
        <v/>
      </c>
      <c r="AG930" t="b">
        <f t="shared" si="249"/>
        <v>1</v>
      </c>
    </row>
    <row r="931" spans="1:33">
      <c r="A931" s="48">
        <f t="shared" si="250"/>
        <v>931</v>
      </c>
      <c r="B931" s="47">
        <f t="shared" si="251"/>
        <v>907</v>
      </c>
      <c r="C931" s="220" t="s">
        <v>3771</v>
      </c>
      <c r="D931" s="220" t="s">
        <v>7</v>
      </c>
      <c r="E931" s="215" t="s">
        <v>519</v>
      </c>
      <c r="F931" s="215" t="s">
        <v>810</v>
      </c>
      <c r="G931" s="224">
        <v>0</v>
      </c>
      <c r="H931" s="224">
        <v>0</v>
      </c>
      <c r="I931" s="215" t="s">
        <v>1</v>
      </c>
      <c r="J931" s="215" t="s">
        <v>1378</v>
      </c>
      <c r="K931" s="222" t="s">
        <v>3785</v>
      </c>
      <c r="L931" s="223" t="s">
        <v>4773</v>
      </c>
      <c r="M931" s="223" t="s">
        <v>4832</v>
      </c>
      <c r="N931" s="55"/>
      <c r="O931" s="55"/>
      <c r="P931" s="228" t="s">
        <v>3343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183</v>
      </c>
      <c r="W931" s="79" t="s">
        <v>2240</v>
      </c>
      <c r="X931" s="57" t="s">
        <v>2240</v>
      </c>
      <c r="Y931" s="57" t="s">
        <v>2240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33" t="str">
        <f>IF(ISNA(VLOOKUP(AA931,'XEQM Shortlist'!J:J,1,0)),"//","")</f>
        <v/>
      </c>
      <c r="AF931" s="92" t="str">
        <f t="shared" si="248"/>
        <v/>
      </c>
      <c r="AG931" t="b">
        <f t="shared" si="249"/>
        <v>1</v>
      </c>
    </row>
    <row r="932" spans="1:33">
      <c r="A932" s="48">
        <f t="shared" si="250"/>
        <v>932</v>
      </c>
      <c r="B932" s="47">
        <f t="shared" si="251"/>
        <v>908</v>
      </c>
      <c r="C932" s="220" t="s">
        <v>3772</v>
      </c>
      <c r="D932" s="220" t="s">
        <v>3156</v>
      </c>
      <c r="E932" s="215" t="s">
        <v>519</v>
      </c>
      <c r="F932" s="215" t="s">
        <v>811</v>
      </c>
      <c r="G932" s="224">
        <v>0</v>
      </c>
      <c r="H932" s="224">
        <v>0</v>
      </c>
      <c r="I932" s="215" t="s">
        <v>1</v>
      </c>
      <c r="J932" s="215" t="s">
        <v>1378</v>
      </c>
      <c r="K932" s="222" t="s">
        <v>3785</v>
      </c>
      <c r="L932" s="223" t="s">
        <v>4773</v>
      </c>
      <c r="M932" s="223" t="s">
        <v>4832</v>
      </c>
      <c r="N932" s="55"/>
      <c r="O932" s="55"/>
      <c r="P932" s="228" t="s">
        <v>3156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183</v>
      </c>
      <c r="W932" s="79" t="s">
        <v>2240</v>
      </c>
      <c r="X932" s="57" t="s">
        <v>2240</v>
      </c>
      <c r="Y932" s="57" t="s">
        <v>2240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33" t="str">
        <f>IF(ISNA(VLOOKUP(AA932,'XEQM Shortlist'!J:J,1,0)),"//","")</f>
        <v/>
      </c>
      <c r="AF932" s="92" t="str">
        <f t="shared" si="248"/>
        <v/>
      </c>
      <c r="AG932" t="b">
        <f t="shared" si="249"/>
        <v>1</v>
      </c>
    </row>
    <row r="933" spans="1:33">
      <c r="A933" s="48">
        <f t="shared" si="250"/>
        <v>933</v>
      </c>
      <c r="B933" s="47">
        <f t="shared" si="251"/>
        <v>909</v>
      </c>
      <c r="C933" s="220" t="s">
        <v>3771</v>
      </c>
      <c r="D933" s="220" t="s">
        <v>7</v>
      </c>
      <c r="E933" s="215" t="s">
        <v>519</v>
      </c>
      <c r="F933" s="215" t="s">
        <v>812</v>
      </c>
      <c r="G933" s="224">
        <v>0</v>
      </c>
      <c r="H933" s="224">
        <v>0</v>
      </c>
      <c r="I933" s="215" t="s">
        <v>1</v>
      </c>
      <c r="J933" s="215" t="s">
        <v>1378</v>
      </c>
      <c r="K933" s="222" t="s">
        <v>3785</v>
      </c>
      <c r="L933" s="223" t="s">
        <v>4773</v>
      </c>
      <c r="M933" s="223" t="s">
        <v>4832</v>
      </c>
      <c r="N933" s="55"/>
      <c r="O933" s="55"/>
      <c r="P933" s="228" t="s">
        <v>3344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183</v>
      </c>
      <c r="W933" s="79" t="s">
        <v>2240</v>
      </c>
      <c r="X933" s="57" t="s">
        <v>2240</v>
      </c>
      <c r="Y933" s="57" t="s">
        <v>2240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33" t="str">
        <f>IF(ISNA(VLOOKUP(AA933,'XEQM Shortlist'!J:J,1,0)),"//","")</f>
        <v/>
      </c>
      <c r="AF933" s="92" t="str">
        <f t="shared" si="248"/>
        <v/>
      </c>
      <c r="AG933" t="b">
        <f t="shared" si="249"/>
        <v>1</v>
      </c>
    </row>
    <row r="934" spans="1:33">
      <c r="A934" s="48">
        <f t="shared" si="250"/>
        <v>934</v>
      </c>
      <c r="B934" s="47">
        <f t="shared" si="251"/>
        <v>910</v>
      </c>
      <c r="C934" s="220" t="s">
        <v>3771</v>
      </c>
      <c r="D934" s="220" t="s">
        <v>7</v>
      </c>
      <c r="E934" s="215" t="s">
        <v>519</v>
      </c>
      <c r="F934" s="215" t="s">
        <v>813</v>
      </c>
      <c r="G934" s="224">
        <v>0</v>
      </c>
      <c r="H934" s="224">
        <v>0</v>
      </c>
      <c r="I934" s="215" t="s">
        <v>1</v>
      </c>
      <c r="J934" s="215" t="s">
        <v>1378</v>
      </c>
      <c r="K934" s="222" t="s">
        <v>3785</v>
      </c>
      <c r="L934" s="223" t="s">
        <v>4773</v>
      </c>
      <c r="M934" s="223" t="s">
        <v>4832</v>
      </c>
      <c r="N934" s="55"/>
      <c r="O934" s="55"/>
      <c r="P934" s="228" t="s">
        <v>3345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183</v>
      </c>
      <c r="W934" s="79" t="s">
        <v>2240</v>
      </c>
      <c r="X934" s="57" t="s">
        <v>2240</v>
      </c>
      <c r="Y934" s="57" t="s">
        <v>2240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33" t="str">
        <f>IF(ISNA(VLOOKUP(AA934,'XEQM Shortlist'!J:J,1,0)),"//","")</f>
        <v/>
      </c>
      <c r="AF934" s="92" t="str">
        <f t="shared" si="248"/>
        <v/>
      </c>
      <c r="AG934" t="b">
        <f t="shared" si="249"/>
        <v>1</v>
      </c>
    </row>
    <row r="935" spans="1:33">
      <c r="A935" s="48">
        <f t="shared" si="250"/>
        <v>935</v>
      </c>
      <c r="B935" s="47">
        <f t="shared" si="251"/>
        <v>911</v>
      </c>
      <c r="C935" s="220" t="s">
        <v>3771</v>
      </c>
      <c r="D935" s="220" t="s">
        <v>7</v>
      </c>
      <c r="E935" s="215" t="s">
        <v>519</v>
      </c>
      <c r="F935" s="215" t="s">
        <v>814</v>
      </c>
      <c r="G935" s="224">
        <v>0</v>
      </c>
      <c r="H935" s="224">
        <v>0</v>
      </c>
      <c r="I935" s="215" t="s">
        <v>1</v>
      </c>
      <c r="J935" s="215" t="s">
        <v>1378</v>
      </c>
      <c r="K935" s="222" t="s">
        <v>3785</v>
      </c>
      <c r="L935" s="223" t="s">
        <v>4773</v>
      </c>
      <c r="M935" s="223" t="s">
        <v>4832</v>
      </c>
      <c r="N935" s="55"/>
      <c r="O935" s="55"/>
      <c r="P935" s="228" t="s">
        <v>3346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183</v>
      </c>
      <c r="W935" s="79" t="s">
        <v>2240</v>
      </c>
      <c r="X935" s="57" t="s">
        <v>2240</v>
      </c>
      <c r="Y935" s="57" t="s">
        <v>2240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33" t="str">
        <f>IF(ISNA(VLOOKUP(AA935,'XEQM Shortlist'!J:J,1,0)),"//","")</f>
        <v/>
      </c>
      <c r="AF935" s="92" t="str">
        <f t="shared" si="248"/>
        <v/>
      </c>
      <c r="AG935" t="b">
        <f t="shared" si="249"/>
        <v>1</v>
      </c>
    </row>
    <row r="936" spans="1:33">
      <c r="A936" s="48">
        <f t="shared" si="250"/>
        <v>936</v>
      </c>
      <c r="B936" s="47">
        <f t="shared" si="251"/>
        <v>912</v>
      </c>
      <c r="C936" s="220" t="s">
        <v>3771</v>
      </c>
      <c r="D936" s="220" t="s">
        <v>7</v>
      </c>
      <c r="E936" s="215" t="s">
        <v>519</v>
      </c>
      <c r="F936" s="215" t="s">
        <v>815</v>
      </c>
      <c r="G936" s="224">
        <v>0</v>
      </c>
      <c r="H936" s="224">
        <v>0</v>
      </c>
      <c r="I936" s="215" t="s">
        <v>1</v>
      </c>
      <c r="J936" s="215" t="s">
        <v>1378</v>
      </c>
      <c r="K936" s="222" t="s">
        <v>3785</v>
      </c>
      <c r="L936" s="223" t="s">
        <v>4773</v>
      </c>
      <c r="M936" s="223" t="s">
        <v>4832</v>
      </c>
      <c r="N936" s="55"/>
      <c r="O936" s="55"/>
      <c r="P936" s="228" t="s">
        <v>3347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183</v>
      </c>
      <c r="W936" s="79" t="s">
        <v>2240</v>
      </c>
      <c r="X936" s="57" t="s">
        <v>2240</v>
      </c>
      <c r="Y936" s="57" t="s">
        <v>2240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33" t="str">
        <f>IF(ISNA(VLOOKUP(AA936,'XEQM Shortlist'!J:J,1,0)),"//","")</f>
        <v/>
      </c>
      <c r="AF936" s="92" t="str">
        <f t="shared" si="248"/>
        <v/>
      </c>
      <c r="AG936" t="b">
        <f t="shared" si="249"/>
        <v>1</v>
      </c>
    </row>
    <row r="937" spans="1:33">
      <c r="A937" s="48">
        <f t="shared" si="250"/>
        <v>937</v>
      </c>
      <c r="B937" s="47">
        <f t="shared" si="251"/>
        <v>913</v>
      </c>
      <c r="C937" s="220" t="s">
        <v>3771</v>
      </c>
      <c r="D937" s="220" t="s">
        <v>7</v>
      </c>
      <c r="E937" s="215" t="s">
        <v>519</v>
      </c>
      <c r="F937" s="215" t="s">
        <v>816</v>
      </c>
      <c r="G937" s="224">
        <v>0</v>
      </c>
      <c r="H937" s="224">
        <v>0</v>
      </c>
      <c r="I937" s="215" t="s">
        <v>1</v>
      </c>
      <c r="J937" s="215" t="s">
        <v>1378</v>
      </c>
      <c r="K937" s="222" t="s">
        <v>3785</v>
      </c>
      <c r="L937" s="223" t="s">
        <v>4773</v>
      </c>
      <c r="M937" s="223" t="s">
        <v>4832</v>
      </c>
      <c r="N937" s="55"/>
      <c r="O937" s="55"/>
      <c r="P937" s="228" t="s">
        <v>3348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183</v>
      </c>
      <c r="W937" s="79" t="s">
        <v>2240</v>
      </c>
      <c r="X937" s="57" t="s">
        <v>2240</v>
      </c>
      <c r="Y937" s="57" t="s">
        <v>2240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33" t="str">
        <f>IF(ISNA(VLOOKUP(AA937,'XEQM Shortlist'!J:J,1,0)),"//","")</f>
        <v/>
      </c>
      <c r="AF937" s="92" t="str">
        <f t="shared" si="248"/>
        <v/>
      </c>
      <c r="AG937" t="b">
        <f t="shared" si="249"/>
        <v>1</v>
      </c>
    </row>
    <row r="938" spans="1:33">
      <c r="A938" s="48">
        <f t="shared" si="250"/>
        <v>938</v>
      </c>
      <c r="B938" s="47">
        <f t="shared" si="251"/>
        <v>914</v>
      </c>
      <c r="C938" s="220" t="s">
        <v>3771</v>
      </c>
      <c r="D938" s="220" t="s">
        <v>7</v>
      </c>
      <c r="E938" s="215" t="s">
        <v>519</v>
      </c>
      <c r="F938" s="215" t="s">
        <v>817</v>
      </c>
      <c r="G938" s="224">
        <v>0</v>
      </c>
      <c r="H938" s="224">
        <v>0</v>
      </c>
      <c r="I938" s="215" t="s">
        <v>1</v>
      </c>
      <c r="J938" s="215" t="s">
        <v>1378</v>
      </c>
      <c r="K938" s="222" t="s">
        <v>3785</v>
      </c>
      <c r="L938" s="223" t="s">
        <v>4773</v>
      </c>
      <c r="M938" s="223" t="s">
        <v>4832</v>
      </c>
      <c r="N938" s="55"/>
      <c r="O938" s="55"/>
      <c r="P938" s="228" t="s">
        <v>3349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183</v>
      </c>
      <c r="W938" s="79" t="s">
        <v>2240</v>
      </c>
      <c r="X938" s="57" t="s">
        <v>2240</v>
      </c>
      <c r="Y938" s="57" t="s">
        <v>2240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33" t="str">
        <f>IF(ISNA(VLOOKUP(AA938,'XEQM Shortlist'!J:J,1,0)),"//","")</f>
        <v/>
      </c>
      <c r="AF938" s="92" t="str">
        <f t="shared" si="248"/>
        <v/>
      </c>
      <c r="AG938" t="b">
        <f t="shared" si="249"/>
        <v>1</v>
      </c>
    </row>
    <row r="939" spans="1:33">
      <c r="A939" s="48">
        <f t="shared" si="250"/>
        <v>939</v>
      </c>
      <c r="B939" s="47">
        <f t="shared" si="251"/>
        <v>915</v>
      </c>
      <c r="C939" s="220" t="s">
        <v>3771</v>
      </c>
      <c r="D939" s="220" t="s">
        <v>7</v>
      </c>
      <c r="E939" s="215" t="s">
        <v>519</v>
      </c>
      <c r="F939" s="215" t="s">
        <v>5006</v>
      </c>
      <c r="G939" s="224">
        <v>0</v>
      </c>
      <c r="H939" s="224">
        <v>0</v>
      </c>
      <c r="I939" s="215" t="s">
        <v>1</v>
      </c>
      <c r="J939" s="215" t="s">
        <v>1378</v>
      </c>
      <c r="K939" s="222" t="s">
        <v>3785</v>
      </c>
      <c r="L939" s="223" t="s">
        <v>4773</v>
      </c>
      <c r="M939" s="223" t="s">
        <v>4832</v>
      </c>
      <c r="N939" s="55"/>
      <c r="O939" s="55"/>
      <c r="P939" s="228" t="s">
        <v>4956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183</v>
      </c>
      <c r="W939" s="79" t="s">
        <v>2240</v>
      </c>
      <c r="X939" s="57" t="s">
        <v>2240</v>
      </c>
      <c r="Y939" s="57" t="s">
        <v>2240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33" t="str">
        <f>IF(ISNA(VLOOKUP(AA939,'XEQM Shortlist'!J:J,1,0)),"//","")</f>
        <v/>
      </c>
      <c r="AF939" s="92" t="str">
        <f t="shared" si="248"/>
        <v/>
      </c>
      <c r="AG939" t="b">
        <f t="shared" si="249"/>
        <v>1</v>
      </c>
    </row>
    <row r="940" spans="1:33">
      <c r="A940" s="48">
        <f t="shared" si="250"/>
        <v>940</v>
      </c>
      <c r="B940" s="47">
        <f t="shared" si="251"/>
        <v>916</v>
      </c>
      <c r="C940" s="220" t="s">
        <v>3771</v>
      </c>
      <c r="D940" s="220" t="s">
        <v>7</v>
      </c>
      <c r="E940" s="215" t="s">
        <v>519</v>
      </c>
      <c r="F940" s="215" t="s">
        <v>818</v>
      </c>
      <c r="G940" s="224">
        <v>0</v>
      </c>
      <c r="H940" s="224">
        <v>0</v>
      </c>
      <c r="I940" s="215" t="s">
        <v>1</v>
      </c>
      <c r="J940" s="215" t="s">
        <v>1378</v>
      </c>
      <c r="K940" s="222" t="s">
        <v>3785</v>
      </c>
      <c r="L940" s="223" t="s">
        <v>4773</v>
      </c>
      <c r="M940" s="223" t="s">
        <v>4832</v>
      </c>
      <c r="N940" s="55"/>
      <c r="O940" s="55"/>
      <c r="P940" s="228" t="s">
        <v>3350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183</v>
      </c>
      <c r="W940" s="79" t="s">
        <v>2240</v>
      </c>
      <c r="X940" s="57" t="s">
        <v>2240</v>
      </c>
      <c r="Y940" s="57" t="s">
        <v>2240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33" t="str">
        <f>IF(ISNA(VLOOKUP(AA940,'XEQM Shortlist'!J:J,1,0)),"//","")</f>
        <v/>
      </c>
      <c r="AF940" s="92" t="str">
        <f t="shared" si="248"/>
        <v/>
      </c>
      <c r="AG940" t="b">
        <f t="shared" si="249"/>
        <v>1</v>
      </c>
    </row>
    <row r="941" spans="1:33">
      <c r="A941" s="48">
        <f t="shared" si="250"/>
        <v>941</v>
      </c>
      <c r="B941" s="47">
        <f t="shared" si="251"/>
        <v>917</v>
      </c>
      <c r="C941" s="220" t="s">
        <v>3771</v>
      </c>
      <c r="D941" s="220" t="s">
        <v>7</v>
      </c>
      <c r="E941" s="215" t="s">
        <v>519</v>
      </c>
      <c r="F941" s="215" t="s">
        <v>819</v>
      </c>
      <c r="G941" s="224">
        <v>0</v>
      </c>
      <c r="H941" s="224">
        <v>0</v>
      </c>
      <c r="I941" s="215" t="s">
        <v>1</v>
      </c>
      <c r="J941" s="215" t="s">
        <v>1378</v>
      </c>
      <c r="K941" s="222" t="s">
        <v>3785</v>
      </c>
      <c r="L941" s="223" t="s">
        <v>4773</v>
      </c>
      <c r="M941" s="223" t="s">
        <v>4832</v>
      </c>
      <c r="N941" s="55"/>
      <c r="O941" s="55"/>
      <c r="P941" s="228" t="s">
        <v>3351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183</v>
      </c>
      <c r="W941" s="79" t="s">
        <v>2240</v>
      </c>
      <c r="X941" s="57" t="s">
        <v>2240</v>
      </c>
      <c r="Y941" s="57" t="s">
        <v>2240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33" t="str">
        <f>IF(ISNA(VLOOKUP(AA941,'XEQM Shortlist'!J:J,1,0)),"//","")</f>
        <v/>
      </c>
      <c r="AF941" s="92" t="str">
        <f t="shared" si="248"/>
        <v/>
      </c>
      <c r="AG941" t="b">
        <f t="shared" si="249"/>
        <v>1</v>
      </c>
    </row>
    <row r="942" spans="1:33">
      <c r="A942" s="48">
        <f t="shared" si="250"/>
        <v>942</v>
      </c>
      <c r="B942" s="47">
        <f t="shared" si="251"/>
        <v>918</v>
      </c>
      <c r="C942" s="220" t="s">
        <v>3771</v>
      </c>
      <c r="D942" s="220" t="s">
        <v>7</v>
      </c>
      <c r="E942" s="215" t="s">
        <v>519</v>
      </c>
      <c r="F942" s="215" t="s">
        <v>820</v>
      </c>
      <c r="G942" s="224">
        <v>0</v>
      </c>
      <c r="H942" s="224">
        <v>0</v>
      </c>
      <c r="I942" s="215" t="s">
        <v>1</v>
      </c>
      <c r="J942" s="215" t="s">
        <v>1378</v>
      </c>
      <c r="K942" s="222" t="s">
        <v>3785</v>
      </c>
      <c r="L942" s="223" t="s">
        <v>4773</v>
      </c>
      <c r="M942" s="223" t="s">
        <v>4832</v>
      </c>
      <c r="N942" s="55"/>
      <c r="O942" s="55"/>
      <c r="P942" s="228" t="s">
        <v>3352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183</v>
      </c>
      <c r="W942" s="79" t="s">
        <v>2240</v>
      </c>
      <c r="X942" s="57" t="s">
        <v>2240</v>
      </c>
      <c r="Y942" s="57" t="s">
        <v>2240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33" t="str">
        <f>IF(ISNA(VLOOKUP(AA942,'XEQM Shortlist'!J:J,1,0)),"//","")</f>
        <v/>
      </c>
      <c r="AF942" s="92" t="str">
        <f t="shared" si="248"/>
        <v/>
      </c>
      <c r="AG942" t="b">
        <f t="shared" si="249"/>
        <v>1</v>
      </c>
    </row>
    <row r="943" spans="1:33">
      <c r="A943" s="48">
        <f t="shared" si="250"/>
        <v>943</v>
      </c>
      <c r="B943" s="47">
        <f t="shared" si="251"/>
        <v>919</v>
      </c>
      <c r="C943" s="220" t="s">
        <v>3772</v>
      </c>
      <c r="D943" s="220" t="s">
        <v>3157</v>
      </c>
      <c r="E943" s="215" t="s">
        <v>519</v>
      </c>
      <c r="F943" s="215" t="s">
        <v>821</v>
      </c>
      <c r="G943" s="224">
        <v>0</v>
      </c>
      <c r="H943" s="224">
        <v>0</v>
      </c>
      <c r="I943" s="215" t="s">
        <v>1</v>
      </c>
      <c r="J943" s="215" t="s">
        <v>1378</v>
      </c>
      <c r="K943" s="222" t="s">
        <v>3785</v>
      </c>
      <c r="L943" s="223" t="s">
        <v>4773</v>
      </c>
      <c r="M943" s="223" t="s">
        <v>4832</v>
      </c>
      <c r="N943" s="55"/>
      <c r="O943" s="55"/>
      <c r="P943" s="228" t="s">
        <v>3157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183</v>
      </c>
      <c r="W943" s="79" t="s">
        <v>2240</v>
      </c>
      <c r="X943" s="57" t="s">
        <v>2240</v>
      </c>
      <c r="Y943" s="57" t="s">
        <v>2240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33" t="str">
        <f>IF(ISNA(VLOOKUP(AA943,'XEQM Shortlist'!J:J,1,0)),"//","")</f>
        <v/>
      </c>
      <c r="AF943" s="92" t="str">
        <f t="shared" si="248"/>
        <v/>
      </c>
      <c r="AG943" t="b">
        <f t="shared" si="249"/>
        <v>1</v>
      </c>
    </row>
    <row r="944" spans="1:33">
      <c r="A944" s="48">
        <f t="shared" si="250"/>
        <v>944</v>
      </c>
      <c r="B944" s="47">
        <f t="shared" si="251"/>
        <v>920</v>
      </c>
      <c r="C944" s="220" t="s">
        <v>3772</v>
      </c>
      <c r="D944" s="220" t="s">
        <v>3158</v>
      </c>
      <c r="E944" s="215" t="s">
        <v>519</v>
      </c>
      <c r="F944" s="215" t="s">
        <v>822</v>
      </c>
      <c r="G944" s="224">
        <v>0</v>
      </c>
      <c r="H944" s="224">
        <v>0</v>
      </c>
      <c r="I944" s="215" t="s">
        <v>1</v>
      </c>
      <c r="J944" s="215" t="s">
        <v>1378</v>
      </c>
      <c r="K944" s="222" t="s">
        <v>3785</v>
      </c>
      <c r="L944" s="223" t="s">
        <v>4773</v>
      </c>
      <c r="M944" s="223" t="s">
        <v>4832</v>
      </c>
      <c r="N944" s="55"/>
      <c r="O944" s="55"/>
      <c r="P944" s="228" t="s">
        <v>3158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183</v>
      </c>
      <c r="W944" s="79" t="s">
        <v>2240</v>
      </c>
      <c r="X944" s="57" t="s">
        <v>2240</v>
      </c>
      <c r="Y944" s="57" t="s">
        <v>2240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33" t="str">
        <f>IF(ISNA(VLOOKUP(AA944,'XEQM Shortlist'!J:J,1,0)),"//","")</f>
        <v/>
      </c>
      <c r="AF944" s="92" t="str">
        <f t="shared" si="248"/>
        <v/>
      </c>
      <c r="AG944" t="b">
        <f t="shared" si="249"/>
        <v>1</v>
      </c>
    </row>
    <row r="945" spans="1:33">
      <c r="A945" s="48">
        <f t="shared" si="250"/>
        <v>945</v>
      </c>
      <c r="B945" s="47">
        <f t="shared" si="251"/>
        <v>921</v>
      </c>
      <c r="C945" s="220" t="s">
        <v>3772</v>
      </c>
      <c r="D945" s="220" t="s">
        <v>3159</v>
      </c>
      <c r="E945" s="215" t="s">
        <v>519</v>
      </c>
      <c r="F945" s="215" t="s">
        <v>823</v>
      </c>
      <c r="G945" s="224">
        <v>0</v>
      </c>
      <c r="H945" s="224">
        <v>0</v>
      </c>
      <c r="I945" s="215" t="s">
        <v>1</v>
      </c>
      <c r="J945" s="215" t="s">
        <v>1378</v>
      </c>
      <c r="K945" s="222" t="s">
        <v>3785</v>
      </c>
      <c r="L945" s="223" t="s">
        <v>4773</v>
      </c>
      <c r="M945" s="223" t="s">
        <v>4832</v>
      </c>
      <c r="N945" s="55"/>
      <c r="O945" s="55"/>
      <c r="P945" s="228" t="s">
        <v>3159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183</v>
      </c>
      <c r="W945" s="79" t="s">
        <v>2240</v>
      </c>
      <c r="X945" s="57" t="s">
        <v>2240</v>
      </c>
      <c r="Y945" s="57" t="s">
        <v>2240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33" t="str">
        <f>IF(ISNA(VLOOKUP(AA945,'XEQM Shortlist'!J:J,1,0)),"//","")</f>
        <v/>
      </c>
      <c r="AF945" s="92" t="str">
        <f t="shared" si="248"/>
        <v/>
      </c>
      <c r="AG945" t="b">
        <f t="shared" si="249"/>
        <v>1</v>
      </c>
    </row>
    <row r="946" spans="1:33">
      <c r="A946" s="48">
        <f t="shared" si="250"/>
        <v>946</v>
      </c>
      <c r="B946" s="47">
        <f t="shared" si="251"/>
        <v>922</v>
      </c>
      <c r="C946" s="220" t="s">
        <v>3772</v>
      </c>
      <c r="D946" s="220" t="s">
        <v>3160</v>
      </c>
      <c r="E946" s="215" t="s">
        <v>519</v>
      </c>
      <c r="F946" s="215" t="s">
        <v>824</v>
      </c>
      <c r="G946" s="224">
        <v>0</v>
      </c>
      <c r="H946" s="224">
        <v>0</v>
      </c>
      <c r="I946" s="215" t="s">
        <v>1</v>
      </c>
      <c r="J946" s="215" t="s">
        <v>1378</v>
      </c>
      <c r="K946" s="222" t="s">
        <v>3785</v>
      </c>
      <c r="L946" s="223" t="s">
        <v>4773</v>
      </c>
      <c r="M946" s="223" t="s">
        <v>4832</v>
      </c>
      <c r="N946" s="55"/>
      <c r="O946" s="55"/>
      <c r="P946" s="228" t="s">
        <v>3160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183</v>
      </c>
      <c r="W946" s="79" t="s">
        <v>2240</v>
      </c>
      <c r="X946" s="57" t="s">
        <v>2240</v>
      </c>
      <c r="Y946" s="57" t="s">
        <v>2240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33" t="str">
        <f>IF(ISNA(VLOOKUP(AA946,'XEQM Shortlist'!J:J,1,0)),"//","")</f>
        <v/>
      </c>
      <c r="AF946" s="92" t="str">
        <f t="shared" si="248"/>
        <v/>
      </c>
      <c r="AG946" t="b">
        <f t="shared" si="249"/>
        <v>1</v>
      </c>
    </row>
    <row r="947" spans="1:33">
      <c r="A947" s="48">
        <f t="shared" si="250"/>
        <v>947</v>
      </c>
      <c r="B947" s="47">
        <f t="shared" si="251"/>
        <v>923</v>
      </c>
      <c r="C947" s="220" t="s">
        <v>3771</v>
      </c>
      <c r="D947" s="220" t="s">
        <v>7</v>
      </c>
      <c r="E947" s="215" t="s">
        <v>519</v>
      </c>
      <c r="F947" s="215" t="s">
        <v>825</v>
      </c>
      <c r="G947" s="224">
        <v>0</v>
      </c>
      <c r="H947" s="224">
        <v>0</v>
      </c>
      <c r="I947" s="215" t="s">
        <v>1</v>
      </c>
      <c r="J947" s="215" t="s">
        <v>1378</v>
      </c>
      <c r="K947" s="222" t="s">
        <v>3785</v>
      </c>
      <c r="L947" s="223" t="s">
        <v>4773</v>
      </c>
      <c r="M947" s="223" t="s">
        <v>4832</v>
      </c>
      <c r="N947" s="55"/>
      <c r="O947" s="55"/>
      <c r="P947" s="228" t="s">
        <v>3353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183</v>
      </c>
      <c r="W947" s="79" t="s">
        <v>2240</v>
      </c>
      <c r="X947" s="57" t="s">
        <v>2240</v>
      </c>
      <c r="Y947" s="57" t="s">
        <v>2240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33" t="str">
        <f>IF(ISNA(VLOOKUP(AA947,'XEQM Shortlist'!J:J,1,0)),"//","")</f>
        <v/>
      </c>
      <c r="AF947" s="92" t="str">
        <f t="shared" si="248"/>
        <v/>
      </c>
      <c r="AG947" t="b">
        <f t="shared" si="249"/>
        <v>1</v>
      </c>
    </row>
    <row r="948" spans="1:33">
      <c r="A948" s="48">
        <f t="shared" si="250"/>
        <v>948</v>
      </c>
      <c r="B948" s="47">
        <f t="shared" si="251"/>
        <v>924</v>
      </c>
      <c r="C948" s="220" t="s">
        <v>3772</v>
      </c>
      <c r="D948" s="220" t="s">
        <v>3161</v>
      </c>
      <c r="E948" s="215" t="s">
        <v>519</v>
      </c>
      <c r="F948" s="215" t="s">
        <v>450</v>
      </c>
      <c r="G948" s="224">
        <v>0</v>
      </c>
      <c r="H948" s="224">
        <v>0</v>
      </c>
      <c r="I948" s="215" t="s">
        <v>1</v>
      </c>
      <c r="J948" s="215" t="s">
        <v>1378</v>
      </c>
      <c r="K948" s="222" t="s">
        <v>3785</v>
      </c>
      <c r="L948" s="223" t="s">
        <v>4773</v>
      </c>
      <c r="M948" s="223" t="s">
        <v>4832</v>
      </c>
      <c r="N948" s="55"/>
      <c r="O948" s="55"/>
      <c r="P948" s="228" t="s">
        <v>3161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183</v>
      </c>
      <c r="W948" s="79" t="s">
        <v>2240</v>
      </c>
      <c r="X948" s="57" t="s">
        <v>2240</v>
      </c>
      <c r="Y948" s="57" t="s">
        <v>2240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33" t="str">
        <f>IF(ISNA(VLOOKUP(AA948,'XEQM Shortlist'!J:J,1,0)),"//","")</f>
        <v/>
      </c>
      <c r="AF948" s="92" t="str">
        <f t="shared" si="248"/>
        <v/>
      </c>
      <c r="AG948" t="b">
        <f t="shared" si="249"/>
        <v>1</v>
      </c>
    </row>
    <row r="949" spans="1:33">
      <c r="A949" s="48">
        <f t="shared" si="250"/>
        <v>949</v>
      </c>
      <c r="B949" s="47">
        <f t="shared" si="251"/>
        <v>925</v>
      </c>
      <c r="C949" s="220" t="s">
        <v>3772</v>
      </c>
      <c r="D949" s="220" t="s">
        <v>3162</v>
      </c>
      <c r="E949" s="215" t="s">
        <v>519</v>
      </c>
      <c r="F949" s="215" t="s">
        <v>826</v>
      </c>
      <c r="G949" s="224">
        <v>0</v>
      </c>
      <c r="H949" s="224">
        <v>0</v>
      </c>
      <c r="I949" s="215" t="s">
        <v>1</v>
      </c>
      <c r="J949" s="215" t="s">
        <v>1378</v>
      </c>
      <c r="K949" s="222" t="s">
        <v>3785</v>
      </c>
      <c r="L949" s="223" t="s">
        <v>4773</v>
      </c>
      <c r="M949" s="223" t="s">
        <v>4832</v>
      </c>
      <c r="N949" s="55"/>
      <c r="O949" s="55"/>
      <c r="P949" s="228" t="s">
        <v>3162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183</v>
      </c>
      <c r="W949" s="79" t="s">
        <v>2240</v>
      </c>
      <c r="X949" s="57" t="s">
        <v>2240</v>
      </c>
      <c r="Y949" s="57" t="s">
        <v>2240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33" t="str">
        <f>IF(ISNA(VLOOKUP(AA949,'XEQM Shortlist'!J:J,1,0)),"//","")</f>
        <v/>
      </c>
      <c r="AF949" s="92" t="str">
        <f t="shared" si="248"/>
        <v/>
      </c>
      <c r="AG949" t="b">
        <f t="shared" si="249"/>
        <v>1</v>
      </c>
    </row>
    <row r="950" spans="1:33">
      <c r="A950" s="48">
        <f t="shared" si="250"/>
        <v>950</v>
      </c>
      <c r="B950" s="47">
        <f t="shared" si="251"/>
        <v>926</v>
      </c>
      <c r="C950" s="220" t="s">
        <v>3771</v>
      </c>
      <c r="D950" s="220" t="s">
        <v>7</v>
      </c>
      <c r="E950" s="215" t="s">
        <v>519</v>
      </c>
      <c r="F950" s="215" t="s">
        <v>827</v>
      </c>
      <c r="G950" s="224">
        <v>0</v>
      </c>
      <c r="H950" s="224">
        <v>0</v>
      </c>
      <c r="I950" s="215" t="s">
        <v>1</v>
      </c>
      <c r="J950" s="215" t="s">
        <v>1378</v>
      </c>
      <c r="K950" s="222" t="s">
        <v>3785</v>
      </c>
      <c r="L950" s="223" t="s">
        <v>4773</v>
      </c>
      <c r="M950" s="223" t="s">
        <v>4832</v>
      </c>
      <c r="N950" s="55"/>
      <c r="O950" s="55"/>
      <c r="P950" s="228" t="s">
        <v>3354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183</v>
      </c>
      <c r="W950" s="79" t="s">
        <v>2240</v>
      </c>
      <c r="X950" s="57" t="s">
        <v>2240</v>
      </c>
      <c r="Y950" s="57" t="s">
        <v>2240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33" t="str">
        <f>IF(ISNA(VLOOKUP(AA950,'XEQM Shortlist'!J:J,1,0)),"//","")</f>
        <v/>
      </c>
      <c r="AF950" s="92" t="str">
        <f t="shared" si="248"/>
        <v/>
      </c>
      <c r="AG950" t="b">
        <f t="shared" si="249"/>
        <v>1</v>
      </c>
    </row>
    <row r="951" spans="1:33">
      <c r="A951" s="48">
        <f t="shared" si="250"/>
        <v>951</v>
      </c>
      <c r="B951" s="47">
        <f t="shared" si="251"/>
        <v>927</v>
      </c>
      <c r="C951" s="220" t="s">
        <v>3772</v>
      </c>
      <c r="D951" s="220" t="s">
        <v>3163</v>
      </c>
      <c r="E951" s="215" t="s">
        <v>519</v>
      </c>
      <c r="F951" s="215" t="s">
        <v>453</v>
      </c>
      <c r="G951" s="224">
        <v>0</v>
      </c>
      <c r="H951" s="224">
        <v>0</v>
      </c>
      <c r="I951" s="215" t="s">
        <v>1</v>
      </c>
      <c r="J951" s="215" t="s">
        <v>1378</v>
      </c>
      <c r="K951" s="222" t="s">
        <v>3785</v>
      </c>
      <c r="L951" s="223" t="s">
        <v>4773</v>
      </c>
      <c r="M951" s="223" t="s">
        <v>4832</v>
      </c>
      <c r="N951" s="55"/>
      <c r="O951" s="55"/>
      <c r="P951" s="228" t="s">
        <v>3163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183</v>
      </c>
      <c r="W951" s="79" t="s">
        <v>2240</v>
      </c>
      <c r="X951" s="57" t="s">
        <v>2240</v>
      </c>
      <c r="Y951" s="57" t="s">
        <v>2240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33" t="str">
        <f>IF(ISNA(VLOOKUP(AA951,'XEQM Shortlist'!J:J,1,0)),"//","")</f>
        <v/>
      </c>
      <c r="AF951" s="92" t="str">
        <f t="shared" si="248"/>
        <v/>
      </c>
      <c r="AG951" t="b">
        <f t="shared" si="249"/>
        <v>1</v>
      </c>
    </row>
    <row r="952" spans="1:33">
      <c r="A952" s="48">
        <f t="shared" si="250"/>
        <v>952</v>
      </c>
      <c r="B952" s="47">
        <f t="shared" si="251"/>
        <v>928</v>
      </c>
      <c r="C952" s="220" t="s">
        <v>3771</v>
      </c>
      <c r="D952" s="220" t="s">
        <v>7</v>
      </c>
      <c r="E952" s="215" t="s">
        <v>519</v>
      </c>
      <c r="F952" s="215" t="s">
        <v>828</v>
      </c>
      <c r="G952" s="224">
        <v>0</v>
      </c>
      <c r="H952" s="224">
        <v>0</v>
      </c>
      <c r="I952" s="215" t="s">
        <v>1</v>
      </c>
      <c r="J952" s="215" t="s">
        <v>1378</v>
      </c>
      <c r="K952" s="222" t="s">
        <v>3785</v>
      </c>
      <c r="L952" s="223" t="s">
        <v>4773</v>
      </c>
      <c r="M952" s="223" t="s">
        <v>4832</v>
      </c>
      <c r="N952" s="55"/>
      <c r="O952" s="55"/>
      <c r="P952" s="228" t="s">
        <v>3355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183</v>
      </c>
      <c r="W952" s="79" t="s">
        <v>2240</v>
      </c>
      <c r="X952" s="57" t="s">
        <v>2240</v>
      </c>
      <c r="Y952" s="57" t="s">
        <v>2240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33" t="str">
        <f>IF(ISNA(VLOOKUP(AA952,'XEQM Shortlist'!J:J,1,0)),"//","")</f>
        <v/>
      </c>
      <c r="AF952" s="92" t="str">
        <f t="shared" si="248"/>
        <v/>
      </c>
      <c r="AG952" t="b">
        <f t="shared" si="249"/>
        <v>1</v>
      </c>
    </row>
    <row r="953" spans="1:33">
      <c r="A953" s="48">
        <f t="shared" si="250"/>
        <v>953</v>
      </c>
      <c r="B953" s="47">
        <f t="shared" si="251"/>
        <v>929</v>
      </c>
      <c r="C953" s="220" t="s">
        <v>3771</v>
      </c>
      <c r="D953" s="220" t="s">
        <v>7</v>
      </c>
      <c r="E953" s="215" t="s">
        <v>519</v>
      </c>
      <c r="F953" s="215" t="s">
        <v>829</v>
      </c>
      <c r="G953" s="224">
        <v>0</v>
      </c>
      <c r="H953" s="224">
        <v>0</v>
      </c>
      <c r="I953" s="215" t="s">
        <v>1</v>
      </c>
      <c r="J953" s="215" t="s">
        <v>1378</v>
      </c>
      <c r="K953" s="222" t="s">
        <v>3785</v>
      </c>
      <c r="L953" s="223" t="s">
        <v>4773</v>
      </c>
      <c r="M953" s="223" t="s">
        <v>4832</v>
      </c>
      <c r="N953" s="55"/>
      <c r="O953" s="55"/>
      <c r="P953" s="228" t="s">
        <v>3356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183</v>
      </c>
      <c r="W953" s="79" t="s">
        <v>2240</v>
      </c>
      <c r="X953" s="57" t="s">
        <v>2240</v>
      </c>
      <c r="Y953" s="57" t="s">
        <v>2240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33" t="str">
        <f>IF(ISNA(VLOOKUP(AA953,'XEQM Shortlist'!J:J,1,0)),"//","")</f>
        <v/>
      </c>
      <c r="AF953" s="92" t="str">
        <f t="shared" si="248"/>
        <v/>
      </c>
      <c r="AG953" t="b">
        <f t="shared" si="249"/>
        <v>1</v>
      </c>
    </row>
    <row r="954" spans="1:33">
      <c r="A954" s="48">
        <f t="shared" si="250"/>
        <v>954</v>
      </c>
      <c r="B954" s="47">
        <f t="shared" si="251"/>
        <v>930</v>
      </c>
      <c r="C954" s="220" t="s">
        <v>3771</v>
      </c>
      <c r="D954" s="220" t="s">
        <v>7</v>
      </c>
      <c r="E954" s="215" t="s">
        <v>519</v>
      </c>
      <c r="F954" s="215" t="s">
        <v>830</v>
      </c>
      <c r="G954" s="224">
        <v>0</v>
      </c>
      <c r="H954" s="224">
        <v>0</v>
      </c>
      <c r="I954" s="215" t="s">
        <v>1</v>
      </c>
      <c r="J954" s="215" t="s">
        <v>1378</v>
      </c>
      <c r="K954" s="222" t="s">
        <v>3785</v>
      </c>
      <c r="L954" s="223" t="s">
        <v>4773</v>
      </c>
      <c r="M954" s="223" t="s">
        <v>4832</v>
      </c>
      <c r="N954" s="55"/>
      <c r="O954" s="55"/>
      <c r="P954" s="228" t="s">
        <v>3357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183</v>
      </c>
      <c r="W954" s="79" t="s">
        <v>2240</v>
      </c>
      <c r="X954" s="57" t="s">
        <v>2240</v>
      </c>
      <c r="Y954" s="57" t="s">
        <v>2240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33" t="str">
        <f>IF(ISNA(VLOOKUP(AA954,'XEQM Shortlist'!J:J,1,0)),"//","")</f>
        <v/>
      </c>
      <c r="AF954" s="92" t="str">
        <f t="shared" si="248"/>
        <v/>
      </c>
      <c r="AG954" t="b">
        <f t="shared" si="249"/>
        <v>1</v>
      </c>
    </row>
    <row r="955" spans="1:33">
      <c r="A955" s="48">
        <f t="shared" si="250"/>
        <v>955</v>
      </c>
      <c r="B955" s="47">
        <f t="shared" si="251"/>
        <v>931</v>
      </c>
      <c r="C955" s="220" t="s">
        <v>3771</v>
      </c>
      <c r="D955" s="220" t="s">
        <v>7</v>
      </c>
      <c r="E955" s="215" t="s">
        <v>519</v>
      </c>
      <c r="F955" s="215" t="s">
        <v>831</v>
      </c>
      <c r="G955" s="224">
        <v>0</v>
      </c>
      <c r="H955" s="224">
        <v>0</v>
      </c>
      <c r="I955" s="215" t="s">
        <v>1</v>
      </c>
      <c r="J955" s="215" t="s">
        <v>1378</v>
      </c>
      <c r="K955" s="222" t="s">
        <v>3785</v>
      </c>
      <c r="L955" s="223" t="s">
        <v>4773</v>
      </c>
      <c r="M955" s="223" t="s">
        <v>4832</v>
      </c>
      <c r="N955" s="55"/>
      <c r="O955" s="55"/>
      <c r="P955" s="228" t="s">
        <v>3358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183</v>
      </c>
      <c r="W955" s="79" t="s">
        <v>2240</v>
      </c>
      <c r="X955" s="57" t="s">
        <v>2240</v>
      </c>
      <c r="Y955" s="57" t="s">
        <v>2240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33" t="str">
        <f>IF(ISNA(VLOOKUP(AA955,'XEQM Shortlist'!J:J,1,0)),"//","")</f>
        <v/>
      </c>
      <c r="AF955" s="92" t="str">
        <f t="shared" si="248"/>
        <v/>
      </c>
      <c r="AG955" t="b">
        <f t="shared" si="249"/>
        <v>1</v>
      </c>
    </row>
    <row r="956" spans="1:33">
      <c r="A956" s="48">
        <f t="shared" si="250"/>
        <v>956</v>
      </c>
      <c r="B956" s="47">
        <f t="shared" si="251"/>
        <v>932</v>
      </c>
      <c r="C956" s="220" t="s">
        <v>3772</v>
      </c>
      <c r="D956" s="220" t="s">
        <v>1411</v>
      </c>
      <c r="E956" s="215" t="s">
        <v>519</v>
      </c>
      <c r="F956" s="215" t="s">
        <v>832</v>
      </c>
      <c r="G956" s="224">
        <v>0</v>
      </c>
      <c r="H956" s="224">
        <v>0</v>
      </c>
      <c r="I956" s="215" t="s">
        <v>1</v>
      </c>
      <c r="J956" s="215" t="s">
        <v>1378</v>
      </c>
      <c r="K956" s="222" t="s">
        <v>3785</v>
      </c>
      <c r="L956" s="223" t="s">
        <v>4773</v>
      </c>
      <c r="M956" s="223" t="s">
        <v>4832</v>
      </c>
      <c r="N956" s="55"/>
      <c r="O956" s="55"/>
      <c r="P956" s="228" t="s">
        <v>1411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183</v>
      </c>
      <c r="W956" s="79" t="s">
        <v>2240</v>
      </c>
      <c r="X956" s="57" t="s">
        <v>2240</v>
      </c>
      <c r="Y956" s="57" t="s">
        <v>2240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33" t="str">
        <f>IF(ISNA(VLOOKUP(AA956,'XEQM Shortlist'!J:J,1,0)),"//","")</f>
        <v/>
      </c>
      <c r="AF956" s="92" t="str">
        <f t="shared" si="248"/>
        <v/>
      </c>
      <c r="AG956" t="b">
        <f t="shared" si="249"/>
        <v>1</v>
      </c>
    </row>
    <row r="957" spans="1:33">
      <c r="A957" s="48">
        <f t="shared" si="250"/>
        <v>957</v>
      </c>
      <c r="B957" s="47">
        <f t="shared" si="251"/>
        <v>933</v>
      </c>
      <c r="C957" s="220" t="s">
        <v>3772</v>
      </c>
      <c r="D957" s="220" t="s">
        <v>1758</v>
      </c>
      <c r="E957" s="215" t="s">
        <v>519</v>
      </c>
      <c r="F957" s="215" t="s">
        <v>833</v>
      </c>
      <c r="G957" s="224">
        <v>0</v>
      </c>
      <c r="H957" s="224">
        <v>0</v>
      </c>
      <c r="I957" s="215" t="s">
        <v>1</v>
      </c>
      <c r="J957" s="215" t="s">
        <v>1378</v>
      </c>
      <c r="K957" s="222" t="s">
        <v>3785</v>
      </c>
      <c r="L957" s="223" t="s">
        <v>4773</v>
      </c>
      <c r="M957" s="223" t="s">
        <v>4832</v>
      </c>
      <c r="N957" s="55"/>
      <c r="O957" s="55"/>
      <c r="P957" s="228" t="s">
        <v>1758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183</v>
      </c>
      <c r="W957" s="79" t="s">
        <v>2240</v>
      </c>
      <c r="X957" s="57" t="s">
        <v>2240</v>
      </c>
      <c r="Y957" s="57" t="s">
        <v>2240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33" t="str">
        <f>IF(ISNA(VLOOKUP(AA957,'XEQM Shortlist'!J:J,1,0)),"//","")</f>
        <v/>
      </c>
      <c r="AF957" s="92" t="str">
        <f t="shared" si="248"/>
        <v/>
      </c>
      <c r="AG957" t="b">
        <f t="shared" si="249"/>
        <v>1</v>
      </c>
    </row>
    <row r="958" spans="1:33">
      <c r="A958" s="48">
        <f t="shared" si="250"/>
        <v>958</v>
      </c>
      <c r="B958" s="47">
        <f t="shared" si="251"/>
        <v>934</v>
      </c>
      <c r="C958" s="220" t="s">
        <v>3771</v>
      </c>
      <c r="D958" s="220" t="s">
        <v>7</v>
      </c>
      <c r="E958" s="215" t="s">
        <v>519</v>
      </c>
      <c r="F958" s="215" t="s">
        <v>834</v>
      </c>
      <c r="G958" s="224">
        <v>0</v>
      </c>
      <c r="H958" s="224">
        <v>0</v>
      </c>
      <c r="I958" s="215" t="s">
        <v>1</v>
      </c>
      <c r="J958" s="215" t="s">
        <v>1378</v>
      </c>
      <c r="K958" s="222" t="s">
        <v>3785</v>
      </c>
      <c r="L958" s="223" t="s">
        <v>4773</v>
      </c>
      <c r="M958" s="223" t="s">
        <v>4832</v>
      </c>
      <c r="N958" s="55"/>
      <c r="O958" s="55"/>
      <c r="P958" s="228" t="s">
        <v>3359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183</v>
      </c>
      <c r="W958" s="79" t="s">
        <v>2240</v>
      </c>
      <c r="X958" s="57" t="s">
        <v>2240</v>
      </c>
      <c r="Y958" s="57" t="s">
        <v>2240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33" t="str">
        <f>IF(ISNA(VLOOKUP(AA958,'XEQM Shortlist'!J:J,1,0)),"//","")</f>
        <v/>
      </c>
      <c r="AF958" s="92" t="str">
        <f t="shared" si="248"/>
        <v/>
      </c>
      <c r="AG958" t="b">
        <f t="shared" si="249"/>
        <v>1</v>
      </c>
    </row>
    <row r="959" spans="1:33">
      <c r="A959" s="48">
        <f t="shared" si="250"/>
        <v>959</v>
      </c>
      <c r="B959" s="47">
        <f t="shared" si="251"/>
        <v>935</v>
      </c>
      <c r="C959" s="220" t="s">
        <v>3771</v>
      </c>
      <c r="D959" s="220" t="s">
        <v>7</v>
      </c>
      <c r="E959" s="215" t="s">
        <v>519</v>
      </c>
      <c r="F959" s="215" t="s">
        <v>835</v>
      </c>
      <c r="G959" s="224">
        <v>0</v>
      </c>
      <c r="H959" s="224">
        <v>0</v>
      </c>
      <c r="I959" s="215" t="s">
        <v>1</v>
      </c>
      <c r="J959" s="215" t="s">
        <v>1378</v>
      </c>
      <c r="K959" s="222" t="s">
        <v>3785</v>
      </c>
      <c r="L959" s="223" t="s">
        <v>4773</v>
      </c>
      <c r="M959" s="223" t="s">
        <v>4832</v>
      </c>
      <c r="N959" s="55"/>
      <c r="O959" s="55"/>
      <c r="P959" s="228" t="s">
        <v>3360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183</v>
      </c>
      <c r="W959" s="79" t="s">
        <v>2240</v>
      </c>
      <c r="X959" s="57" t="s">
        <v>2240</v>
      </c>
      <c r="Y959" s="57" t="s">
        <v>2240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33" t="str">
        <f>IF(ISNA(VLOOKUP(AA959,'XEQM Shortlist'!J:J,1,0)),"//","")</f>
        <v/>
      </c>
      <c r="AF959" s="92" t="str">
        <f t="shared" si="248"/>
        <v/>
      </c>
      <c r="AG959" t="b">
        <f t="shared" si="249"/>
        <v>1</v>
      </c>
    </row>
    <row r="960" spans="1:33">
      <c r="A960" s="48">
        <f t="shared" si="250"/>
        <v>960</v>
      </c>
      <c r="B960" s="47">
        <f t="shared" si="251"/>
        <v>936</v>
      </c>
      <c r="C960" s="220" t="s">
        <v>3772</v>
      </c>
      <c r="D960" s="220" t="s">
        <v>3164</v>
      </c>
      <c r="E960" s="215" t="s">
        <v>519</v>
      </c>
      <c r="F960" s="215" t="s">
        <v>447</v>
      </c>
      <c r="G960" s="224">
        <v>0</v>
      </c>
      <c r="H960" s="224">
        <v>0</v>
      </c>
      <c r="I960" s="215" t="s">
        <v>1</v>
      </c>
      <c r="J960" s="215" t="s">
        <v>1378</v>
      </c>
      <c r="K960" s="222" t="s">
        <v>3785</v>
      </c>
      <c r="L960" s="223" t="s">
        <v>4773</v>
      </c>
      <c r="M960" s="223" t="s">
        <v>4832</v>
      </c>
      <c r="N960" s="55"/>
      <c r="O960" s="55"/>
      <c r="P960" s="228" t="s">
        <v>3164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183</v>
      </c>
      <c r="W960" s="79" t="s">
        <v>2240</v>
      </c>
      <c r="X960" s="57" t="s">
        <v>2240</v>
      </c>
      <c r="Y960" s="57" t="s">
        <v>2240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33" t="str">
        <f>IF(ISNA(VLOOKUP(AA960,'XEQM Shortlist'!J:J,1,0)),"//","")</f>
        <v/>
      </c>
      <c r="AF960" s="92" t="str">
        <f t="shared" si="248"/>
        <v/>
      </c>
      <c r="AG960" t="b">
        <f t="shared" si="249"/>
        <v>1</v>
      </c>
    </row>
    <row r="961" spans="1:33">
      <c r="A961" s="48">
        <f t="shared" si="250"/>
        <v>961</v>
      </c>
      <c r="B961" s="47">
        <f t="shared" si="251"/>
        <v>937</v>
      </c>
      <c r="C961" s="220" t="s">
        <v>3771</v>
      </c>
      <c r="D961" s="220" t="s">
        <v>7</v>
      </c>
      <c r="E961" s="215" t="s">
        <v>519</v>
      </c>
      <c r="F961" s="215" t="s">
        <v>836</v>
      </c>
      <c r="G961" s="224">
        <v>0</v>
      </c>
      <c r="H961" s="224">
        <v>0</v>
      </c>
      <c r="I961" s="215" t="s">
        <v>1</v>
      </c>
      <c r="J961" s="215" t="s">
        <v>1378</v>
      </c>
      <c r="K961" s="222" t="s">
        <v>3785</v>
      </c>
      <c r="L961" s="223" t="s">
        <v>4773</v>
      </c>
      <c r="M961" s="223" t="s">
        <v>4832</v>
      </c>
      <c r="N961" s="55"/>
      <c r="O961" s="55"/>
      <c r="P961" s="228" t="s">
        <v>3361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183</v>
      </c>
      <c r="W961" s="79" t="s">
        <v>2240</v>
      </c>
      <c r="X961" s="57" t="s">
        <v>2240</v>
      </c>
      <c r="Y961" s="57" t="s">
        <v>2240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33" t="str">
        <f>IF(ISNA(VLOOKUP(AA961,'XEQM Shortlist'!J:J,1,0)),"//","")</f>
        <v/>
      </c>
      <c r="AF961" s="92" t="str">
        <f t="shared" si="248"/>
        <v/>
      </c>
      <c r="AG961" t="b">
        <f t="shared" si="249"/>
        <v>1</v>
      </c>
    </row>
    <row r="962" spans="1:33">
      <c r="A962" s="48">
        <f t="shared" si="250"/>
        <v>962</v>
      </c>
      <c r="B962" s="47">
        <f t="shared" si="251"/>
        <v>938</v>
      </c>
      <c r="C962" s="220" t="s">
        <v>3771</v>
      </c>
      <c r="D962" s="220" t="s">
        <v>7</v>
      </c>
      <c r="E962" s="215" t="s">
        <v>519</v>
      </c>
      <c r="F962" s="215" t="s">
        <v>837</v>
      </c>
      <c r="G962" s="224">
        <v>0</v>
      </c>
      <c r="H962" s="224">
        <v>0</v>
      </c>
      <c r="I962" s="215" t="s">
        <v>1</v>
      </c>
      <c r="J962" s="215" t="s">
        <v>1378</v>
      </c>
      <c r="K962" s="222" t="s">
        <v>3785</v>
      </c>
      <c r="L962" s="223" t="s">
        <v>4773</v>
      </c>
      <c r="M962" s="223" t="s">
        <v>4832</v>
      </c>
      <c r="N962" s="55"/>
      <c r="O962" s="55"/>
      <c r="P962" s="228" t="s">
        <v>3362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183</v>
      </c>
      <c r="W962" s="79" t="s">
        <v>2240</v>
      </c>
      <c r="X962" s="57" t="s">
        <v>2240</v>
      </c>
      <c r="Y962" s="57" t="s">
        <v>2240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33" t="str">
        <f>IF(ISNA(VLOOKUP(AA962,'XEQM Shortlist'!J:J,1,0)),"//","")</f>
        <v/>
      </c>
      <c r="AF962" s="92" t="str">
        <f t="shared" si="248"/>
        <v/>
      </c>
      <c r="AG962" t="b">
        <f t="shared" si="249"/>
        <v>1</v>
      </c>
    </row>
    <row r="963" spans="1:33">
      <c r="A963" s="48">
        <f t="shared" si="250"/>
        <v>963</v>
      </c>
      <c r="B963" s="47">
        <f t="shared" si="251"/>
        <v>939</v>
      </c>
      <c r="C963" s="220" t="s">
        <v>3771</v>
      </c>
      <c r="D963" s="220" t="s">
        <v>7</v>
      </c>
      <c r="E963" s="215" t="s">
        <v>519</v>
      </c>
      <c r="F963" s="215" t="s">
        <v>838</v>
      </c>
      <c r="G963" s="224">
        <v>0</v>
      </c>
      <c r="H963" s="224">
        <v>0</v>
      </c>
      <c r="I963" s="215" t="s">
        <v>1</v>
      </c>
      <c r="J963" s="215" t="s">
        <v>1378</v>
      </c>
      <c r="K963" s="222" t="s">
        <v>3785</v>
      </c>
      <c r="L963" s="223" t="s">
        <v>4773</v>
      </c>
      <c r="M963" s="223" t="s">
        <v>4832</v>
      </c>
      <c r="N963" s="55"/>
      <c r="O963" s="55"/>
      <c r="P963" s="228" t="s">
        <v>3363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183</v>
      </c>
      <c r="W963" s="79" t="s">
        <v>2240</v>
      </c>
      <c r="X963" s="57" t="s">
        <v>2240</v>
      </c>
      <c r="Y963" s="57" t="s">
        <v>2240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33" t="str">
        <f>IF(ISNA(VLOOKUP(AA963,'XEQM Shortlist'!J:J,1,0)),"//","")</f>
        <v/>
      </c>
      <c r="AF963" s="92" t="str">
        <f t="shared" si="248"/>
        <v/>
      </c>
      <c r="AG963" t="b">
        <f t="shared" si="249"/>
        <v>1</v>
      </c>
    </row>
    <row r="964" spans="1:33">
      <c r="A964" s="48">
        <f t="shared" si="250"/>
        <v>964</v>
      </c>
      <c r="B964" s="47">
        <f t="shared" si="251"/>
        <v>940</v>
      </c>
      <c r="C964" s="220" t="s">
        <v>3771</v>
      </c>
      <c r="D964" s="220" t="s">
        <v>7</v>
      </c>
      <c r="E964" s="215" t="s">
        <v>519</v>
      </c>
      <c r="F964" s="215" t="s">
        <v>839</v>
      </c>
      <c r="G964" s="224">
        <v>0</v>
      </c>
      <c r="H964" s="224">
        <v>0</v>
      </c>
      <c r="I964" s="215" t="s">
        <v>1</v>
      </c>
      <c r="J964" s="215" t="s">
        <v>1378</v>
      </c>
      <c r="K964" s="222" t="s">
        <v>3785</v>
      </c>
      <c r="L964" s="223" t="s">
        <v>4773</v>
      </c>
      <c r="M964" s="223" t="s">
        <v>4832</v>
      </c>
      <c r="N964" s="55"/>
      <c r="O964" s="55"/>
      <c r="P964" s="228" t="s">
        <v>3364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183</v>
      </c>
      <c r="W964" s="79" t="s">
        <v>2240</v>
      </c>
      <c r="X964" s="57" t="s">
        <v>2240</v>
      </c>
      <c r="Y964" s="57" t="s">
        <v>2240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33" t="str">
        <f>IF(ISNA(VLOOKUP(AA964,'XEQM Shortlist'!J:J,1,0)),"//","")</f>
        <v/>
      </c>
      <c r="AF964" s="92" t="str">
        <f t="shared" si="248"/>
        <v/>
      </c>
      <c r="AG964" t="b">
        <f t="shared" si="249"/>
        <v>1</v>
      </c>
    </row>
    <row r="965" spans="1:33">
      <c r="A965" s="48">
        <f t="shared" si="250"/>
        <v>965</v>
      </c>
      <c r="B965" s="47">
        <f t="shared" si="251"/>
        <v>941</v>
      </c>
      <c r="C965" s="220" t="s">
        <v>3772</v>
      </c>
      <c r="D965" s="220" t="s">
        <v>4775</v>
      </c>
      <c r="E965" s="215" t="s">
        <v>519</v>
      </c>
      <c r="F965" s="215" t="s">
        <v>4782</v>
      </c>
      <c r="G965" s="224">
        <v>0</v>
      </c>
      <c r="H965" s="224">
        <v>0</v>
      </c>
      <c r="I965" s="215" t="s">
        <v>1</v>
      </c>
      <c r="J965" s="215" t="s">
        <v>1378</v>
      </c>
      <c r="K965" s="222" t="s">
        <v>3785</v>
      </c>
      <c r="L965" s="223" t="s">
        <v>4773</v>
      </c>
      <c r="M965" s="223" t="s">
        <v>4832</v>
      </c>
      <c r="N965" s="55"/>
      <c r="O965" s="55"/>
      <c r="P965" s="228" t="s">
        <v>4775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183</v>
      </c>
      <c r="W965" s="79" t="s">
        <v>2240</v>
      </c>
      <c r="X965" s="57" t="s">
        <v>2240</v>
      </c>
      <c r="Y965" s="57" t="s">
        <v>2240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33" t="str">
        <f>IF(ISNA(VLOOKUP(AA965,'XEQM Shortlist'!J:J,1,0)),"//","")</f>
        <v/>
      </c>
      <c r="AF965" s="92" t="str">
        <f t="shared" si="248"/>
        <v/>
      </c>
      <c r="AG965" t="b">
        <f t="shared" si="249"/>
        <v>1</v>
      </c>
    </row>
    <row r="966" spans="1:33">
      <c r="A966" s="48">
        <f t="shared" si="250"/>
        <v>966</v>
      </c>
      <c r="B966" s="47">
        <f t="shared" si="251"/>
        <v>942</v>
      </c>
      <c r="C966" s="220" t="s">
        <v>3771</v>
      </c>
      <c r="D966" s="220" t="s">
        <v>7</v>
      </c>
      <c r="E966" s="215" t="s">
        <v>519</v>
      </c>
      <c r="F966" s="215" t="s">
        <v>840</v>
      </c>
      <c r="G966" s="224">
        <v>0</v>
      </c>
      <c r="H966" s="224">
        <v>0</v>
      </c>
      <c r="I966" s="215" t="s">
        <v>1</v>
      </c>
      <c r="J966" s="215" t="s">
        <v>1378</v>
      </c>
      <c r="K966" s="222" t="s">
        <v>3785</v>
      </c>
      <c r="L966" s="223" t="s">
        <v>4773</v>
      </c>
      <c r="M966" s="223" t="s">
        <v>4832</v>
      </c>
      <c r="N966" s="55"/>
      <c r="O966" s="55"/>
      <c r="P966" s="228" t="s">
        <v>3365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183</v>
      </c>
      <c r="W966" s="79" t="s">
        <v>2240</v>
      </c>
      <c r="X966" s="57" t="s">
        <v>2240</v>
      </c>
      <c r="Y966" s="57" t="s">
        <v>2240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33" t="str">
        <f>IF(ISNA(VLOOKUP(AA966,'XEQM Shortlist'!J:J,1,0)),"//","")</f>
        <v/>
      </c>
      <c r="AF966" s="92" t="str">
        <f t="shared" si="248"/>
        <v/>
      </c>
      <c r="AG966" t="b">
        <f t="shared" si="249"/>
        <v>1</v>
      </c>
    </row>
    <row r="967" spans="1:33">
      <c r="A967" s="48">
        <f t="shared" si="250"/>
        <v>967</v>
      </c>
      <c r="B967" s="47">
        <f t="shared" si="251"/>
        <v>943</v>
      </c>
      <c r="C967" s="220" t="s">
        <v>3772</v>
      </c>
      <c r="D967" s="220" t="s">
        <v>3165</v>
      </c>
      <c r="E967" s="215" t="s">
        <v>519</v>
      </c>
      <c r="F967" s="215" t="s">
        <v>841</v>
      </c>
      <c r="G967" s="224">
        <v>0</v>
      </c>
      <c r="H967" s="224">
        <v>0</v>
      </c>
      <c r="I967" s="215" t="s">
        <v>1</v>
      </c>
      <c r="J967" s="215" t="s">
        <v>1378</v>
      </c>
      <c r="K967" s="222" t="s">
        <v>3785</v>
      </c>
      <c r="L967" s="223" t="s">
        <v>4773</v>
      </c>
      <c r="M967" s="223" t="s">
        <v>4832</v>
      </c>
      <c r="N967" s="55"/>
      <c r="O967" s="55"/>
      <c r="P967" s="228" t="s">
        <v>3165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183</v>
      </c>
      <c r="W967" s="79" t="s">
        <v>2240</v>
      </c>
      <c r="X967" s="57" t="s">
        <v>2240</v>
      </c>
      <c r="Y967" s="57" t="s">
        <v>2240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33" t="str">
        <f>IF(ISNA(VLOOKUP(AA967,'XEQM Shortlist'!J:J,1,0)),"//","")</f>
        <v/>
      </c>
      <c r="AF967" s="92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>
      <c r="A968" s="48">
        <f t="shared" si="250"/>
        <v>968</v>
      </c>
      <c r="B968" s="47">
        <f t="shared" si="251"/>
        <v>944</v>
      </c>
      <c r="C968" s="220" t="s">
        <v>3772</v>
      </c>
      <c r="D968" s="220" t="s">
        <v>3166</v>
      </c>
      <c r="E968" s="215" t="s">
        <v>519</v>
      </c>
      <c r="F968" s="215" t="s">
        <v>842</v>
      </c>
      <c r="G968" s="224">
        <v>0</v>
      </c>
      <c r="H968" s="224">
        <v>0</v>
      </c>
      <c r="I968" s="215" t="s">
        <v>1</v>
      </c>
      <c r="J968" s="215" t="s">
        <v>1378</v>
      </c>
      <c r="K968" s="222" t="s">
        <v>3785</v>
      </c>
      <c r="L968" s="223" t="s">
        <v>4773</v>
      </c>
      <c r="M968" s="223" t="s">
        <v>4832</v>
      </c>
      <c r="N968" s="55"/>
      <c r="O968" s="55"/>
      <c r="P968" s="228" t="s">
        <v>3166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183</v>
      </c>
      <c r="W968" s="79" t="s">
        <v>2240</v>
      </c>
      <c r="X968" s="57" t="s">
        <v>2240</v>
      </c>
      <c r="Y968" s="57" t="s">
        <v>2240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33" t="str">
        <f>IF(ISNA(VLOOKUP(AA968,'XEQM Shortlist'!J:J,1,0)),"//","")</f>
        <v/>
      </c>
      <c r="AF968" s="92" t="str">
        <f t="shared" si="258"/>
        <v/>
      </c>
      <c r="AG968" t="b">
        <f t="shared" si="259"/>
        <v>1</v>
      </c>
    </row>
    <row r="969" spans="1:33" s="17" customFormat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220" t="s">
        <v>3772</v>
      </c>
      <c r="D969" s="220" t="s">
        <v>3167</v>
      </c>
      <c r="E969" s="215" t="s">
        <v>519</v>
      </c>
      <c r="F969" s="216" t="s">
        <v>843</v>
      </c>
      <c r="G969" s="225">
        <v>0</v>
      </c>
      <c r="H969" s="225">
        <v>0</v>
      </c>
      <c r="I969" s="215" t="s">
        <v>1</v>
      </c>
      <c r="J969" s="215" t="s">
        <v>1378</v>
      </c>
      <c r="K969" s="222" t="s">
        <v>3785</v>
      </c>
      <c r="L969" s="223" t="s">
        <v>4773</v>
      </c>
      <c r="M969" s="223" t="s">
        <v>4832</v>
      </c>
      <c r="P969" s="228" t="s">
        <v>3167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183</v>
      </c>
      <c r="W969" s="92" t="s">
        <v>2240</v>
      </c>
      <c r="X969" s="96" t="s">
        <v>2240</v>
      </c>
      <c r="Y969" s="96" t="s">
        <v>2240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33" t="str">
        <f>IF(ISNA(VLOOKUP(AA969,'XEQM Shortlist'!J:J,1,0)),"//","")</f>
        <v/>
      </c>
      <c r="AE969"/>
      <c r="AF969" s="92" t="str">
        <f t="shared" si="258"/>
        <v/>
      </c>
      <c r="AG969" t="b">
        <f t="shared" si="259"/>
        <v>1</v>
      </c>
    </row>
    <row r="970" spans="1:33">
      <c r="A970" s="48">
        <f t="shared" si="260"/>
        <v>970</v>
      </c>
      <c r="B970" s="47">
        <f t="shared" si="261"/>
        <v>946</v>
      </c>
      <c r="C970" s="220" t="s">
        <v>3772</v>
      </c>
      <c r="D970" s="220" t="s">
        <v>3168</v>
      </c>
      <c r="E970" s="215" t="s">
        <v>519</v>
      </c>
      <c r="F970" s="215" t="s">
        <v>844</v>
      </c>
      <c r="G970" s="224">
        <v>0</v>
      </c>
      <c r="H970" s="224">
        <v>0</v>
      </c>
      <c r="I970" s="215" t="s">
        <v>1</v>
      </c>
      <c r="J970" s="215" t="s">
        <v>1378</v>
      </c>
      <c r="K970" s="222" t="s">
        <v>3785</v>
      </c>
      <c r="L970" s="223" t="s">
        <v>4773</v>
      </c>
      <c r="M970" s="223" t="s">
        <v>4832</v>
      </c>
      <c r="N970" s="55"/>
      <c r="O970" s="55"/>
      <c r="P970" s="228" t="s">
        <v>3168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183</v>
      </c>
      <c r="W970" s="79" t="s">
        <v>2240</v>
      </c>
      <c r="X970" s="57" t="s">
        <v>2240</v>
      </c>
      <c r="Y970" s="57" t="s">
        <v>2240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33" t="str">
        <f>IF(ISNA(VLOOKUP(AA970,'XEQM Shortlist'!J:J,1,0)),"//","")</f>
        <v/>
      </c>
      <c r="AF970" s="92" t="str">
        <f t="shared" si="258"/>
        <v/>
      </c>
      <c r="AG970" t="b">
        <f t="shared" si="259"/>
        <v>1</v>
      </c>
    </row>
    <row r="971" spans="1:33">
      <c r="A971" s="48">
        <f t="shared" si="260"/>
        <v>971</v>
      </c>
      <c r="B971" s="47">
        <f t="shared" si="261"/>
        <v>947</v>
      </c>
      <c r="C971" s="220" t="s">
        <v>3772</v>
      </c>
      <c r="D971" s="220" t="s">
        <v>3169</v>
      </c>
      <c r="E971" s="215" t="s">
        <v>519</v>
      </c>
      <c r="F971" s="215" t="s">
        <v>845</v>
      </c>
      <c r="G971" s="224">
        <v>0</v>
      </c>
      <c r="H971" s="224">
        <v>0</v>
      </c>
      <c r="I971" s="215" t="s">
        <v>1</v>
      </c>
      <c r="J971" s="215" t="s">
        <v>1378</v>
      </c>
      <c r="K971" s="222" t="s">
        <v>3785</v>
      </c>
      <c r="L971" s="223" t="s">
        <v>4773</v>
      </c>
      <c r="M971" s="223" t="s">
        <v>4832</v>
      </c>
      <c r="N971" s="55"/>
      <c r="O971" s="55"/>
      <c r="P971" s="228" t="s">
        <v>3169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183</v>
      </c>
      <c r="W971" s="79" t="s">
        <v>2240</v>
      </c>
      <c r="X971" s="57" t="s">
        <v>2240</v>
      </c>
      <c r="Y971" s="57" t="s">
        <v>2240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33" t="str">
        <f>IF(ISNA(VLOOKUP(AA971,'XEQM Shortlist'!J:J,1,0)),"//","")</f>
        <v/>
      </c>
      <c r="AF971" s="92" t="str">
        <f t="shared" si="258"/>
        <v/>
      </c>
      <c r="AG971" t="b">
        <f t="shared" si="259"/>
        <v>1</v>
      </c>
    </row>
    <row r="972" spans="1:33">
      <c r="A972" s="48">
        <f t="shared" si="260"/>
        <v>972</v>
      </c>
      <c r="B972" s="47">
        <f t="shared" si="261"/>
        <v>948</v>
      </c>
      <c r="C972" s="220" t="s">
        <v>3771</v>
      </c>
      <c r="D972" s="220" t="s">
        <v>7</v>
      </c>
      <c r="E972" s="215" t="s">
        <v>519</v>
      </c>
      <c r="F972" s="215" t="s">
        <v>846</v>
      </c>
      <c r="G972" s="224">
        <v>0</v>
      </c>
      <c r="H972" s="224">
        <v>0</v>
      </c>
      <c r="I972" s="215" t="s">
        <v>1</v>
      </c>
      <c r="J972" s="215" t="s">
        <v>1378</v>
      </c>
      <c r="K972" s="222" t="s">
        <v>3785</v>
      </c>
      <c r="L972" s="223" t="s">
        <v>4773</v>
      </c>
      <c r="M972" s="223" t="s">
        <v>4832</v>
      </c>
      <c r="N972" s="55"/>
      <c r="O972" s="55"/>
      <c r="P972" s="228" t="s">
        <v>3366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183</v>
      </c>
      <c r="W972" s="79" t="s">
        <v>2240</v>
      </c>
      <c r="X972" s="57" t="s">
        <v>2240</v>
      </c>
      <c r="Y972" s="57" t="s">
        <v>2240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33" t="str">
        <f>IF(ISNA(VLOOKUP(AA972,'XEQM Shortlist'!J:J,1,0)),"//","")</f>
        <v/>
      </c>
      <c r="AF972" s="92" t="str">
        <f t="shared" si="258"/>
        <v/>
      </c>
      <c r="AG972" t="b">
        <f t="shared" si="259"/>
        <v>1</v>
      </c>
    </row>
    <row r="973" spans="1:33">
      <c r="A973" s="48">
        <f t="shared" si="260"/>
        <v>973</v>
      </c>
      <c r="B973" s="47">
        <f t="shared" si="261"/>
        <v>949</v>
      </c>
      <c r="C973" s="220" t="s">
        <v>3772</v>
      </c>
      <c r="D973" s="220" t="s">
        <v>3170</v>
      </c>
      <c r="E973" s="215" t="s">
        <v>519</v>
      </c>
      <c r="F973" s="215" t="s">
        <v>847</v>
      </c>
      <c r="G973" s="224">
        <v>0</v>
      </c>
      <c r="H973" s="224">
        <v>0</v>
      </c>
      <c r="I973" s="215" t="s">
        <v>1</v>
      </c>
      <c r="J973" s="215" t="s">
        <v>1378</v>
      </c>
      <c r="K973" s="222" t="s">
        <v>3785</v>
      </c>
      <c r="L973" s="223" t="s">
        <v>4773</v>
      </c>
      <c r="M973" s="223" t="s">
        <v>4832</v>
      </c>
      <c r="N973" s="55"/>
      <c r="O973" s="55"/>
      <c r="P973" s="228" t="s">
        <v>3170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183</v>
      </c>
      <c r="W973" s="79" t="s">
        <v>2240</v>
      </c>
      <c r="X973" s="57" t="s">
        <v>2240</v>
      </c>
      <c r="Y973" s="57" t="s">
        <v>2240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33" t="str">
        <f>IF(ISNA(VLOOKUP(AA973,'XEQM Shortlist'!J:J,1,0)),"//","")</f>
        <v/>
      </c>
      <c r="AF973" s="92" t="str">
        <f t="shared" si="258"/>
        <v/>
      </c>
      <c r="AG973" t="b">
        <f t="shared" si="259"/>
        <v>1</v>
      </c>
    </row>
    <row r="974" spans="1:33">
      <c r="A974" s="48">
        <f t="shared" si="260"/>
        <v>974</v>
      </c>
      <c r="B974" s="47">
        <f t="shared" si="261"/>
        <v>950</v>
      </c>
      <c r="C974" s="220" t="s">
        <v>3772</v>
      </c>
      <c r="D974" s="220" t="s">
        <v>3171</v>
      </c>
      <c r="E974" s="215" t="s">
        <v>519</v>
      </c>
      <c r="F974" s="215" t="s">
        <v>848</v>
      </c>
      <c r="G974" s="224">
        <v>0</v>
      </c>
      <c r="H974" s="224">
        <v>0</v>
      </c>
      <c r="I974" s="215" t="s">
        <v>1</v>
      </c>
      <c r="J974" s="215" t="s">
        <v>1378</v>
      </c>
      <c r="K974" s="222" t="s">
        <v>3785</v>
      </c>
      <c r="L974" s="223" t="s">
        <v>4773</v>
      </c>
      <c r="M974" s="223" t="s">
        <v>4832</v>
      </c>
      <c r="N974" s="55"/>
      <c r="O974" s="55"/>
      <c r="P974" s="228" t="s">
        <v>3171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183</v>
      </c>
      <c r="W974" s="79" t="s">
        <v>2240</v>
      </c>
      <c r="X974" s="57" t="s">
        <v>2240</v>
      </c>
      <c r="Y974" s="57" t="s">
        <v>2240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33" t="str">
        <f>IF(ISNA(VLOOKUP(AA974,'XEQM Shortlist'!J:J,1,0)),"//","")</f>
        <v/>
      </c>
      <c r="AF974" s="92" t="str">
        <f t="shared" si="258"/>
        <v/>
      </c>
      <c r="AG974" t="b">
        <f t="shared" si="259"/>
        <v>1</v>
      </c>
    </row>
    <row r="975" spans="1:33">
      <c r="A975" s="48">
        <f t="shared" si="260"/>
        <v>975</v>
      </c>
      <c r="B975" s="47">
        <f t="shared" si="261"/>
        <v>951</v>
      </c>
      <c r="C975" s="220" t="s">
        <v>3771</v>
      </c>
      <c r="D975" s="220" t="s">
        <v>7</v>
      </c>
      <c r="E975" s="215" t="s">
        <v>519</v>
      </c>
      <c r="F975" s="215" t="s">
        <v>849</v>
      </c>
      <c r="G975" s="226">
        <v>0</v>
      </c>
      <c r="H975" s="226">
        <v>0</v>
      </c>
      <c r="I975" s="215" t="s">
        <v>1</v>
      </c>
      <c r="J975" s="215" t="s">
        <v>1378</v>
      </c>
      <c r="K975" s="222" t="s">
        <v>3785</v>
      </c>
      <c r="L975" s="223" t="s">
        <v>4773</v>
      </c>
      <c r="M975" s="223" t="s">
        <v>4832</v>
      </c>
      <c r="N975" s="55"/>
      <c r="O975" s="55"/>
      <c r="P975" s="228" t="s">
        <v>3367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183</v>
      </c>
      <c r="W975" s="79" t="s">
        <v>2240</v>
      </c>
      <c r="X975" s="57" t="s">
        <v>2240</v>
      </c>
      <c r="Y975" s="57" t="s">
        <v>2240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33" t="str">
        <f>IF(ISNA(VLOOKUP(AA975,'XEQM Shortlist'!J:J,1,0)),"//","")</f>
        <v/>
      </c>
      <c r="AF975" s="92" t="str">
        <f t="shared" si="258"/>
        <v/>
      </c>
      <c r="AG975" t="b">
        <f t="shared" si="259"/>
        <v>1</v>
      </c>
    </row>
    <row r="976" spans="1:33">
      <c r="A976" s="48">
        <f t="shared" si="260"/>
        <v>976</v>
      </c>
      <c r="B976" s="47">
        <f t="shared" si="261"/>
        <v>952</v>
      </c>
      <c r="C976" s="220" t="s">
        <v>3771</v>
      </c>
      <c r="D976" s="220" t="s">
        <v>7</v>
      </c>
      <c r="E976" s="215" t="s">
        <v>519</v>
      </c>
      <c r="F976" s="215" t="s">
        <v>850</v>
      </c>
      <c r="G976" s="226">
        <v>0</v>
      </c>
      <c r="H976" s="226">
        <v>0</v>
      </c>
      <c r="I976" s="215" t="s">
        <v>1</v>
      </c>
      <c r="J976" s="215" t="s">
        <v>1378</v>
      </c>
      <c r="K976" s="222" t="s">
        <v>3785</v>
      </c>
      <c r="L976" s="223" t="s">
        <v>4773</v>
      </c>
      <c r="M976" s="223" t="s">
        <v>4832</v>
      </c>
      <c r="N976" s="55"/>
      <c r="O976" s="55"/>
      <c r="P976" s="228" t="s">
        <v>3368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183</v>
      </c>
      <c r="W976" s="79" t="s">
        <v>2240</v>
      </c>
      <c r="X976" s="57" t="s">
        <v>2240</v>
      </c>
      <c r="Y976" s="57" t="s">
        <v>2240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33" t="str">
        <f>IF(ISNA(VLOOKUP(AA976,'XEQM Shortlist'!J:J,1,0)),"//","")</f>
        <v/>
      </c>
      <c r="AF976" s="92" t="str">
        <f t="shared" si="258"/>
        <v/>
      </c>
      <c r="AG976" t="b">
        <f t="shared" si="259"/>
        <v>1</v>
      </c>
    </row>
    <row r="977" spans="1:33">
      <c r="A977" s="48">
        <f t="shared" si="260"/>
        <v>977</v>
      </c>
      <c r="B977" s="47">
        <f t="shared" si="261"/>
        <v>953</v>
      </c>
      <c r="C977" s="220" t="s">
        <v>3772</v>
      </c>
      <c r="D977" s="220" t="s">
        <v>3172</v>
      </c>
      <c r="E977" s="215" t="s">
        <v>519</v>
      </c>
      <c r="F977" s="215" t="s">
        <v>851</v>
      </c>
      <c r="G977" s="226">
        <v>0</v>
      </c>
      <c r="H977" s="226">
        <v>0</v>
      </c>
      <c r="I977" s="215" t="s">
        <v>1</v>
      </c>
      <c r="J977" s="215" t="s">
        <v>1378</v>
      </c>
      <c r="K977" s="222" t="s">
        <v>3785</v>
      </c>
      <c r="L977" s="223" t="s">
        <v>4773</v>
      </c>
      <c r="M977" s="223" t="s">
        <v>4832</v>
      </c>
      <c r="N977" s="55"/>
      <c r="O977" s="55"/>
      <c r="P977" s="228" t="s">
        <v>3172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183</v>
      </c>
      <c r="W977" s="79" t="s">
        <v>2240</v>
      </c>
      <c r="X977" s="57" t="s">
        <v>2240</v>
      </c>
      <c r="Y977" s="57" t="s">
        <v>2240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33" t="str">
        <f>IF(ISNA(VLOOKUP(AA977,'XEQM Shortlist'!J:J,1,0)),"//","")</f>
        <v/>
      </c>
      <c r="AF977" s="92" t="str">
        <f t="shared" si="258"/>
        <v/>
      </c>
      <c r="AG977" t="b">
        <f t="shared" si="259"/>
        <v>1</v>
      </c>
    </row>
    <row r="978" spans="1:33">
      <c r="A978" s="48">
        <f t="shared" si="260"/>
        <v>978</v>
      </c>
      <c r="B978" s="47">
        <f t="shared" si="261"/>
        <v>954</v>
      </c>
      <c r="C978" s="220" t="s">
        <v>3771</v>
      </c>
      <c r="D978" s="220" t="s">
        <v>7</v>
      </c>
      <c r="E978" s="215" t="s">
        <v>519</v>
      </c>
      <c r="F978" s="215" t="s">
        <v>852</v>
      </c>
      <c r="G978" s="226">
        <v>0</v>
      </c>
      <c r="H978" s="226">
        <v>0</v>
      </c>
      <c r="I978" s="215" t="s">
        <v>1</v>
      </c>
      <c r="J978" s="215" t="s">
        <v>1378</v>
      </c>
      <c r="K978" s="222" t="s">
        <v>3785</v>
      </c>
      <c r="L978" s="223" t="s">
        <v>4773</v>
      </c>
      <c r="M978" s="223" t="s">
        <v>4832</v>
      </c>
      <c r="N978" s="55"/>
      <c r="O978" s="55"/>
      <c r="P978" s="228" t="s">
        <v>3369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183</v>
      </c>
      <c r="W978" s="79" t="s">
        <v>2240</v>
      </c>
      <c r="X978" s="57" t="s">
        <v>2240</v>
      </c>
      <c r="Y978" s="57" t="s">
        <v>2240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33" t="str">
        <f>IF(ISNA(VLOOKUP(AA978,'XEQM Shortlist'!J:J,1,0)),"//","")</f>
        <v/>
      </c>
      <c r="AF978" s="92" t="str">
        <f t="shared" si="258"/>
        <v/>
      </c>
      <c r="AG978" t="b">
        <f t="shared" si="259"/>
        <v>1</v>
      </c>
    </row>
    <row r="979" spans="1:33">
      <c r="A979" s="48">
        <f t="shared" si="260"/>
        <v>979</v>
      </c>
      <c r="B979" s="47">
        <f t="shared" si="261"/>
        <v>955</v>
      </c>
      <c r="C979" s="220" t="s">
        <v>3772</v>
      </c>
      <c r="D979" s="220" t="s">
        <v>3173</v>
      </c>
      <c r="E979" s="215" t="s">
        <v>519</v>
      </c>
      <c r="F979" s="215" t="s">
        <v>853</v>
      </c>
      <c r="G979" s="226">
        <v>0</v>
      </c>
      <c r="H979" s="226">
        <v>0</v>
      </c>
      <c r="I979" s="215" t="s">
        <v>1</v>
      </c>
      <c r="J979" s="215" t="s">
        <v>1378</v>
      </c>
      <c r="K979" s="222" t="s">
        <v>3785</v>
      </c>
      <c r="L979" s="223" t="s">
        <v>4773</v>
      </c>
      <c r="M979" s="223" t="s">
        <v>4832</v>
      </c>
      <c r="N979" s="55"/>
      <c r="O979" s="55"/>
      <c r="P979" s="228" t="s">
        <v>3173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183</v>
      </c>
      <c r="W979" s="79" t="s">
        <v>2240</v>
      </c>
      <c r="X979" s="57" t="s">
        <v>2240</v>
      </c>
      <c r="Y979" s="57" t="s">
        <v>2240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33" t="str">
        <f>IF(ISNA(VLOOKUP(AA979,'XEQM Shortlist'!J:J,1,0)),"//","")</f>
        <v/>
      </c>
      <c r="AF979" s="92" t="str">
        <f t="shared" si="258"/>
        <v/>
      </c>
      <c r="AG979" t="b">
        <f t="shared" si="259"/>
        <v>1</v>
      </c>
    </row>
    <row r="980" spans="1:33">
      <c r="A980" s="48">
        <f t="shared" si="260"/>
        <v>980</v>
      </c>
      <c r="B980" s="47">
        <f t="shared" si="261"/>
        <v>956</v>
      </c>
      <c r="C980" s="220" t="s">
        <v>3771</v>
      </c>
      <c r="D980" s="220" t="s">
        <v>7</v>
      </c>
      <c r="E980" s="215" t="s">
        <v>519</v>
      </c>
      <c r="F980" s="215" t="s">
        <v>854</v>
      </c>
      <c r="G980" s="226">
        <v>0</v>
      </c>
      <c r="H980" s="226">
        <v>0</v>
      </c>
      <c r="I980" s="215" t="s">
        <v>1</v>
      </c>
      <c r="J980" s="215" t="s">
        <v>1378</v>
      </c>
      <c r="K980" s="222" t="s">
        <v>3785</v>
      </c>
      <c r="L980" s="223" t="s">
        <v>4773</v>
      </c>
      <c r="M980" s="223" t="s">
        <v>4832</v>
      </c>
      <c r="N980" s="55"/>
      <c r="O980" s="55"/>
      <c r="P980" s="228" t="s">
        <v>1957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183</v>
      </c>
      <c r="W980" s="79" t="s">
        <v>2240</v>
      </c>
      <c r="X980" s="57" t="s">
        <v>2240</v>
      </c>
      <c r="Y980" s="57" t="s">
        <v>2240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33" t="str">
        <f>IF(ISNA(VLOOKUP(AA980,'XEQM Shortlist'!J:J,1,0)),"//","")</f>
        <v/>
      </c>
      <c r="AF980" s="92" t="str">
        <f t="shared" si="258"/>
        <v/>
      </c>
      <c r="AG980" t="b">
        <f t="shared" si="259"/>
        <v>1</v>
      </c>
    </row>
    <row r="981" spans="1:33">
      <c r="A981" s="48">
        <f t="shared" si="260"/>
        <v>981</v>
      </c>
      <c r="B981" s="47">
        <f t="shared" si="261"/>
        <v>957</v>
      </c>
      <c r="C981" s="220" t="s">
        <v>3771</v>
      </c>
      <c r="D981" s="220" t="s">
        <v>7</v>
      </c>
      <c r="E981" s="215" t="s">
        <v>519</v>
      </c>
      <c r="F981" s="215" t="s">
        <v>855</v>
      </c>
      <c r="G981" s="226">
        <v>0</v>
      </c>
      <c r="H981" s="226">
        <v>0</v>
      </c>
      <c r="I981" s="215" t="s">
        <v>1</v>
      </c>
      <c r="J981" s="215" t="s">
        <v>1378</v>
      </c>
      <c r="K981" s="222" t="s">
        <v>3785</v>
      </c>
      <c r="L981" s="223" t="s">
        <v>4773</v>
      </c>
      <c r="M981" s="223" t="s">
        <v>4832</v>
      </c>
      <c r="N981" s="55"/>
      <c r="O981" s="55"/>
      <c r="P981" s="228" t="s">
        <v>1737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183</v>
      </c>
      <c r="W981" s="79" t="s">
        <v>2240</v>
      </c>
      <c r="X981" s="57" t="s">
        <v>2240</v>
      </c>
      <c r="Y981" s="57" t="s">
        <v>2240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33" t="str">
        <f>IF(ISNA(VLOOKUP(AA981,'XEQM Shortlist'!J:J,1,0)),"//","")</f>
        <v/>
      </c>
      <c r="AF981" s="92" t="str">
        <f t="shared" si="258"/>
        <v/>
      </c>
      <c r="AG981" t="b">
        <f t="shared" si="259"/>
        <v>1</v>
      </c>
    </row>
    <row r="982" spans="1:33">
      <c r="A982" s="48">
        <f t="shared" si="260"/>
        <v>982</v>
      </c>
      <c r="B982" s="47">
        <f t="shared" si="261"/>
        <v>958</v>
      </c>
      <c r="C982" s="220" t="s">
        <v>3771</v>
      </c>
      <c r="D982" s="220" t="s">
        <v>7</v>
      </c>
      <c r="E982" s="215" t="s">
        <v>519</v>
      </c>
      <c r="F982" s="215" t="s">
        <v>856</v>
      </c>
      <c r="G982" s="226">
        <v>0</v>
      </c>
      <c r="H982" s="226">
        <v>0</v>
      </c>
      <c r="I982" s="215" t="s">
        <v>1</v>
      </c>
      <c r="J982" s="215" t="s">
        <v>1378</v>
      </c>
      <c r="K982" s="222" t="s">
        <v>3785</v>
      </c>
      <c r="L982" s="223" t="s">
        <v>4773</v>
      </c>
      <c r="M982" s="223" t="s">
        <v>4832</v>
      </c>
      <c r="N982" s="55"/>
      <c r="O982" s="55"/>
      <c r="P982" s="228" t="s">
        <v>1747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183</v>
      </c>
      <c r="W982" s="79" t="s">
        <v>2240</v>
      </c>
      <c r="X982" s="57" t="s">
        <v>2240</v>
      </c>
      <c r="Y982" s="57" t="s">
        <v>2240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33" t="str">
        <f>IF(ISNA(VLOOKUP(AA982,'XEQM Shortlist'!J:J,1,0)),"//","")</f>
        <v/>
      </c>
      <c r="AF982" s="92" t="str">
        <f t="shared" si="258"/>
        <v/>
      </c>
      <c r="AG982" t="b">
        <f t="shared" si="259"/>
        <v>1</v>
      </c>
    </row>
    <row r="983" spans="1:33">
      <c r="A983" s="48">
        <f t="shared" si="260"/>
        <v>983</v>
      </c>
      <c r="B983" s="47">
        <f t="shared" si="261"/>
        <v>959</v>
      </c>
      <c r="C983" s="220" t="s">
        <v>3772</v>
      </c>
      <c r="D983" s="220" t="s">
        <v>3174</v>
      </c>
      <c r="E983" s="215" t="s">
        <v>519</v>
      </c>
      <c r="F983" s="215" t="s">
        <v>857</v>
      </c>
      <c r="G983" s="226">
        <v>0</v>
      </c>
      <c r="H983" s="226">
        <v>0</v>
      </c>
      <c r="I983" s="215" t="s">
        <v>1</v>
      </c>
      <c r="J983" s="215" t="s">
        <v>1378</v>
      </c>
      <c r="K983" s="222" t="s">
        <v>3785</v>
      </c>
      <c r="L983" s="223" t="s">
        <v>4773</v>
      </c>
      <c r="M983" s="223" t="s">
        <v>4832</v>
      </c>
      <c r="N983" s="55"/>
      <c r="O983" s="55"/>
      <c r="P983" s="228" t="s">
        <v>3174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183</v>
      </c>
      <c r="W983" s="79" t="s">
        <v>2240</v>
      </c>
      <c r="X983" s="57" t="s">
        <v>2240</v>
      </c>
      <c r="Y983" s="57" t="s">
        <v>2240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33" t="str">
        <f>IF(ISNA(VLOOKUP(AA983,'XEQM Shortlist'!J:J,1,0)),"//","")</f>
        <v/>
      </c>
      <c r="AF983" s="92" t="str">
        <f t="shared" si="258"/>
        <v/>
      </c>
      <c r="AG983" t="b">
        <f t="shared" si="259"/>
        <v>1</v>
      </c>
    </row>
    <row r="984" spans="1:33">
      <c r="A984" s="48">
        <f t="shared" si="260"/>
        <v>984</v>
      </c>
      <c r="B984" s="47">
        <f t="shared" si="261"/>
        <v>960</v>
      </c>
      <c r="C984" s="220" t="s">
        <v>3772</v>
      </c>
      <c r="D984" s="220" t="s">
        <v>3175</v>
      </c>
      <c r="E984" s="215" t="s">
        <v>519</v>
      </c>
      <c r="F984" s="215" t="s">
        <v>858</v>
      </c>
      <c r="G984" s="226">
        <v>0</v>
      </c>
      <c r="H984" s="226">
        <v>0</v>
      </c>
      <c r="I984" s="215" t="s">
        <v>1</v>
      </c>
      <c r="J984" s="215" t="s">
        <v>1378</v>
      </c>
      <c r="K984" s="222" t="s">
        <v>3785</v>
      </c>
      <c r="L984" s="223" t="s">
        <v>4773</v>
      </c>
      <c r="M984" s="223" t="s">
        <v>4832</v>
      </c>
      <c r="N984" s="55"/>
      <c r="O984" s="55"/>
      <c r="P984" s="228" t="s">
        <v>3175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183</v>
      </c>
      <c r="W984" s="79" t="s">
        <v>2240</v>
      </c>
      <c r="X984" s="57" t="s">
        <v>2240</v>
      </c>
      <c r="Y984" s="57" t="s">
        <v>2240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33" t="str">
        <f>IF(ISNA(VLOOKUP(AA984,'XEQM Shortlist'!J:J,1,0)),"//","")</f>
        <v/>
      </c>
      <c r="AF984" s="92" t="str">
        <f t="shared" si="258"/>
        <v/>
      </c>
      <c r="AG984" t="b">
        <f t="shared" si="259"/>
        <v>1</v>
      </c>
    </row>
    <row r="985" spans="1:33">
      <c r="A985" s="48">
        <f t="shared" si="260"/>
        <v>985</v>
      </c>
      <c r="B985" s="47">
        <f t="shared" si="261"/>
        <v>961</v>
      </c>
      <c r="C985" s="220" t="s">
        <v>3772</v>
      </c>
      <c r="D985" s="220" t="s">
        <v>3176</v>
      </c>
      <c r="E985" s="215" t="s">
        <v>519</v>
      </c>
      <c r="F985" s="215" t="s">
        <v>859</v>
      </c>
      <c r="G985" s="226">
        <v>0</v>
      </c>
      <c r="H985" s="226">
        <v>0</v>
      </c>
      <c r="I985" s="215" t="s">
        <v>1</v>
      </c>
      <c r="J985" s="215" t="s">
        <v>1378</v>
      </c>
      <c r="K985" s="222" t="s">
        <v>3785</v>
      </c>
      <c r="L985" s="223" t="s">
        <v>4773</v>
      </c>
      <c r="M985" s="223" t="s">
        <v>4832</v>
      </c>
      <c r="N985" s="55"/>
      <c r="O985" s="55"/>
      <c r="P985" s="228" t="s">
        <v>3176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183</v>
      </c>
      <c r="W985" s="79" t="s">
        <v>2240</v>
      </c>
      <c r="X985" s="57" t="s">
        <v>2240</v>
      </c>
      <c r="Y985" s="57" t="s">
        <v>2240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33" t="str">
        <f>IF(ISNA(VLOOKUP(AA985,'XEQM Shortlist'!J:J,1,0)),"//","")</f>
        <v/>
      </c>
      <c r="AF985" s="92" t="str">
        <f t="shared" si="258"/>
        <v/>
      </c>
      <c r="AG985" t="b">
        <f t="shared" si="259"/>
        <v>1</v>
      </c>
    </row>
    <row r="986" spans="1:33">
      <c r="A986" s="48">
        <f t="shared" si="260"/>
        <v>986</v>
      </c>
      <c r="B986" s="47">
        <f t="shared" si="261"/>
        <v>962</v>
      </c>
      <c r="C986" s="220" t="s">
        <v>3771</v>
      </c>
      <c r="D986" s="220" t="s">
        <v>7</v>
      </c>
      <c r="E986" s="215" t="s">
        <v>519</v>
      </c>
      <c r="F986" s="215" t="s">
        <v>860</v>
      </c>
      <c r="G986" s="226">
        <v>0</v>
      </c>
      <c r="H986" s="226">
        <v>0</v>
      </c>
      <c r="I986" s="215" t="s">
        <v>1</v>
      </c>
      <c r="J986" s="215" t="s">
        <v>1378</v>
      </c>
      <c r="K986" s="222" t="s">
        <v>3785</v>
      </c>
      <c r="L986" s="223" t="s">
        <v>4773</v>
      </c>
      <c r="M986" s="223" t="s">
        <v>4832</v>
      </c>
      <c r="N986" s="55"/>
      <c r="O986" s="55"/>
      <c r="P986" s="228" t="s">
        <v>3370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183</v>
      </c>
      <c r="W986" s="79" t="s">
        <v>2240</v>
      </c>
      <c r="X986" s="57" t="s">
        <v>2240</v>
      </c>
      <c r="Y986" s="57" t="s">
        <v>2240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33" t="str">
        <f>IF(ISNA(VLOOKUP(AA986,'XEQM Shortlist'!J:J,1,0)),"//","")</f>
        <v/>
      </c>
      <c r="AF986" s="92" t="str">
        <f t="shared" si="258"/>
        <v/>
      </c>
      <c r="AG986" t="b">
        <f t="shared" si="259"/>
        <v>1</v>
      </c>
    </row>
    <row r="987" spans="1:33">
      <c r="A987" s="48">
        <f t="shared" si="260"/>
        <v>987</v>
      </c>
      <c r="B987" s="47">
        <f t="shared" si="261"/>
        <v>963</v>
      </c>
      <c r="C987" s="220" t="s">
        <v>3771</v>
      </c>
      <c r="D987" s="220" t="s">
        <v>7</v>
      </c>
      <c r="E987" s="215" t="s">
        <v>519</v>
      </c>
      <c r="F987" s="215" t="s">
        <v>861</v>
      </c>
      <c r="G987" s="226">
        <v>0</v>
      </c>
      <c r="H987" s="226">
        <v>0</v>
      </c>
      <c r="I987" s="215" t="s">
        <v>1</v>
      </c>
      <c r="J987" s="215" t="s">
        <v>1378</v>
      </c>
      <c r="K987" s="222" t="s">
        <v>3785</v>
      </c>
      <c r="L987" s="223" t="s">
        <v>4773</v>
      </c>
      <c r="M987" s="223" t="s">
        <v>4832</v>
      </c>
      <c r="N987" s="55"/>
      <c r="O987" s="55"/>
      <c r="P987" s="228" t="s">
        <v>3371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183</v>
      </c>
      <c r="W987" s="79" t="s">
        <v>2240</v>
      </c>
      <c r="X987" s="57" t="s">
        <v>2240</v>
      </c>
      <c r="Y987" s="57" t="s">
        <v>2240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33" t="str">
        <f>IF(ISNA(VLOOKUP(AA987,'XEQM Shortlist'!J:J,1,0)),"//","")</f>
        <v/>
      </c>
      <c r="AF987" s="92" t="str">
        <f t="shared" si="258"/>
        <v/>
      </c>
      <c r="AG987" t="b">
        <f t="shared" si="259"/>
        <v>1</v>
      </c>
    </row>
    <row r="988" spans="1:33" s="17" customFormat="1">
      <c r="A988" s="48">
        <f t="shared" si="260"/>
        <v>988</v>
      </c>
      <c r="B988" s="47">
        <f t="shared" si="261"/>
        <v>964</v>
      </c>
      <c r="C988" s="220" t="s">
        <v>3771</v>
      </c>
      <c r="D988" s="220" t="s">
        <v>7</v>
      </c>
      <c r="E988" s="215" t="s">
        <v>519</v>
      </c>
      <c r="F988" s="216" t="s">
        <v>862</v>
      </c>
      <c r="G988" s="225">
        <v>0</v>
      </c>
      <c r="H988" s="225">
        <v>0</v>
      </c>
      <c r="I988" s="215" t="s">
        <v>1</v>
      </c>
      <c r="J988" s="215" t="s">
        <v>1378</v>
      </c>
      <c r="K988" s="222" t="s">
        <v>3785</v>
      </c>
      <c r="L988" s="223" t="s">
        <v>4773</v>
      </c>
      <c r="M988" s="223" t="s">
        <v>4832</v>
      </c>
      <c r="P988" s="228" t="s">
        <v>3372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183</v>
      </c>
      <c r="W988" s="92" t="s">
        <v>2240</v>
      </c>
      <c r="X988" s="96" t="s">
        <v>2240</v>
      </c>
      <c r="Y988" s="96" t="s">
        <v>2240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33" t="str">
        <f>IF(ISNA(VLOOKUP(AA988,'XEQM Shortlist'!J:J,1,0)),"//","")</f>
        <v/>
      </c>
      <c r="AE988"/>
      <c r="AF988" s="92" t="str">
        <f t="shared" si="258"/>
        <v/>
      </c>
      <c r="AG988" t="b">
        <f t="shared" si="259"/>
        <v>1</v>
      </c>
    </row>
    <row r="989" spans="1:33">
      <c r="A989" s="48">
        <f t="shared" si="260"/>
        <v>989</v>
      </c>
      <c r="B989" s="47">
        <f t="shared" si="261"/>
        <v>965</v>
      </c>
      <c r="C989" s="220" t="s">
        <v>3771</v>
      </c>
      <c r="D989" s="220" t="s">
        <v>7</v>
      </c>
      <c r="E989" s="215" t="s">
        <v>519</v>
      </c>
      <c r="F989" s="215" t="s">
        <v>863</v>
      </c>
      <c r="G989" s="224">
        <v>0</v>
      </c>
      <c r="H989" s="224">
        <v>0</v>
      </c>
      <c r="I989" s="215" t="s">
        <v>1</v>
      </c>
      <c r="J989" s="215" t="s">
        <v>1378</v>
      </c>
      <c r="K989" s="222" t="s">
        <v>3785</v>
      </c>
      <c r="L989" s="223" t="s">
        <v>4773</v>
      </c>
      <c r="M989" s="223" t="s">
        <v>4832</v>
      </c>
      <c r="N989" s="55"/>
      <c r="O989" s="55"/>
      <c r="P989" s="228" t="s">
        <v>3373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183</v>
      </c>
      <c r="W989" s="79" t="s">
        <v>2240</v>
      </c>
      <c r="X989" s="57" t="s">
        <v>2240</v>
      </c>
      <c r="Y989" s="57" t="s">
        <v>2240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33" t="str">
        <f>IF(ISNA(VLOOKUP(AA989,'XEQM Shortlist'!J:J,1,0)),"//","")</f>
        <v/>
      </c>
      <c r="AF989" s="92" t="str">
        <f t="shared" si="258"/>
        <v/>
      </c>
      <c r="AG989" t="b">
        <f t="shared" si="259"/>
        <v>1</v>
      </c>
    </row>
    <row r="990" spans="1:33">
      <c r="A990" s="48">
        <f t="shared" si="260"/>
        <v>990</v>
      </c>
      <c r="B990" s="47">
        <f t="shared" si="261"/>
        <v>966</v>
      </c>
      <c r="C990" s="220" t="s">
        <v>3771</v>
      </c>
      <c r="D990" s="220" t="s">
        <v>7</v>
      </c>
      <c r="E990" s="215" t="s">
        <v>519</v>
      </c>
      <c r="F990" s="215" t="s">
        <v>864</v>
      </c>
      <c r="G990" s="226">
        <v>0</v>
      </c>
      <c r="H990" s="226">
        <v>0</v>
      </c>
      <c r="I990" s="215" t="s">
        <v>1</v>
      </c>
      <c r="J990" s="215" t="s">
        <v>1378</v>
      </c>
      <c r="K990" s="222" t="s">
        <v>3785</v>
      </c>
      <c r="L990" s="223" t="s">
        <v>4773</v>
      </c>
      <c r="M990" s="223" t="s">
        <v>4832</v>
      </c>
      <c r="N990" s="55"/>
      <c r="O990" s="55"/>
      <c r="P990" s="228" t="s">
        <v>3374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183</v>
      </c>
      <c r="W990" s="79" t="s">
        <v>2240</v>
      </c>
      <c r="X990" s="57" t="s">
        <v>2240</v>
      </c>
      <c r="Y990" s="57" t="s">
        <v>2240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33" t="str">
        <f>IF(ISNA(VLOOKUP(AA990,'XEQM Shortlist'!J:J,1,0)),"//","")</f>
        <v/>
      </c>
      <c r="AF990" s="92" t="str">
        <f t="shared" si="258"/>
        <v/>
      </c>
      <c r="AG990" t="b">
        <f t="shared" si="259"/>
        <v>1</v>
      </c>
    </row>
    <row r="991" spans="1:33">
      <c r="A991" s="48">
        <f t="shared" si="260"/>
        <v>991</v>
      </c>
      <c r="B991" s="47">
        <f t="shared" si="261"/>
        <v>967</v>
      </c>
      <c r="C991" s="220" t="s">
        <v>3771</v>
      </c>
      <c r="D991" s="220" t="s">
        <v>7</v>
      </c>
      <c r="E991" s="215" t="s">
        <v>519</v>
      </c>
      <c r="F991" s="215" t="s">
        <v>865</v>
      </c>
      <c r="G991" s="226">
        <v>0</v>
      </c>
      <c r="H991" s="226">
        <v>0</v>
      </c>
      <c r="I991" s="215" t="s">
        <v>1</v>
      </c>
      <c r="J991" s="215" t="s">
        <v>1378</v>
      </c>
      <c r="K991" s="222" t="s">
        <v>3785</v>
      </c>
      <c r="L991" s="223" t="s">
        <v>4773</v>
      </c>
      <c r="M991" s="223" t="s">
        <v>4832</v>
      </c>
      <c r="N991" s="55"/>
      <c r="O991" s="55"/>
      <c r="P991" s="228" t="s">
        <v>3375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183</v>
      </c>
      <c r="W991" s="79" t="s">
        <v>2240</v>
      </c>
      <c r="X991" s="57" t="s">
        <v>2240</v>
      </c>
      <c r="Y991" s="57" t="s">
        <v>2240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33" t="str">
        <f>IF(ISNA(VLOOKUP(AA991,'XEQM Shortlist'!J:J,1,0)),"//","")</f>
        <v/>
      </c>
      <c r="AF991" s="92" t="str">
        <f t="shared" si="258"/>
        <v/>
      </c>
      <c r="AG991" t="b">
        <f t="shared" si="259"/>
        <v>1</v>
      </c>
    </row>
    <row r="992" spans="1:33">
      <c r="A992" s="48">
        <f t="shared" si="260"/>
        <v>992</v>
      </c>
      <c r="B992" s="47">
        <f t="shared" si="261"/>
        <v>968</v>
      </c>
      <c r="C992" s="220" t="s">
        <v>3771</v>
      </c>
      <c r="D992" s="220" t="s">
        <v>7</v>
      </c>
      <c r="E992" s="215" t="s">
        <v>519</v>
      </c>
      <c r="F992" s="215" t="s">
        <v>866</v>
      </c>
      <c r="G992" s="226">
        <v>0</v>
      </c>
      <c r="H992" s="226">
        <v>0</v>
      </c>
      <c r="I992" s="215" t="s">
        <v>1</v>
      </c>
      <c r="J992" s="215" t="s">
        <v>1378</v>
      </c>
      <c r="K992" s="222" t="s">
        <v>3785</v>
      </c>
      <c r="L992" s="223" t="s">
        <v>4773</v>
      </c>
      <c r="M992" s="223" t="s">
        <v>4832</v>
      </c>
      <c r="N992" s="55"/>
      <c r="O992" s="55"/>
      <c r="P992" s="228" t="s">
        <v>3376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183</v>
      </c>
      <c r="W992" s="79" t="s">
        <v>2240</v>
      </c>
      <c r="X992" s="57" t="s">
        <v>2240</v>
      </c>
      <c r="Y992" s="57" t="s">
        <v>2240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33" t="str">
        <f>IF(ISNA(VLOOKUP(AA992,'XEQM Shortlist'!J:J,1,0)),"//","")</f>
        <v/>
      </c>
      <c r="AF992" s="92" t="str">
        <f t="shared" si="258"/>
        <v/>
      </c>
      <c r="AG992" t="b">
        <f t="shared" si="259"/>
        <v>1</v>
      </c>
    </row>
    <row r="993" spans="1:33">
      <c r="A993" s="48">
        <f t="shared" si="260"/>
        <v>993</v>
      </c>
      <c r="B993" s="47">
        <f t="shared" si="261"/>
        <v>969</v>
      </c>
      <c r="C993" s="220" t="s">
        <v>3771</v>
      </c>
      <c r="D993" s="220" t="s">
        <v>7</v>
      </c>
      <c r="E993" s="215" t="s">
        <v>519</v>
      </c>
      <c r="F993" s="215" t="s">
        <v>867</v>
      </c>
      <c r="G993" s="226">
        <v>0</v>
      </c>
      <c r="H993" s="226">
        <v>0</v>
      </c>
      <c r="I993" s="215" t="s">
        <v>1</v>
      </c>
      <c r="J993" s="215" t="s">
        <v>1378</v>
      </c>
      <c r="K993" s="222" t="s">
        <v>3785</v>
      </c>
      <c r="L993" s="223" t="s">
        <v>4773</v>
      </c>
      <c r="M993" s="223" t="s">
        <v>4832</v>
      </c>
      <c r="N993" s="55"/>
      <c r="O993" s="55"/>
      <c r="P993" s="228" t="s">
        <v>3377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183</v>
      </c>
      <c r="W993" s="79" t="s">
        <v>2240</v>
      </c>
      <c r="X993" s="57" t="s">
        <v>2240</v>
      </c>
      <c r="Y993" s="57" t="s">
        <v>2240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33" t="str">
        <f>IF(ISNA(VLOOKUP(AA993,'XEQM Shortlist'!J:J,1,0)),"//","")</f>
        <v/>
      </c>
      <c r="AF993" s="92" t="str">
        <f t="shared" si="258"/>
        <v/>
      </c>
      <c r="AG993" t="b">
        <f t="shared" si="259"/>
        <v>1</v>
      </c>
    </row>
    <row r="994" spans="1:33">
      <c r="A994" s="48">
        <f t="shared" si="260"/>
        <v>994</v>
      </c>
      <c r="B994" s="47">
        <f t="shared" si="261"/>
        <v>970</v>
      </c>
      <c r="C994" s="220" t="s">
        <v>3771</v>
      </c>
      <c r="D994" s="220" t="s">
        <v>7</v>
      </c>
      <c r="E994" s="215" t="s">
        <v>519</v>
      </c>
      <c r="F994" s="215" t="s">
        <v>868</v>
      </c>
      <c r="G994" s="226">
        <v>0</v>
      </c>
      <c r="H994" s="226">
        <v>0</v>
      </c>
      <c r="I994" s="215" t="s">
        <v>1</v>
      </c>
      <c r="J994" s="215" t="s">
        <v>1378</v>
      </c>
      <c r="K994" s="222" t="s">
        <v>3785</v>
      </c>
      <c r="L994" s="223" t="s">
        <v>4773</v>
      </c>
      <c r="M994" s="223" t="s">
        <v>4832</v>
      </c>
      <c r="N994" s="55"/>
      <c r="O994" s="55"/>
      <c r="P994" s="228" t="s">
        <v>3378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183</v>
      </c>
      <c r="W994" s="79" t="s">
        <v>2240</v>
      </c>
      <c r="X994" s="57" t="s">
        <v>2240</v>
      </c>
      <c r="Y994" s="57" t="s">
        <v>2240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33" t="str">
        <f>IF(ISNA(VLOOKUP(AA994,'XEQM Shortlist'!J:J,1,0)),"//","")</f>
        <v/>
      </c>
      <c r="AF994" s="92" t="str">
        <f t="shared" si="258"/>
        <v/>
      </c>
      <c r="AG994" t="b">
        <f t="shared" si="259"/>
        <v>1</v>
      </c>
    </row>
    <row r="995" spans="1:33">
      <c r="A995" s="48">
        <f t="shared" si="260"/>
        <v>995</v>
      </c>
      <c r="B995" s="47">
        <f t="shared" si="261"/>
        <v>971</v>
      </c>
      <c r="C995" s="220" t="s">
        <v>3771</v>
      </c>
      <c r="D995" s="220" t="s">
        <v>7</v>
      </c>
      <c r="E995" s="215" t="s">
        <v>519</v>
      </c>
      <c r="F995" s="215" t="s">
        <v>869</v>
      </c>
      <c r="G995" s="226">
        <v>0</v>
      </c>
      <c r="H995" s="226">
        <v>0</v>
      </c>
      <c r="I995" s="215" t="s">
        <v>1</v>
      </c>
      <c r="J995" s="215" t="s">
        <v>1378</v>
      </c>
      <c r="K995" s="222" t="s">
        <v>3785</v>
      </c>
      <c r="L995" s="223" t="s">
        <v>4773</v>
      </c>
      <c r="M995" s="223" t="s">
        <v>4832</v>
      </c>
      <c r="N995" s="55"/>
      <c r="O995" s="55"/>
      <c r="P995" s="228" t="s">
        <v>3379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183</v>
      </c>
      <c r="W995" s="79" t="s">
        <v>2240</v>
      </c>
      <c r="X995" s="57" t="s">
        <v>2240</v>
      </c>
      <c r="Y995" s="57" t="s">
        <v>2240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33" t="str">
        <f>IF(ISNA(VLOOKUP(AA995,'XEQM Shortlist'!J:J,1,0)),"//","")</f>
        <v/>
      </c>
      <c r="AF995" s="92" t="str">
        <f t="shared" si="258"/>
        <v/>
      </c>
      <c r="AG995" t="b">
        <f t="shared" si="259"/>
        <v>1</v>
      </c>
    </row>
    <row r="996" spans="1:33">
      <c r="A996" s="48">
        <f t="shared" si="260"/>
        <v>996</v>
      </c>
      <c r="B996" s="47">
        <f t="shared" si="261"/>
        <v>972</v>
      </c>
      <c r="C996" s="220" t="s">
        <v>3771</v>
      </c>
      <c r="D996" s="220" t="s">
        <v>7</v>
      </c>
      <c r="E996" s="215" t="s">
        <v>519</v>
      </c>
      <c r="F996" s="215" t="s">
        <v>870</v>
      </c>
      <c r="G996" s="226">
        <v>0</v>
      </c>
      <c r="H996" s="226">
        <v>0</v>
      </c>
      <c r="I996" s="215" t="s">
        <v>1</v>
      </c>
      <c r="J996" s="215" t="s">
        <v>1378</v>
      </c>
      <c r="K996" s="222" t="s">
        <v>3785</v>
      </c>
      <c r="L996" s="223" t="s">
        <v>4773</v>
      </c>
      <c r="M996" s="223" t="s">
        <v>4832</v>
      </c>
      <c r="N996" s="55"/>
      <c r="O996" s="55"/>
      <c r="P996" s="228" t="s">
        <v>3380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183</v>
      </c>
      <c r="W996" s="79" t="s">
        <v>2240</v>
      </c>
      <c r="X996" s="57" t="s">
        <v>2240</v>
      </c>
      <c r="Y996" s="57" t="s">
        <v>2240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33" t="str">
        <f>IF(ISNA(VLOOKUP(AA996,'XEQM Shortlist'!J:J,1,0)),"//","")</f>
        <v/>
      </c>
      <c r="AF996" s="92" t="str">
        <f t="shared" si="258"/>
        <v/>
      </c>
      <c r="AG996" t="b">
        <f t="shared" si="259"/>
        <v>1</v>
      </c>
    </row>
    <row r="997" spans="1:33">
      <c r="A997" s="48">
        <f t="shared" si="260"/>
        <v>997</v>
      </c>
      <c r="B997" s="47">
        <f t="shared" si="261"/>
        <v>973</v>
      </c>
      <c r="C997" s="220" t="s">
        <v>3771</v>
      </c>
      <c r="D997" s="220" t="s">
        <v>7</v>
      </c>
      <c r="E997" s="215" t="s">
        <v>519</v>
      </c>
      <c r="F997" s="215" t="s">
        <v>871</v>
      </c>
      <c r="G997" s="226">
        <v>0</v>
      </c>
      <c r="H997" s="226">
        <v>0</v>
      </c>
      <c r="I997" s="215" t="s">
        <v>1</v>
      </c>
      <c r="J997" s="215" t="s">
        <v>1378</v>
      </c>
      <c r="K997" s="222" t="s">
        <v>3785</v>
      </c>
      <c r="L997" s="223" t="s">
        <v>4773</v>
      </c>
      <c r="M997" s="223" t="s">
        <v>4832</v>
      </c>
      <c r="N997" s="55"/>
      <c r="O997" s="55"/>
      <c r="P997" s="228" t="s">
        <v>3381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183</v>
      </c>
      <c r="W997" s="79" t="s">
        <v>2240</v>
      </c>
      <c r="X997" s="57" t="s">
        <v>2240</v>
      </c>
      <c r="Y997" s="57" t="s">
        <v>2240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33" t="str">
        <f>IF(ISNA(VLOOKUP(AA997,'XEQM Shortlist'!J:J,1,0)),"//","")</f>
        <v/>
      </c>
      <c r="AF997" s="92" t="str">
        <f t="shared" si="258"/>
        <v/>
      </c>
      <c r="AG997" t="b">
        <f t="shared" si="259"/>
        <v>1</v>
      </c>
    </row>
    <row r="998" spans="1:33">
      <c r="A998" s="48">
        <f t="shared" si="260"/>
        <v>998</v>
      </c>
      <c r="B998" s="47">
        <f t="shared" si="261"/>
        <v>974</v>
      </c>
      <c r="C998" s="220" t="s">
        <v>3771</v>
      </c>
      <c r="D998" s="220" t="s">
        <v>7</v>
      </c>
      <c r="E998" s="215" t="s">
        <v>519</v>
      </c>
      <c r="F998" s="215" t="s">
        <v>872</v>
      </c>
      <c r="G998" s="226">
        <v>0</v>
      </c>
      <c r="H998" s="226">
        <v>0</v>
      </c>
      <c r="I998" s="215" t="s">
        <v>1</v>
      </c>
      <c r="J998" s="215" t="s">
        <v>1378</v>
      </c>
      <c r="K998" s="222" t="s">
        <v>3785</v>
      </c>
      <c r="L998" s="223" t="s">
        <v>4773</v>
      </c>
      <c r="M998" s="223" t="s">
        <v>4832</v>
      </c>
      <c r="N998" s="55"/>
      <c r="O998" s="55"/>
      <c r="P998" s="228" t="s">
        <v>3382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183</v>
      </c>
      <c r="W998" s="79" t="s">
        <v>2240</v>
      </c>
      <c r="X998" s="57" t="s">
        <v>2240</v>
      </c>
      <c r="Y998" s="57" t="s">
        <v>2240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33" t="str">
        <f>IF(ISNA(VLOOKUP(AA998,'XEQM Shortlist'!J:J,1,0)),"//","")</f>
        <v/>
      </c>
      <c r="AF998" s="92" t="str">
        <f t="shared" si="258"/>
        <v/>
      </c>
      <c r="AG998" t="b">
        <f t="shared" si="259"/>
        <v>1</v>
      </c>
    </row>
    <row r="999" spans="1:33">
      <c r="A999" s="48">
        <f t="shared" si="260"/>
        <v>999</v>
      </c>
      <c r="B999" s="47">
        <f t="shared" si="261"/>
        <v>975</v>
      </c>
      <c r="C999" s="220" t="s">
        <v>3772</v>
      </c>
      <c r="D999" s="220" t="s">
        <v>3177</v>
      </c>
      <c r="E999" s="215" t="s">
        <v>519</v>
      </c>
      <c r="F999" s="215" t="s">
        <v>873</v>
      </c>
      <c r="G999" s="226">
        <v>0</v>
      </c>
      <c r="H999" s="226">
        <v>0</v>
      </c>
      <c r="I999" s="215" t="s">
        <v>1</v>
      </c>
      <c r="J999" s="215" t="s">
        <v>1378</v>
      </c>
      <c r="K999" s="222" t="s">
        <v>3785</v>
      </c>
      <c r="L999" s="223" t="s">
        <v>4773</v>
      </c>
      <c r="M999" s="223" t="s">
        <v>4832</v>
      </c>
      <c r="N999" s="55"/>
      <c r="O999" s="55"/>
      <c r="P999" s="228" t="s">
        <v>3177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183</v>
      </c>
      <c r="W999" s="79" t="s">
        <v>2240</v>
      </c>
      <c r="X999" s="57" t="s">
        <v>2240</v>
      </c>
      <c r="Y999" s="57" t="s">
        <v>2240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33" t="str">
        <f>IF(ISNA(VLOOKUP(AA999,'XEQM Shortlist'!J:J,1,0)),"//","")</f>
        <v/>
      </c>
      <c r="AF999" s="92" t="str">
        <f t="shared" si="258"/>
        <v/>
      </c>
      <c r="AG999" t="b">
        <f t="shared" si="259"/>
        <v>1</v>
      </c>
    </row>
    <row r="1000" spans="1:33">
      <c r="A1000" s="48">
        <f t="shared" si="260"/>
        <v>1000</v>
      </c>
      <c r="B1000" s="47">
        <f t="shared" si="261"/>
        <v>976</v>
      </c>
      <c r="C1000" s="220" t="s">
        <v>3772</v>
      </c>
      <c r="D1000" s="220" t="s">
        <v>3178</v>
      </c>
      <c r="E1000" s="215" t="s">
        <v>519</v>
      </c>
      <c r="F1000" s="215" t="s">
        <v>874</v>
      </c>
      <c r="G1000" s="226">
        <v>0</v>
      </c>
      <c r="H1000" s="226">
        <v>0</v>
      </c>
      <c r="I1000" s="215" t="s">
        <v>1</v>
      </c>
      <c r="J1000" s="215" t="s">
        <v>1378</v>
      </c>
      <c r="K1000" s="222" t="s">
        <v>3785</v>
      </c>
      <c r="L1000" s="223" t="s">
        <v>4773</v>
      </c>
      <c r="M1000" s="223" t="s">
        <v>4832</v>
      </c>
      <c r="N1000" s="55"/>
      <c r="O1000" s="55"/>
      <c r="P1000" s="228" t="s">
        <v>3178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183</v>
      </c>
      <c r="W1000" s="79" t="s">
        <v>2240</v>
      </c>
      <c r="X1000" s="57" t="s">
        <v>2240</v>
      </c>
      <c r="Y1000" s="57" t="s">
        <v>2240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33" t="str">
        <f>IF(ISNA(VLOOKUP(AA1000,'XEQM Shortlist'!J:J,1,0)),"//","")</f>
        <v/>
      </c>
      <c r="AF1000" s="92" t="str">
        <f t="shared" si="258"/>
        <v/>
      </c>
      <c r="AG1000" t="b">
        <f t="shared" si="259"/>
        <v>1</v>
      </c>
    </row>
    <row r="1001" spans="1:33">
      <c r="A1001" s="48">
        <f t="shared" si="260"/>
        <v>1001</v>
      </c>
      <c r="B1001" s="47">
        <f t="shared" si="261"/>
        <v>977</v>
      </c>
      <c r="C1001" s="220" t="s">
        <v>3772</v>
      </c>
      <c r="D1001" s="220" t="s">
        <v>3179</v>
      </c>
      <c r="E1001" s="215" t="s">
        <v>519</v>
      </c>
      <c r="F1001" s="215" t="s">
        <v>875</v>
      </c>
      <c r="G1001" s="226">
        <v>0</v>
      </c>
      <c r="H1001" s="226">
        <v>0</v>
      </c>
      <c r="I1001" s="215" t="s">
        <v>1</v>
      </c>
      <c r="J1001" s="215" t="s">
        <v>1378</v>
      </c>
      <c r="K1001" s="222" t="s">
        <v>3785</v>
      </c>
      <c r="L1001" s="223" t="s">
        <v>4773</v>
      </c>
      <c r="M1001" s="223" t="s">
        <v>4832</v>
      </c>
      <c r="N1001" s="55"/>
      <c r="O1001" s="55"/>
      <c r="P1001" s="228" t="s">
        <v>3179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183</v>
      </c>
      <c r="W1001" s="79" t="s">
        <v>2240</v>
      </c>
      <c r="X1001" s="57" t="s">
        <v>2240</v>
      </c>
      <c r="Y1001" s="57" t="s">
        <v>2240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33" t="str">
        <f>IF(ISNA(VLOOKUP(AA1001,'XEQM Shortlist'!J:J,1,0)),"//","")</f>
        <v/>
      </c>
      <c r="AF1001" s="92" t="str">
        <f t="shared" si="258"/>
        <v/>
      </c>
      <c r="AG1001" t="b">
        <f t="shared" si="259"/>
        <v>1</v>
      </c>
    </row>
    <row r="1002" spans="1:33">
      <c r="A1002" s="48">
        <f t="shared" si="260"/>
        <v>1002</v>
      </c>
      <c r="B1002" s="47">
        <f t="shared" si="261"/>
        <v>978</v>
      </c>
      <c r="C1002" s="220" t="s">
        <v>3771</v>
      </c>
      <c r="D1002" s="220" t="s">
        <v>7</v>
      </c>
      <c r="E1002" s="215" t="s">
        <v>519</v>
      </c>
      <c r="F1002" s="215" t="s">
        <v>876</v>
      </c>
      <c r="G1002" s="226">
        <v>0</v>
      </c>
      <c r="H1002" s="226">
        <v>0</v>
      </c>
      <c r="I1002" s="215" t="s">
        <v>1</v>
      </c>
      <c r="J1002" s="215" t="s">
        <v>1378</v>
      </c>
      <c r="K1002" s="222" t="s">
        <v>3785</v>
      </c>
      <c r="L1002" s="223" t="s">
        <v>4773</v>
      </c>
      <c r="M1002" s="223" t="s">
        <v>4832</v>
      </c>
      <c r="N1002" s="55"/>
      <c r="O1002" s="55"/>
      <c r="P1002" s="228" t="s">
        <v>3383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183</v>
      </c>
      <c r="W1002" s="79" t="s">
        <v>2240</v>
      </c>
      <c r="X1002" s="57" t="s">
        <v>2240</v>
      </c>
      <c r="Y1002" s="57" t="s">
        <v>2240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33" t="str">
        <f>IF(ISNA(VLOOKUP(AA1002,'XEQM Shortlist'!J:J,1,0)),"//","")</f>
        <v/>
      </c>
      <c r="AF1002" s="92" t="str">
        <f t="shared" si="258"/>
        <v/>
      </c>
      <c r="AG1002" t="b">
        <f t="shared" si="259"/>
        <v>1</v>
      </c>
    </row>
    <row r="1003" spans="1:33">
      <c r="A1003" s="48">
        <f t="shared" si="260"/>
        <v>1003</v>
      </c>
      <c r="B1003" s="47">
        <f t="shared" si="261"/>
        <v>979</v>
      </c>
      <c r="C1003" s="220" t="s">
        <v>3771</v>
      </c>
      <c r="D1003" s="220" t="s">
        <v>7</v>
      </c>
      <c r="E1003" s="215" t="s">
        <v>519</v>
      </c>
      <c r="F1003" s="215" t="s">
        <v>877</v>
      </c>
      <c r="G1003" s="226">
        <v>0</v>
      </c>
      <c r="H1003" s="226">
        <v>0</v>
      </c>
      <c r="I1003" s="215" t="s">
        <v>1</v>
      </c>
      <c r="J1003" s="215" t="s">
        <v>1378</v>
      </c>
      <c r="K1003" s="222" t="s">
        <v>3785</v>
      </c>
      <c r="L1003" s="223" t="s">
        <v>4773</v>
      </c>
      <c r="M1003" s="223" t="s">
        <v>4832</v>
      </c>
      <c r="N1003" s="55"/>
      <c r="O1003" s="55"/>
      <c r="P1003" s="228" t="s">
        <v>3384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183</v>
      </c>
      <c r="W1003" s="79" t="s">
        <v>2240</v>
      </c>
      <c r="X1003" s="57" t="s">
        <v>2240</v>
      </c>
      <c r="Y1003" s="57" t="s">
        <v>2240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33" t="str">
        <f>IF(ISNA(VLOOKUP(AA1003,'XEQM Shortlist'!J:J,1,0)),"//","")</f>
        <v/>
      </c>
      <c r="AF1003" s="92" t="str">
        <f t="shared" si="258"/>
        <v/>
      </c>
      <c r="AG1003" t="b">
        <f t="shared" si="259"/>
        <v>1</v>
      </c>
    </row>
    <row r="1004" spans="1:33">
      <c r="A1004" s="48">
        <f t="shared" si="260"/>
        <v>1004</v>
      </c>
      <c r="B1004" s="47">
        <f t="shared" si="261"/>
        <v>980</v>
      </c>
      <c r="C1004" s="220" t="s">
        <v>3772</v>
      </c>
      <c r="D1004" s="220" t="s">
        <v>3180</v>
      </c>
      <c r="E1004" s="215" t="s">
        <v>519</v>
      </c>
      <c r="F1004" s="215" t="s">
        <v>878</v>
      </c>
      <c r="G1004" s="226">
        <v>0</v>
      </c>
      <c r="H1004" s="226">
        <v>0</v>
      </c>
      <c r="I1004" s="215" t="s">
        <v>1</v>
      </c>
      <c r="J1004" s="215" t="s">
        <v>1378</v>
      </c>
      <c r="K1004" s="222" t="s">
        <v>3785</v>
      </c>
      <c r="L1004" s="223" t="s">
        <v>4773</v>
      </c>
      <c r="M1004" s="223" t="s">
        <v>4832</v>
      </c>
      <c r="N1004" s="55"/>
      <c r="O1004" s="55"/>
      <c r="P1004" s="228" t="s">
        <v>3180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183</v>
      </c>
      <c r="W1004" s="79" t="s">
        <v>2240</v>
      </c>
      <c r="X1004" s="57" t="s">
        <v>2240</v>
      </c>
      <c r="Y1004" s="57" t="s">
        <v>2240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33" t="str">
        <f>IF(ISNA(VLOOKUP(AA1004,'XEQM Shortlist'!J:J,1,0)),"//","")</f>
        <v/>
      </c>
      <c r="AF1004" s="92" t="str">
        <f t="shared" si="258"/>
        <v/>
      </c>
      <c r="AG1004" t="b">
        <f t="shared" si="259"/>
        <v>1</v>
      </c>
    </row>
    <row r="1005" spans="1:33">
      <c r="A1005" s="48">
        <f t="shared" si="260"/>
        <v>1005</v>
      </c>
      <c r="B1005" s="47">
        <f t="shared" si="261"/>
        <v>981</v>
      </c>
      <c r="C1005" s="220" t="s">
        <v>3772</v>
      </c>
      <c r="D1005" s="220" t="s">
        <v>2067</v>
      </c>
      <c r="E1005" s="215" t="s">
        <v>519</v>
      </c>
      <c r="F1005" s="215" t="s">
        <v>801</v>
      </c>
      <c r="G1005" s="226">
        <v>0</v>
      </c>
      <c r="H1005" s="226">
        <v>0</v>
      </c>
      <c r="I1005" s="215" t="s">
        <v>1</v>
      </c>
      <c r="J1005" s="215" t="s">
        <v>1378</v>
      </c>
      <c r="K1005" s="222" t="s">
        <v>3785</v>
      </c>
      <c r="L1005" s="223" t="s">
        <v>4773</v>
      </c>
      <c r="M1005" s="223" t="s">
        <v>4832</v>
      </c>
      <c r="N1005" s="55"/>
      <c r="O1005" s="55"/>
      <c r="P1005" s="228" t="s">
        <v>2067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183</v>
      </c>
      <c r="W1005" s="79" t="s">
        <v>2240</v>
      </c>
      <c r="X1005" s="57" t="s">
        <v>2240</v>
      </c>
      <c r="Y1005" s="57" t="s">
        <v>2240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33" t="str">
        <f>IF(ISNA(VLOOKUP(AA1005,'XEQM Shortlist'!J:J,1,0)),"//","")</f>
        <v/>
      </c>
      <c r="AF1005" s="92" t="str">
        <f t="shared" si="258"/>
        <v/>
      </c>
      <c r="AG1005" t="b">
        <f t="shared" si="259"/>
        <v>1</v>
      </c>
    </row>
    <row r="1006" spans="1:33">
      <c r="A1006" s="48">
        <f t="shared" si="260"/>
        <v>1006</v>
      </c>
      <c r="B1006" s="47">
        <f t="shared" si="261"/>
        <v>982</v>
      </c>
      <c r="C1006" s="220" t="s">
        <v>3772</v>
      </c>
      <c r="D1006" s="220" t="s">
        <v>996</v>
      </c>
      <c r="E1006" s="215" t="s">
        <v>519</v>
      </c>
      <c r="F1006" s="215" t="s">
        <v>273</v>
      </c>
      <c r="G1006" s="226">
        <v>0</v>
      </c>
      <c r="H1006" s="226">
        <v>0</v>
      </c>
      <c r="I1006" s="215" t="s">
        <v>1</v>
      </c>
      <c r="J1006" s="215" t="s">
        <v>1378</v>
      </c>
      <c r="K1006" s="222" t="s">
        <v>3785</v>
      </c>
      <c r="L1006" s="223" t="s">
        <v>4773</v>
      </c>
      <c r="M1006" s="223" t="s">
        <v>4832</v>
      </c>
      <c r="N1006" s="55"/>
      <c r="O1006" s="55"/>
      <c r="P1006" s="228" t="s">
        <v>996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183</v>
      </c>
      <c r="W1006" s="79" t="s">
        <v>2240</v>
      </c>
      <c r="X1006" s="57" t="s">
        <v>2240</v>
      </c>
      <c r="Y1006" s="57" t="s">
        <v>2240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33" t="str">
        <f>IF(ISNA(VLOOKUP(AA1006,'XEQM Shortlist'!J:J,1,0)),"//","")</f>
        <v/>
      </c>
      <c r="AF1006" s="92" t="str">
        <f t="shared" si="258"/>
        <v/>
      </c>
      <c r="AG1006" t="b">
        <f t="shared" si="259"/>
        <v>1</v>
      </c>
    </row>
    <row r="1007" spans="1:33">
      <c r="A1007" s="48">
        <f t="shared" si="260"/>
        <v>1007</v>
      </c>
      <c r="B1007" s="47">
        <f t="shared" si="261"/>
        <v>983</v>
      </c>
      <c r="C1007" s="220" t="s">
        <v>3772</v>
      </c>
      <c r="D1007" s="220" t="s">
        <v>997</v>
      </c>
      <c r="E1007" s="215" t="s">
        <v>519</v>
      </c>
      <c r="F1007" s="215" t="s">
        <v>274</v>
      </c>
      <c r="G1007" s="226">
        <v>0</v>
      </c>
      <c r="H1007" s="226">
        <v>0</v>
      </c>
      <c r="I1007" s="215" t="s">
        <v>1</v>
      </c>
      <c r="J1007" s="215" t="s">
        <v>1378</v>
      </c>
      <c r="K1007" s="222" t="s">
        <v>3785</v>
      </c>
      <c r="L1007" s="223" t="s">
        <v>4773</v>
      </c>
      <c r="M1007" s="223" t="s">
        <v>4832</v>
      </c>
      <c r="N1007" s="55"/>
      <c r="O1007" s="55"/>
      <c r="P1007" s="228" t="s">
        <v>997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183</v>
      </c>
      <c r="W1007" s="79" t="s">
        <v>2240</v>
      </c>
      <c r="X1007" s="57" t="s">
        <v>2240</v>
      </c>
      <c r="Y1007" s="57" t="s">
        <v>2240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33" t="str">
        <f>IF(ISNA(VLOOKUP(AA1007,'XEQM Shortlist'!J:J,1,0)),"//","")</f>
        <v/>
      </c>
      <c r="AF1007" s="92" t="str">
        <f t="shared" si="258"/>
        <v/>
      </c>
      <c r="AG1007" t="b">
        <f t="shared" si="259"/>
        <v>1</v>
      </c>
    </row>
    <row r="1008" spans="1:33">
      <c r="A1008" s="48">
        <f t="shared" si="260"/>
        <v>1008</v>
      </c>
      <c r="B1008" s="47">
        <f t="shared" si="261"/>
        <v>984</v>
      </c>
      <c r="C1008" s="220" t="s">
        <v>3772</v>
      </c>
      <c r="D1008" s="220" t="s">
        <v>998</v>
      </c>
      <c r="E1008" s="215" t="s">
        <v>519</v>
      </c>
      <c r="F1008" s="215" t="s">
        <v>268</v>
      </c>
      <c r="G1008" s="226">
        <v>0</v>
      </c>
      <c r="H1008" s="226">
        <v>0</v>
      </c>
      <c r="I1008" s="215" t="s">
        <v>1</v>
      </c>
      <c r="J1008" s="215" t="s">
        <v>1378</v>
      </c>
      <c r="K1008" s="222" t="s">
        <v>3785</v>
      </c>
      <c r="L1008" s="223" t="s">
        <v>4773</v>
      </c>
      <c r="M1008" s="223" t="s">
        <v>4832</v>
      </c>
      <c r="N1008" s="55"/>
      <c r="O1008" s="55"/>
      <c r="P1008" s="228" t="s">
        <v>998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183</v>
      </c>
      <c r="W1008" s="79" t="s">
        <v>2240</v>
      </c>
      <c r="X1008" s="57" t="s">
        <v>2240</v>
      </c>
      <c r="Y1008" s="57" t="s">
        <v>2240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33" t="str">
        <f>IF(ISNA(VLOOKUP(AA1008,'XEQM Shortlist'!J:J,1,0)),"//","")</f>
        <v/>
      </c>
      <c r="AF1008" s="92" t="str">
        <f t="shared" si="258"/>
        <v/>
      </c>
      <c r="AG1008" t="b">
        <f t="shared" si="259"/>
        <v>1</v>
      </c>
    </row>
    <row r="1009" spans="1:33">
      <c r="A1009" s="48">
        <f t="shared" si="260"/>
        <v>1009</v>
      </c>
      <c r="B1009" s="47">
        <f t="shared" si="261"/>
        <v>985</v>
      </c>
      <c r="C1009" s="220" t="s">
        <v>3772</v>
      </c>
      <c r="D1009" s="220" t="s">
        <v>999</v>
      </c>
      <c r="E1009" s="215" t="s">
        <v>519</v>
      </c>
      <c r="F1009" s="215" t="s">
        <v>269</v>
      </c>
      <c r="G1009" s="226">
        <v>0</v>
      </c>
      <c r="H1009" s="226">
        <v>0</v>
      </c>
      <c r="I1009" s="215" t="s">
        <v>1</v>
      </c>
      <c r="J1009" s="215" t="s">
        <v>1378</v>
      </c>
      <c r="K1009" s="222" t="s">
        <v>3785</v>
      </c>
      <c r="L1009" s="223" t="s">
        <v>4773</v>
      </c>
      <c r="M1009" s="223" t="s">
        <v>4832</v>
      </c>
      <c r="N1009" s="55"/>
      <c r="O1009" s="55"/>
      <c r="P1009" s="228" t="s">
        <v>999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183</v>
      </c>
      <c r="W1009" s="79" t="s">
        <v>2240</v>
      </c>
      <c r="X1009" s="57" t="s">
        <v>2240</v>
      </c>
      <c r="Y1009" s="57" t="s">
        <v>2240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33" t="str">
        <f>IF(ISNA(VLOOKUP(AA1009,'XEQM Shortlist'!J:J,1,0)),"//","")</f>
        <v/>
      </c>
      <c r="AF1009" s="92" t="str">
        <f t="shared" si="258"/>
        <v/>
      </c>
      <c r="AG1009" t="b">
        <f t="shared" si="259"/>
        <v>1</v>
      </c>
    </row>
    <row r="1010" spans="1:33">
      <c r="A1010" s="48">
        <f t="shared" si="260"/>
        <v>1010</v>
      </c>
      <c r="B1010" s="47">
        <f t="shared" si="261"/>
        <v>986</v>
      </c>
      <c r="C1010" s="220" t="s">
        <v>3772</v>
      </c>
      <c r="D1010" s="220" t="s">
        <v>1000</v>
      </c>
      <c r="E1010" s="215" t="s">
        <v>519</v>
      </c>
      <c r="F1010" s="215" t="s">
        <v>879</v>
      </c>
      <c r="G1010" s="226">
        <v>0</v>
      </c>
      <c r="H1010" s="226">
        <v>0</v>
      </c>
      <c r="I1010" s="215" t="s">
        <v>1</v>
      </c>
      <c r="J1010" s="215" t="s">
        <v>1378</v>
      </c>
      <c r="K1010" s="222" t="s">
        <v>3785</v>
      </c>
      <c r="L1010" s="223" t="s">
        <v>4773</v>
      </c>
      <c r="M1010" s="223" t="s">
        <v>4832</v>
      </c>
      <c r="N1010" s="55"/>
      <c r="O1010" s="55"/>
      <c r="P1010" s="228" t="s">
        <v>1000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183</v>
      </c>
      <c r="W1010" s="79" t="s">
        <v>2240</v>
      </c>
      <c r="X1010" s="57" t="s">
        <v>2240</v>
      </c>
      <c r="Y1010" s="57" t="s">
        <v>2240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33" t="str">
        <f>IF(ISNA(VLOOKUP(AA1010,'XEQM Shortlist'!J:J,1,0)),"//","")</f>
        <v/>
      </c>
      <c r="AF1010" s="92" t="str">
        <f t="shared" si="258"/>
        <v/>
      </c>
      <c r="AG1010" t="b">
        <f t="shared" si="259"/>
        <v>1</v>
      </c>
    </row>
    <row r="1011" spans="1:33">
      <c r="A1011" s="48">
        <f t="shared" si="260"/>
        <v>1011</v>
      </c>
      <c r="B1011" s="47">
        <f t="shared" si="261"/>
        <v>987</v>
      </c>
      <c r="C1011" s="220" t="s">
        <v>3772</v>
      </c>
      <c r="D1011" s="220" t="s">
        <v>1001</v>
      </c>
      <c r="E1011" s="215" t="s">
        <v>519</v>
      </c>
      <c r="F1011" s="215" t="s">
        <v>880</v>
      </c>
      <c r="G1011" s="226">
        <v>0</v>
      </c>
      <c r="H1011" s="226">
        <v>0</v>
      </c>
      <c r="I1011" s="215" t="s">
        <v>1</v>
      </c>
      <c r="J1011" s="215" t="s">
        <v>1378</v>
      </c>
      <c r="K1011" s="222" t="s">
        <v>3785</v>
      </c>
      <c r="L1011" s="223" t="s">
        <v>4773</v>
      </c>
      <c r="M1011" s="223" t="s">
        <v>4832</v>
      </c>
      <c r="N1011" s="55"/>
      <c r="O1011" s="55"/>
      <c r="P1011" s="228" t="s">
        <v>1001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183</v>
      </c>
      <c r="W1011" s="79" t="s">
        <v>2240</v>
      </c>
      <c r="X1011" s="57" t="s">
        <v>2240</v>
      </c>
      <c r="Y1011" s="57" t="s">
        <v>2240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33" t="str">
        <f>IF(ISNA(VLOOKUP(AA1011,'XEQM Shortlist'!J:J,1,0)),"//","")</f>
        <v/>
      </c>
      <c r="AF1011" s="92" t="str">
        <f t="shared" si="258"/>
        <v/>
      </c>
      <c r="AG1011" t="b">
        <f t="shared" si="259"/>
        <v>1</v>
      </c>
    </row>
    <row r="1012" spans="1:33">
      <c r="A1012" s="48">
        <f t="shared" si="260"/>
        <v>1012</v>
      </c>
      <c r="B1012" s="47">
        <f t="shared" si="261"/>
        <v>988</v>
      </c>
      <c r="C1012" s="220" t="s">
        <v>3772</v>
      </c>
      <c r="D1012" s="220" t="s">
        <v>2137</v>
      </c>
      <c r="E1012" s="215" t="s">
        <v>519</v>
      </c>
      <c r="F1012" s="215" t="s">
        <v>881</v>
      </c>
      <c r="G1012" s="226">
        <v>0</v>
      </c>
      <c r="H1012" s="226">
        <v>0</v>
      </c>
      <c r="I1012" s="215" t="s">
        <v>1</v>
      </c>
      <c r="J1012" s="215" t="s">
        <v>1378</v>
      </c>
      <c r="K1012" s="222" t="s">
        <v>3785</v>
      </c>
      <c r="L1012" s="223" t="s">
        <v>4773</v>
      </c>
      <c r="M1012" s="223" t="s">
        <v>4832</v>
      </c>
      <c r="N1012" s="55"/>
      <c r="O1012" s="55"/>
      <c r="P1012" s="228" t="s">
        <v>2137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183</v>
      </c>
      <c r="W1012" s="79" t="s">
        <v>2240</v>
      </c>
      <c r="X1012" s="57" t="s">
        <v>2240</v>
      </c>
      <c r="Y1012" s="57" t="s">
        <v>2240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33" t="str">
        <f>IF(ISNA(VLOOKUP(AA1012,'XEQM Shortlist'!J:J,1,0)),"//","")</f>
        <v/>
      </c>
      <c r="AF1012" s="92" t="str">
        <f t="shared" si="258"/>
        <v/>
      </c>
      <c r="AG1012" t="b">
        <f t="shared" si="259"/>
        <v>1</v>
      </c>
    </row>
    <row r="1013" spans="1:33">
      <c r="A1013" s="48">
        <f t="shared" si="260"/>
        <v>1013</v>
      </c>
      <c r="B1013" s="47">
        <f t="shared" si="261"/>
        <v>989</v>
      </c>
      <c r="C1013" s="220" t="s">
        <v>3772</v>
      </c>
      <c r="D1013" s="220" t="s">
        <v>2138</v>
      </c>
      <c r="E1013" s="215" t="s">
        <v>519</v>
      </c>
      <c r="F1013" s="215" t="s">
        <v>882</v>
      </c>
      <c r="G1013" s="226">
        <v>0</v>
      </c>
      <c r="H1013" s="226">
        <v>0</v>
      </c>
      <c r="I1013" s="215" t="s">
        <v>1</v>
      </c>
      <c r="J1013" s="215" t="s">
        <v>1378</v>
      </c>
      <c r="K1013" s="222" t="s">
        <v>3785</v>
      </c>
      <c r="L1013" s="223" t="s">
        <v>4773</v>
      </c>
      <c r="M1013" s="223" t="s">
        <v>4832</v>
      </c>
      <c r="N1013" s="55"/>
      <c r="O1013" s="55"/>
      <c r="P1013" s="228" t="s">
        <v>2138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183</v>
      </c>
      <c r="W1013" s="79" t="s">
        <v>2240</v>
      </c>
      <c r="X1013" s="57" t="s">
        <v>2240</v>
      </c>
      <c r="Y1013" s="57" t="s">
        <v>2240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33" t="str">
        <f>IF(ISNA(VLOOKUP(AA1013,'XEQM Shortlist'!J:J,1,0)),"//","")</f>
        <v/>
      </c>
      <c r="AF1013" s="92" t="str">
        <f t="shared" si="258"/>
        <v/>
      </c>
      <c r="AG1013" t="b">
        <f t="shared" si="259"/>
        <v>1</v>
      </c>
    </row>
    <row r="1014" spans="1:33">
      <c r="A1014" s="48">
        <f t="shared" si="260"/>
        <v>1014</v>
      </c>
      <c r="B1014" s="47">
        <f t="shared" si="261"/>
        <v>990</v>
      </c>
      <c r="C1014" s="220" t="s">
        <v>3772</v>
      </c>
      <c r="D1014" s="220" t="s">
        <v>5153</v>
      </c>
      <c r="E1014" s="215" t="s">
        <v>519</v>
      </c>
      <c r="F1014" s="215" t="s">
        <v>5152</v>
      </c>
      <c r="G1014" s="226">
        <v>0</v>
      </c>
      <c r="H1014" s="226">
        <v>0</v>
      </c>
      <c r="I1014" s="215" t="s">
        <v>1</v>
      </c>
      <c r="J1014" s="215" t="s">
        <v>1378</v>
      </c>
      <c r="K1014" s="222" t="s">
        <v>3785</v>
      </c>
      <c r="L1014" s="223" t="s">
        <v>4773</v>
      </c>
      <c r="M1014" s="223" t="s">
        <v>4832</v>
      </c>
      <c r="N1014" s="55"/>
      <c r="O1014" s="55"/>
      <c r="P1014" s="228" t="s">
        <v>1002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183</v>
      </c>
      <c r="W1014" s="79" t="s">
        <v>2240</v>
      </c>
      <c r="X1014" s="57" t="s">
        <v>2240</v>
      </c>
      <c r="Y1014" s="57" t="s">
        <v>2240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33" t="str">
        <f>IF(ISNA(VLOOKUP(AA1014,'XEQM Shortlist'!J:J,1,0)),"//","")</f>
        <v/>
      </c>
      <c r="AF1014" s="92" t="str">
        <f t="shared" si="258"/>
        <v/>
      </c>
      <c r="AG1014" t="b">
        <f t="shared" si="259"/>
        <v>1</v>
      </c>
    </row>
    <row r="1015" spans="1:33">
      <c r="A1015" s="48">
        <f t="shared" si="260"/>
        <v>1015</v>
      </c>
      <c r="B1015" s="47">
        <f t="shared" si="261"/>
        <v>991</v>
      </c>
      <c r="C1015" s="220" t="s">
        <v>3772</v>
      </c>
      <c r="D1015" s="220" t="s">
        <v>7</v>
      </c>
      <c r="E1015" s="215" t="s">
        <v>1354</v>
      </c>
      <c r="F1015" s="215" t="s">
        <v>480</v>
      </c>
      <c r="G1015" s="226">
        <v>0</v>
      </c>
      <c r="H1015" s="226">
        <v>0</v>
      </c>
      <c r="I1015" s="215" t="s">
        <v>1</v>
      </c>
      <c r="J1015" s="215" t="s">
        <v>1378</v>
      </c>
      <c r="K1015" s="222" t="s">
        <v>3785</v>
      </c>
      <c r="L1015" s="223" t="s">
        <v>4773</v>
      </c>
      <c r="M1015" s="223" t="s">
        <v>4832</v>
      </c>
      <c r="N1015" s="55"/>
      <c r="O1015" s="55"/>
      <c r="P1015" s="228" t="s">
        <v>2176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183</v>
      </c>
      <c r="W1015" s="79" t="s">
        <v>2240</v>
      </c>
      <c r="X1015" s="57" t="s">
        <v>2240</v>
      </c>
      <c r="Y1015" s="57" t="s">
        <v>2240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33" t="str">
        <f>IF(ISNA(VLOOKUP(AA1015,'XEQM Shortlist'!J:J,1,0)),"//","")</f>
        <v/>
      </c>
      <c r="AF1015" s="92" t="str">
        <f t="shared" si="258"/>
        <v/>
      </c>
      <c r="AG1015" t="b">
        <f t="shared" si="259"/>
        <v>1</v>
      </c>
    </row>
    <row r="1016" spans="1:33">
      <c r="A1016" s="48">
        <f t="shared" si="260"/>
        <v>1016</v>
      </c>
      <c r="B1016" s="47">
        <f t="shared" si="261"/>
        <v>992</v>
      </c>
      <c r="C1016" s="220" t="s">
        <v>4506</v>
      </c>
      <c r="D1016" s="220" t="s">
        <v>12</v>
      </c>
      <c r="E1016" s="215" t="s">
        <v>4507</v>
      </c>
      <c r="F1016" s="215" t="s">
        <v>214</v>
      </c>
      <c r="G1016" s="226">
        <v>0</v>
      </c>
      <c r="H1016" s="226">
        <v>9999</v>
      </c>
      <c r="I1016" s="215" t="s">
        <v>1</v>
      </c>
      <c r="J1016" s="215" t="s">
        <v>1378</v>
      </c>
      <c r="K1016" s="222" t="s">
        <v>3785</v>
      </c>
      <c r="L1016" s="223" t="s">
        <v>4773</v>
      </c>
      <c r="M1016" s="223" t="s">
        <v>4832</v>
      </c>
      <c r="N1016" s="55"/>
      <c r="O1016" s="55"/>
      <c r="P1016" s="228" t="s">
        <v>4542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183</v>
      </c>
      <c r="W1016" s="79" t="s">
        <v>2240</v>
      </c>
      <c r="X1016" s="57" t="s">
        <v>2240</v>
      </c>
      <c r="Y1016" s="57" t="s">
        <v>2240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33" t="str">
        <f>IF(ISNA(VLOOKUP(AA1016,'XEQM Shortlist'!J:J,1,0)),"//","")</f>
        <v/>
      </c>
      <c r="AF1016" s="92" t="str">
        <f t="shared" si="258"/>
        <v/>
      </c>
      <c r="AG1016" t="b">
        <f t="shared" si="259"/>
        <v>1</v>
      </c>
    </row>
    <row r="1017" spans="1:33">
      <c r="A1017" s="48">
        <f t="shared" si="260"/>
        <v>1017</v>
      </c>
      <c r="B1017" s="47">
        <f t="shared" si="261"/>
        <v>993</v>
      </c>
      <c r="C1017" s="220" t="s">
        <v>4509</v>
      </c>
      <c r="D1017" s="220" t="s">
        <v>12</v>
      </c>
      <c r="E1017" s="215" t="s">
        <v>4508</v>
      </c>
      <c r="F1017" s="215" t="s">
        <v>214</v>
      </c>
      <c r="G1017" s="226">
        <v>0</v>
      </c>
      <c r="H1017" s="226">
        <v>9999</v>
      </c>
      <c r="I1017" s="215" t="s">
        <v>1</v>
      </c>
      <c r="J1017" s="215" t="s">
        <v>1378</v>
      </c>
      <c r="K1017" s="222" t="s">
        <v>3785</v>
      </c>
      <c r="L1017" s="223" t="s">
        <v>4773</v>
      </c>
      <c r="M1017" s="223" t="s">
        <v>4832</v>
      </c>
      <c r="N1017" s="55"/>
      <c r="O1017" s="55"/>
      <c r="P1017" s="228" t="s">
        <v>4543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183</v>
      </c>
      <c r="W1017" s="79" t="s">
        <v>2240</v>
      </c>
      <c r="X1017" s="57" t="s">
        <v>2240</v>
      </c>
      <c r="Y1017" s="57" t="s">
        <v>2240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33" t="str">
        <f>IF(ISNA(VLOOKUP(AA1017,'XEQM Shortlist'!J:J,1,0)),"//","")</f>
        <v/>
      </c>
      <c r="AF1017" s="92" t="str">
        <f t="shared" si="258"/>
        <v/>
      </c>
      <c r="AG1017" t="b">
        <f t="shared" si="259"/>
        <v>1</v>
      </c>
    </row>
    <row r="1018" spans="1:33">
      <c r="A1018" s="48">
        <f t="shared" si="260"/>
        <v>1018</v>
      </c>
      <c r="B1018" s="47">
        <f t="shared" si="261"/>
        <v>994</v>
      </c>
      <c r="C1018" s="220" t="s">
        <v>4721</v>
      </c>
      <c r="D1018" s="220" t="s">
        <v>7</v>
      </c>
      <c r="E1018" s="215" t="s">
        <v>4722</v>
      </c>
      <c r="F1018" s="215" t="s">
        <v>1244</v>
      </c>
      <c r="G1018" s="226">
        <v>0</v>
      </c>
      <c r="H1018" s="226">
        <v>0</v>
      </c>
      <c r="I1018" s="215" t="s">
        <v>1</v>
      </c>
      <c r="J1018" s="215" t="s">
        <v>1378</v>
      </c>
      <c r="K1018" s="222" t="s">
        <v>3785</v>
      </c>
      <c r="L1018" s="223" t="s">
        <v>4773</v>
      </c>
      <c r="M1018" s="223" t="s">
        <v>4832</v>
      </c>
      <c r="N1018" s="55"/>
      <c r="O1018" s="55"/>
      <c r="P1018" s="228" t="s">
        <v>4724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183</v>
      </c>
      <c r="W1018" s="79" t="s">
        <v>2240</v>
      </c>
      <c r="X1018" s="57" t="s">
        <v>2240</v>
      </c>
      <c r="Y1018" s="57" t="s">
        <v>2240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33" t="str">
        <f>IF(ISNA(VLOOKUP(AA1018,'XEQM Shortlist'!J:J,1,0)),"//","")</f>
        <v/>
      </c>
      <c r="AF1018" s="92" t="str">
        <f t="shared" si="258"/>
        <v/>
      </c>
      <c r="AG1018" t="b">
        <f t="shared" si="259"/>
        <v>1</v>
      </c>
    </row>
    <row r="1019" spans="1:33">
      <c r="A1019" s="48">
        <f t="shared" si="260"/>
        <v>1019</v>
      </c>
      <c r="B1019" s="47">
        <f t="shared" si="261"/>
        <v>995</v>
      </c>
      <c r="C1019" s="220" t="s">
        <v>4726</v>
      </c>
      <c r="D1019" s="220" t="s">
        <v>7</v>
      </c>
      <c r="E1019" s="215" t="s">
        <v>519</v>
      </c>
      <c r="F1019" s="215" t="s">
        <v>795</v>
      </c>
      <c r="G1019" s="226">
        <v>0</v>
      </c>
      <c r="H1019" s="226">
        <v>0</v>
      </c>
      <c r="I1019" s="215" t="s">
        <v>1</v>
      </c>
      <c r="J1019" s="215" t="s">
        <v>1378</v>
      </c>
      <c r="K1019" s="222" t="s">
        <v>3785</v>
      </c>
      <c r="L1019" s="223" t="s">
        <v>4773</v>
      </c>
      <c r="M1019" s="223" t="s">
        <v>4832</v>
      </c>
      <c r="N1019" s="55"/>
      <c r="O1019" s="55"/>
      <c r="P1019" s="228" t="s">
        <v>4737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183</v>
      </c>
      <c r="W1019" s="79" t="s">
        <v>2240</v>
      </c>
      <c r="X1019" s="57" t="s">
        <v>2240</v>
      </c>
      <c r="Y1019" s="57" t="s">
        <v>2240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33" t="str">
        <f>IF(ISNA(VLOOKUP(AA1019,'XEQM Shortlist'!J:J,1,0)),"//","")</f>
        <v/>
      </c>
      <c r="AF1019" s="92" t="str">
        <f t="shared" si="258"/>
        <v/>
      </c>
      <c r="AG1019" t="b">
        <f t="shared" si="259"/>
        <v>1</v>
      </c>
    </row>
    <row r="1020" spans="1:33">
      <c r="A1020" s="48">
        <f t="shared" si="260"/>
        <v>1020</v>
      </c>
      <c r="B1020" s="47">
        <f t="shared" si="261"/>
        <v>996</v>
      </c>
      <c r="C1020" s="220" t="s">
        <v>4727</v>
      </c>
      <c r="D1020" s="220" t="s">
        <v>7</v>
      </c>
      <c r="E1020" s="215" t="s">
        <v>519</v>
      </c>
      <c r="F1020" s="215" t="s">
        <v>797</v>
      </c>
      <c r="G1020" s="226">
        <v>0</v>
      </c>
      <c r="H1020" s="226">
        <v>0</v>
      </c>
      <c r="I1020" s="215" t="s">
        <v>1</v>
      </c>
      <c r="J1020" s="215" t="s">
        <v>1378</v>
      </c>
      <c r="K1020" s="222" t="s">
        <v>3785</v>
      </c>
      <c r="L1020" s="223" t="s">
        <v>4773</v>
      </c>
      <c r="M1020" s="223" t="s">
        <v>4832</v>
      </c>
      <c r="N1020" s="55"/>
      <c r="O1020" s="55"/>
      <c r="P1020" s="228" t="s">
        <v>4738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183</v>
      </c>
      <c r="W1020" s="79" t="s">
        <v>2240</v>
      </c>
      <c r="X1020" s="57" t="s">
        <v>2240</v>
      </c>
      <c r="Y1020" s="57" t="s">
        <v>2240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33" t="str">
        <f>IF(ISNA(VLOOKUP(AA1020,'XEQM Shortlist'!J:J,1,0)),"//","")</f>
        <v/>
      </c>
      <c r="AF1020" s="92" t="str">
        <f t="shared" si="258"/>
        <v/>
      </c>
      <c r="AG1020" t="b">
        <f t="shared" si="259"/>
        <v>1</v>
      </c>
    </row>
    <row r="1021" spans="1:33">
      <c r="A1021" s="48">
        <f t="shared" si="260"/>
        <v>1021</v>
      </c>
      <c r="B1021" s="47">
        <f t="shared" si="261"/>
        <v>997</v>
      </c>
      <c r="C1021" s="220" t="s">
        <v>3772</v>
      </c>
      <c r="D1021" s="220" t="s">
        <v>4728</v>
      </c>
      <c r="E1021" s="215" t="s">
        <v>519</v>
      </c>
      <c r="F1021" s="215" t="s">
        <v>4729</v>
      </c>
      <c r="G1021" s="226">
        <v>0</v>
      </c>
      <c r="H1021" s="226">
        <v>0</v>
      </c>
      <c r="I1021" s="215" t="s">
        <v>1</v>
      </c>
      <c r="J1021" s="215" t="s">
        <v>1378</v>
      </c>
      <c r="K1021" s="222" t="s">
        <v>3785</v>
      </c>
      <c r="L1021" s="223" t="s">
        <v>4773</v>
      </c>
      <c r="M1021" s="223" t="s">
        <v>4832</v>
      </c>
      <c r="N1021" s="55"/>
      <c r="O1021" s="55"/>
      <c r="P1021" s="228" t="s">
        <v>4728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183</v>
      </c>
      <c r="W1021" s="79" t="s">
        <v>2240</v>
      </c>
      <c r="X1021" s="57" t="s">
        <v>2240</v>
      </c>
      <c r="Y1021" s="57" t="s">
        <v>2240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33" t="str">
        <f>IF(ISNA(VLOOKUP(AA1021,'XEQM Shortlist'!J:J,1,0)),"//","")</f>
        <v/>
      </c>
      <c r="AF1021" s="92" t="str">
        <f t="shared" si="258"/>
        <v/>
      </c>
      <c r="AG1021" t="b">
        <f t="shared" si="259"/>
        <v>1</v>
      </c>
    </row>
    <row r="1022" spans="1:33">
      <c r="A1022" s="48">
        <f t="shared" si="260"/>
        <v>1022</v>
      </c>
      <c r="B1022" s="47">
        <f t="shared" si="261"/>
        <v>998</v>
      </c>
      <c r="C1022" s="220" t="s">
        <v>3772</v>
      </c>
      <c r="D1022" s="220" t="s">
        <v>4744</v>
      </c>
      <c r="E1022" s="215" t="s">
        <v>519</v>
      </c>
      <c r="F1022" s="215" t="s">
        <v>4745</v>
      </c>
      <c r="G1022" s="226">
        <v>0</v>
      </c>
      <c r="H1022" s="226">
        <v>0</v>
      </c>
      <c r="I1022" s="215" t="s">
        <v>1</v>
      </c>
      <c r="J1022" s="215" t="s">
        <v>1378</v>
      </c>
      <c r="K1022" s="222" t="s">
        <v>3785</v>
      </c>
      <c r="L1022" s="223" t="s">
        <v>4773</v>
      </c>
      <c r="M1022" s="223" t="s">
        <v>4832</v>
      </c>
      <c r="N1022" s="55"/>
      <c r="O1022" s="55"/>
      <c r="P1022" s="228" t="s">
        <v>4744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183</v>
      </c>
      <c r="W1022" s="79" t="s">
        <v>2240</v>
      </c>
      <c r="X1022" s="57" t="s">
        <v>2240</v>
      </c>
      <c r="Y1022" s="57" t="s">
        <v>2240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33" t="str">
        <f>IF(ISNA(VLOOKUP(AA1022,'XEQM Shortlist'!J:J,1,0)),"//","")</f>
        <v/>
      </c>
      <c r="AF1022" s="92" t="str">
        <f t="shared" si="258"/>
        <v/>
      </c>
      <c r="AG1022" t="b">
        <f t="shared" si="259"/>
        <v>1</v>
      </c>
    </row>
    <row r="1023" spans="1:33">
      <c r="A1023" s="48">
        <f t="shared" si="260"/>
        <v>1023</v>
      </c>
      <c r="B1023" s="47">
        <f t="shared" si="261"/>
        <v>999</v>
      </c>
      <c r="C1023" s="220" t="s">
        <v>3772</v>
      </c>
      <c r="D1023" s="220" t="s">
        <v>4769</v>
      </c>
      <c r="E1023" s="215" t="s">
        <v>519</v>
      </c>
      <c r="F1023" s="215" t="s">
        <v>1079</v>
      </c>
      <c r="G1023" s="226">
        <v>0</v>
      </c>
      <c r="H1023" s="226">
        <v>0</v>
      </c>
      <c r="I1023" s="215" t="s">
        <v>1</v>
      </c>
      <c r="J1023" s="215" t="s">
        <v>1378</v>
      </c>
      <c r="K1023" s="222" t="s">
        <v>3785</v>
      </c>
      <c r="L1023" s="223" t="s">
        <v>4773</v>
      </c>
      <c r="M1023" s="223" t="s">
        <v>4832</v>
      </c>
      <c r="N1023" s="55"/>
      <c r="O1023" s="55"/>
      <c r="P1023" s="228" t="s">
        <v>4769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183</v>
      </c>
      <c r="W1023" s="79" t="s">
        <v>2240</v>
      </c>
      <c r="X1023" s="57" t="s">
        <v>2240</v>
      </c>
      <c r="Y1023" s="57" t="s">
        <v>2240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33" t="str">
        <f>IF(ISNA(VLOOKUP(AA1023,'XEQM Shortlist'!J:J,1,0)),"//","")</f>
        <v/>
      </c>
      <c r="AF1023" s="92" t="str">
        <f t="shared" si="258"/>
        <v/>
      </c>
      <c r="AG1023" t="b">
        <f t="shared" si="259"/>
        <v>1</v>
      </c>
    </row>
    <row r="1024" spans="1:33">
      <c r="A1024" s="48">
        <f t="shared" si="260"/>
        <v>1024</v>
      </c>
      <c r="B1024" s="47">
        <f t="shared" si="261"/>
        <v>1000</v>
      </c>
      <c r="C1024" s="220" t="s">
        <v>3772</v>
      </c>
      <c r="D1024" s="220" t="s">
        <v>4742</v>
      </c>
      <c r="E1024" s="215" t="s">
        <v>519</v>
      </c>
      <c r="F1024" s="215" t="s">
        <v>4743</v>
      </c>
      <c r="G1024" s="226">
        <v>0</v>
      </c>
      <c r="H1024" s="226">
        <v>0</v>
      </c>
      <c r="I1024" s="215" t="s">
        <v>1</v>
      </c>
      <c r="J1024" s="215" t="s">
        <v>1378</v>
      </c>
      <c r="K1024" s="222" t="s">
        <v>3785</v>
      </c>
      <c r="L1024" s="223" t="s">
        <v>4773</v>
      </c>
      <c r="M1024" s="223" t="s">
        <v>4832</v>
      </c>
      <c r="N1024" s="55"/>
      <c r="O1024" s="55"/>
      <c r="P1024" s="228" t="s">
        <v>4742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183</v>
      </c>
      <c r="W1024" s="79" t="s">
        <v>2240</v>
      </c>
      <c r="X1024" s="57" t="s">
        <v>2240</v>
      </c>
      <c r="Y1024" s="57" t="s">
        <v>2240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33" t="str">
        <f>IF(ISNA(VLOOKUP(AA1024,'XEQM Shortlist'!J:J,1,0)),"//","")</f>
        <v/>
      </c>
      <c r="AF1024" s="92" t="str">
        <f t="shared" si="258"/>
        <v/>
      </c>
      <c r="AG1024" t="b">
        <f t="shared" si="259"/>
        <v>1</v>
      </c>
    </row>
    <row r="1025" spans="1:33">
      <c r="A1025" s="48">
        <f t="shared" si="260"/>
        <v>1025</v>
      </c>
      <c r="B1025" s="47">
        <f t="shared" si="261"/>
        <v>1001</v>
      </c>
      <c r="C1025" s="220" t="s">
        <v>3772</v>
      </c>
      <c r="D1025" s="220" t="s">
        <v>4776</v>
      </c>
      <c r="E1025" s="215" t="s">
        <v>519</v>
      </c>
      <c r="F1025" s="215" t="s">
        <v>4783</v>
      </c>
      <c r="G1025" s="226">
        <v>0</v>
      </c>
      <c r="H1025" s="226">
        <v>0</v>
      </c>
      <c r="I1025" s="215" t="s">
        <v>1</v>
      </c>
      <c r="J1025" s="215" t="s">
        <v>1378</v>
      </c>
      <c r="K1025" s="222" t="s">
        <v>3785</v>
      </c>
      <c r="L1025" s="223" t="s">
        <v>4773</v>
      </c>
      <c r="M1025" s="223" t="s">
        <v>4832</v>
      </c>
      <c r="N1025" s="55"/>
      <c r="O1025" s="55"/>
      <c r="P1025" s="228" t="s">
        <v>4776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183</v>
      </c>
      <c r="W1025" s="79" t="s">
        <v>2240</v>
      </c>
      <c r="X1025" s="57" t="s">
        <v>2240</v>
      </c>
      <c r="Y1025" s="57" t="s">
        <v>2240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33" t="str">
        <f>IF(ISNA(VLOOKUP(AA1025,'XEQM Shortlist'!J:J,1,0)),"//","")</f>
        <v/>
      </c>
      <c r="AF1025" s="92" t="str">
        <f t="shared" si="258"/>
        <v/>
      </c>
      <c r="AG1025" t="b">
        <f t="shared" si="259"/>
        <v>1</v>
      </c>
    </row>
    <row r="1026" spans="1:33">
      <c r="A1026" s="48">
        <f t="shared" si="260"/>
        <v>1026</v>
      </c>
      <c r="B1026" s="47">
        <f t="shared" si="261"/>
        <v>1002</v>
      </c>
      <c r="C1026" s="220" t="s">
        <v>4881</v>
      </c>
      <c r="D1026" s="220" t="s">
        <v>7</v>
      </c>
      <c r="E1026" s="215" t="s">
        <v>5013</v>
      </c>
      <c r="F1026" s="215" t="s">
        <v>449</v>
      </c>
      <c r="G1026" s="226">
        <v>0</v>
      </c>
      <c r="H1026" s="226">
        <v>0</v>
      </c>
      <c r="I1026" s="215" t="s">
        <v>1</v>
      </c>
      <c r="J1026" s="215" t="s">
        <v>1378</v>
      </c>
      <c r="K1026" s="222" t="s">
        <v>3785</v>
      </c>
      <c r="L1026" s="223" t="s">
        <v>4773</v>
      </c>
      <c r="M1026" s="223" t="s">
        <v>4832</v>
      </c>
      <c r="N1026" s="55"/>
      <c r="O1026" s="55"/>
      <c r="P1026" s="228" t="s">
        <v>4878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183</v>
      </c>
      <c r="W1026" s="79" t="s">
        <v>2240</v>
      </c>
      <c r="X1026" s="57" t="s">
        <v>2240</v>
      </c>
      <c r="Y1026" s="57" t="s">
        <v>2240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33" t="str">
        <f>IF(ISNA(VLOOKUP(AA1026,'XEQM Shortlist'!J:J,1,0)),"//","")</f>
        <v/>
      </c>
      <c r="AF1026" s="92" t="str">
        <f t="shared" si="258"/>
        <v/>
      </c>
      <c r="AG1026" t="b">
        <f t="shared" si="259"/>
        <v>1</v>
      </c>
    </row>
    <row r="1027" spans="1:33">
      <c r="A1027" s="48">
        <f t="shared" si="260"/>
        <v>1027</v>
      </c>
      <c r="B1027" s="47">
        <f t="shared" si="261"/>
        <v>1003</v>
      </c>
      <c r="C1027" s="220" t="s">
        <v>3771</v>
      </c>
      <c r="D1027" s="220" t="s">
        <v>7</v>
      </c>
      <c r="E1027" s="215" t="s">
        <v>519</v>
      </c>
      <c r="F1027" s="215" t="s">
        <v>5014</v>
      </c>
      <c r="G1027" s="226">
        <v>0</v>
      </c>
      <c r="H1027" s="226">
        <v>0</v>
      </c>
      <c r="I1027" s="215" t="s">
        <v>1</v>
      </c>
      <c r="J1027" s="215" t="s">
        <v>1378</v>
      </c>
      <c r="K1027" s="222" t="s">
        <v>3785</v>
      </c>
      <c r="L1027" s="223" t="s">
        <v>4773</v>
      </c>
      <c r="M1027" s="223" t="s">
        <v>4832</v>
      </c>
      <c r="N1027" s="55"/>
      <c r="O1027" s="55"/>
      <c r="P1027" s="228" t="s">
        <v>3288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183</v>
      </c>
      <c r="W1027" s="79" t="s">
        <v>2240</v>
      </c>
      <c r="X1027" s="57" t="s">
        <v>2240</v>
      </c>
      <c r="Y1027" s="57" t="s">
        <v>2240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33" t="str">
        <f>IF(ISNA(VLOOKUP(AA1027,'XEQM Shortlist'!J:J,1,0)),"//","")</f>
        <v/>
      </c>
      <c r="AF1027" s="92" t="str">
        <f t="shared" si="258"/>
        <v/>
      </c>
      <c r="AG1027" t="b">
        <f t="shared" si="259"/>
        <v>1</v>
      </c>
    </row>
    <row r="1028" spans="1:33">
      <c r="A1028" s="48">
        <f t="shared" si="260"/>
        <v>1028</v>
      </c>
      <c r="B1028" s="47">
        <f t="shared" si="261"/>
        <v>1004</v>
      </c>
      <c r="C1028" s="220" t="s">
        <v>3771</v>
      </c>
      <c r="D1028" s="220" t="s">
        <v>7</v>
      </c>
      <c r="E1028" s="215" t="s">
        <v>519</v>
      </c>
      <c r="F1028" s="215" t="s">
        <v>5015</v>
      </c>
      <c r="G1028" s="226">
        <v>0</v>
      </c>
      <c r="H1028" s="226">
        <v>0</v>
      </c>
      <c r="I1028" s="215" t="s">
        <v>1</v>
      </c>
      <c r="J1028" s="215" t="s">
        <v>1378</v>
      </c>
      <c r="K1028" s="222" t="s">
        <v>3785</v>
      </c>
      <c r="L1028" s="223" t="s">
        <v>4773</v>
      </c>
      <c r="M1028" s="223" t="s">
        <v>4832</v>
      </c>
      <c r="N1028" s="55"/>
      <c r="O1028" s="55"/>
      <c r="P1028" s="228" t="s">
        <v>3289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183</v>
      </c>
      <c r="W1028" s="79" t="s">
        <v>2240</v>
      </c>
      <c r="X1028" s="57" t="s">
        <v>2240</v>
      </c>
      <c r="Y1028" s="57" t="s">
        <v>2240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33" t="str">
        <f>IF(ISNA(VLOOKUP(AA1028,'XEQM Shortlist'!J:J,1,0)),"//","")</f>
        <v/>
      </c>
      <c r="AF1028" s="92" t="str">
        <f t="shared" si="258"/>
        <v/>
      </c>
      <c r="AG1028" t="b">
        <f t="shared" si="259"/>
        <v>1</v>
      </c>
    </row>
    <row r="1029" spans="1:33">
      <c r="A1029" s="48">
        <f t="shared" si="260"/>
        <v>1029</v>
      </c>
      <c r="B1029" s="47">
        <f t="shared" si="261"/>
        <v>1005</v>
      </c>
      <c r="C1029" s="220" t="s">
        <v>3772</v>
      </c>
      <c r="D1029" s="220" t="s">
        <v>3092</v>
      </c>
      <c r="E1029" s="215" t="s">
        <v>519</v>
      </c>
      <c r="F1029" s="215" t="s">
        <v>5016</v>
      </c>
      <c r="G1029" s="226">
        <v>0</v>
      </c>
      <c r="H1029" s="226">
        <v>0</v>
      </c>
      <c r="I1029" s="215" t="s">
        <v>1</v>
      </c>
      <c r="J1029" s="215" t="s">
        <v>1378</v>
      </c>
      <c r="K1029" s="222" t="s">
        <v>3785</v>
      </c>
      <c r="L1029" s="223" t="s">
        <v>4773</v>
      </c>
      <c r="M1029" s="223" t="s">
        <v>4832</v>
      </c>
      <c r="N1029" s="55"/>
      <c r="O1029" s="55"/>
      <c r="P1029" s="228" t="s">
        <v>3092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183</v>
      </c>
      <c r="W1029" s="79" t="s">
        <v>2240</v>
      </c>
      <c r="X1029" s="57" t="s">
        <v>2240</v>
      </c>
      <c r="Y1029" s="57" t="s">
        <v>2240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33" t="str">
        <f>IF(ISNA(VLOOKUP(AA1029,'XEQM Shortlist'!J:J,1,0)),"//","")</f>
        <v/>
      </c>
      <c r="AF1029" s="92" t="str">
        <f t="shared" si="258"/>
        <v/>
      </c>
      <c r="AG1029" t="b">
        <f t="shared" si="259"/>
        <v>1</v>
      </c>
    </row>
    <row r="1030" spans="1:33">
      <c r="A1030" s="48">
        <f t="shared" si="260"/>
        <v>1030</v>
      </c>
      <c r="B1030" s="47">
        <f t="shared" si="261"/>
        <v>1006</v>
      </c>
      <c r="C1030" s="220" t="s">
        <v>3772</v>
      </c>
      <c r="D1030" s="220" t="s">
        <v>3093</v>
      </c>
      <c r="E1030" s="215" t="s">
        <v>519</v>
      </c>
      <c r="F1030" s="215" t="s">
        <v>5017</v>
      </c>
      <c r="G1030" s="226">
        <v>0</v>
      </c>
      <c r="H1030" s="226">
        <v>0</v>
      </c>
      <c r="I1030" s="215" t="s">
        <v>1</v>
      </c>
      <c r="J1030" s="215" t="s">
        <v>1378</v>
      </c>
      <c r="K1030" s="222" t="s">
        <v>3785</v>
      </c>
      <c r="L1030" s="223" t="s">
        <v>4773</v>
      </c>
      <c r="M1030" s="223" t="s">
        <v>4832</v>
      </c>
      <c r="N1030" s="55"/>
      <c r="O1030" s="55"/>
      <c r="P1030" s="228" t="s">
        <v>3093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183</v>
      </c>
      <c r="W1030" s="79"/>
      <c r="X1030" s="57"/>
      <c r="Y1030" s="57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33" t="str">
        <f>IF(ISNA(VLOOKUP(AA1030,'XEQM Shortlist'!J:J,1,0)),"//","")</f>
        <v/>
      </c>
      <c r="AF1030" s="92" t="str">
        <f t="shared" si="258"/>
        <v/>
      </c>
      <c r="AG1030" t="b">
        <f t="shared" si="259"/>
        <v>1</v>
      </c>
    </row>
    <row r="1031" spans="1:33">
      <c r="A1031" s="48">
        <f t="shared" si="260"/>
        <v>1031</v>
      </c>
      <c r="B1031" s="47">
        <f t="shared" si="261"/>
        <v>1007</v>
      </c>
      <c r="C1031" s="220" t="s">
        <v>3772</v>
      </c>
      <c r="D1031" s="220" t="s">
        <v>3094</v>
      </c>
      <c r="E1031" s="215" t="s">
        <v>519</v>
      </c>
      <c r="F1031" s="215" t="s">
        <v>5018</v>
      </c>
      <c r="G1031" s="226">
        <v>0</v>
      </c>
      <c r="H1031" s="226">
        <v>0</v>
      </c>
      <c r="I1031" s="215" t="s">
        <v>1</v>
      </c>
      <c r="J1031" s="215" t="s">
        <v>1378</v>
      </c>
      <c r="K1031" s="222" t="s">
        <v>3785</v>
      </c>
      <c r="L1031" s="223" t="s">
        <v>4773</v>
      </c>
      <c r="M1031" s="223" t="s">
        <v>4832</v>
      </c>
      <c r="N1031" s="55"/>
      <c r="O1031" s="55"/>
      <c r="P1031" s="228" t="s">
        <v>3094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183</v>
      </c>
      <c r="W1031" s="79" t="s">
        <v>2240</v>
      </c>
      <c r="X1031" s="57" t="s">
        <v>2240</v>
      </c>
      <c r="Y1031" s="57" t="s">
        <v>2240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33" t="str">
        <f>IF(ISNA(VLOOKUP(AA1031,'XEQM Shortlist'!J:J,1,0)),"//","")</f>
        <v/>
      </c>
      <c r="AF1031" s="92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>
      <c r="A1032" s="48">
        <f t="shared" si="260"/>
        <v>1032</v>
      </c>
      <c r="B1032" s="47">
        <f t="shared" si="261"/>
        <v>1008</v>
      </c>
      <c r="C1032" s="220" t="s">
        <v>3771</v>
      </c>
      <c r="D1032" s="220" t="s">
        <v>7</v>
      </c>
      <c r="E1032" s="215" t="s">
        <v>519</v>
      </c>
      <c r="F1032" s="215" t="s">
        <v>5019</v>
      </c>
      <c r="G1032" s="226">
        <v>0</v>
      </c>
      <c r="H1032" s="226">
        <v>0</v>
      </c>
      <c r="I1032" s="215" t="s">
        <v>1</v>
      </c>
      <c r="J1032" s="215" t="s">
        <v>1378</v>
      </c>
      <c r="K1032" s="222" t="s">
        <v>3785</v>
      </c>
      <c r="L1032" s="223" t="s">
        <v>4773</v>
      </c>
      <c r="M1032" s="223" t="s">
        <v>4832</v>
      </c>
      <c r="N1032" s="55"/>
      <c r="O1032" s="55"/>
      <c r="P1032" s="228" t="s">
        <v>3290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183</v>
      </c>
      <c r="W1032" s="79" t="s">
        <v>2240</v>
      </c>
      <c r="X1032" s="57" t="s">
        <v>2240</v>
      </c>
      <c r="Y1032" s="57" t="s">
        <v>2240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33" t="str">
        <f>IF(ISNA(VLOOKUP(AA1032,'XEQM Shortlist'!J:J,1,0)),"//","")</f>
        <v/>
      </c>
      <c r="AF1032" s="92" t="str">
        <f t="shared" si="268"/>
        <v/>
      </c>
      <c r="AG1032" t="b">
        <f t="shared" si="269"/>
        <v>1</v>
      </c>
    </row>
    <row r="1033" spans="1:33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220" t="s">
        <v>3771</v>
      </c>
      <c r="D1033" s="220" t="s">
        <v>7</v>
      </c>
      <c r="E1033" s="215" t="s">
        <v>519</v>
      </c>
      <c r="F1033" s="215" t="s">
        <v>5020</v>
      </c>
      <c r="G1033" s="226">
        <v>0</v>
      </c>
      <c r="H1033" s="226">
        <v>0</v>
      </c>
      <c r="I1033" s="215" t="s">
        <v>1</v>
      </c>
      <c r="J1033" s="215" t="s">
        <v>1378</v>
      </c>
      <c r="K1033" s="222" t="s">
        <v>3785</v>
      </c>
      <c r="L1033" s="223" t="s">
        <v>4773</v>
      </c>
      <c r="M1033" s="223" t="s">
        <v>4832</v>
      </c>
      <c r="N1033" s="55"/>
      <c r="O1033" s="55"/>
      <c r="P1033" s="228" t="s">
        <v>3291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183</v>
      </c>
      <c r="W1033" s="79" t="s">
        <v>2240</v>
      </c>
      <c r="X1033" s="57" t="s">
        <v>2240</v>
      </c>
      <c r="Y1033" s="57" t="s">
        <v>2240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33" t="str">
        <f>IF(ISNA(VLOOKUP(AA1033,'XEQM Shortlist'!J:J,1,0)),"//","")</f>
        <v/>
      </c>
      <c r="AF1033" s="92" t="str">
        <f t="shared" si="268"/>
        <v/>
      </c>
      <c r="AG1033" t="b">
        <f t="shared" si="269"/>
        <v>1</v>
      </c>
    </row>
    <row r="1034" spans="1:33">
      <c r="A1034" s="48">
        <f t="shared" si="270"/>
        <v>1034</v>
      </c>
      <c r="B1034" s="47">
        <f t="shared" si="271"/>
        <v>1010</v>
      </c>
      <c r="C1034" s="220" t="s">
        <v>3771</v>
      </c>
      <c r="D1034" s="220" t="s">
        <v>7</v>
      </c>
      <c r="E1034" s="215" t="s">
        <v>519</v>
      </c>
      <c r="F1034" s="215" t="s">
        <v>5021</v>
      </c>
      <c r="G1034" s="226">
        <v>0</v>
      </c>
      <c r="H1034" s="226">
        <v>0</v>
      </c>
      <c r="I1034" s="215" t="s">
        <v>1</v>
      </c>
      <c r="J1034" s="215" t="s">
        <v>1378</v>
      </c>
      <c r="K1034" s="222" t="s">
        <v>3785</v>
      </c>
      <c r="L1034" s="223" t="s">
        <v>4773</v>
      </c>
      <c r="M1034" s="223" t="s">
        <v>4832</v>
      </c>
      <c r="N1034" s="55"/>
      <c r="O1034" s="55"/>
      <c r="P1034" s="228" t="s">
        <v>3292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183</v>
      </c>
      <c r="W1034" s="79" t="s">
        <v>2240</v>
      </c>
      <c r="X1034" s="57" t="s">
        <v>2240</v>
      </c>
      <c r="Y1034" s="57" t="s">
        <v>2240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33" t="str">
        <f>IF(ISNA(VLOOKUP(AA1034,'XEQM Shortlist'!J:J,1,0)),"//","")</f>
        <v/>
      </c>
      <c r="AF1034" s="92" t="str">
        <f t="shared" si="268"/>
        <v/>
      </c>
      <c r="AG1034" t="b">
        <f t="shared" si="269"/>
        <v>1</v>
      </c>
    </row>
    <row r="1035" spans="1:33">
      <c r="A1035" s="48">
        <f t="shared" si="270"/>
        <v>1035</v>
      </c>
      <c r="B1035" s="47">
        <f t="shared" si="271"/>
        <v>1011</v>
      </c>
      <c r="C1035" s="220" t="s">
        <v>3771</v>
      </c>
      <c r="D1035" s="220" t="s">
        <v>7</v>
      </c>
      <c r="E1035" s="215" t="s">
        <v>519</v>
      </c>
      <c r="F1035" s="215" t="s">
        <v>5022</v>
      </c>
      <c r="G1035" s="226">
        <v>0</v>
      </c>
      <c r="H1035" s="226">
        <v>0</v>
      </c>
      <c r="I1035" s="215" t="s">
        <v>1</v>
      </c>
      <c r="J1035" s="215" t="s">
        <v>1378</v>
      </c>
      <c r="K1035" s="222" t="s">
        <v>3785</v>
      </c>
      <c r="L1035" s="223" t="s">
        <v>4773</v>
      </c>
      <c r="M1035" s="223" t="s">
        <v>4832</v>
      </c>
      <c r="N1035" s="55"/>
      <c r="O1035" s="55"/>
      <c r="P1035" s="228" t="s">
        <v>3293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183</v>
      </c>
      <c r="W1035" s="79" t="s">
        <v>2240</v>
      </c>
      <c r="X1035" s="57" t="s">
        <v>2240</v>
      </c>
      <c r="Y1035" s="57" t="s">
        <v>2240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33" t="str">
        <f>IF(ISNA(VLOOKUP(AA1035,'XEQM Shortlist'!J:J,1,0)),"//","")</f>
        <v/>
      </c>
      <c r="AF1035" s="92" t="str">
        <f t="shared" si="268"/>
        <v/>
      </c>
      <c r="AG1035" t="b">
        <f t="shared" si="269"/>
        <v>1</v>
      </c>
    </row>
    <row r="1036" spans="1:33">
      <c r="A1036" s="48">
        <f t="shared" si="270"/>
        <v>1036</v>
      </c>
      <c r="B1036" s="47">
        <f t="shared" si="271"/>
        <v>1012</v>
      </c>
      <c r="C1036" s="220" t="s">
        <v>3771</v>
      </c>
      <c r="D1036" s="220" t="s">
        <v>7</v>
      </c>
      <c r="E1036" s="215" t="s">
        <v>519</v>
      </c>
      <c r="F1036" s="215" t="s">
        <v>5023</v>
      </c>
      <c r="G1036" s="226">
        <v>0</v>
      </c>
      <c r="H1036" s="226">
        <v>0</v>
      </c>
      <c r="I1036" s="215" t="s">
        <v>1</v>
      </c>
      <c r="J1036" s="215" t="s">
        <v>1378</v>
      </c>
      <c r="K1036" s="222" t="s">
        <v>3785</v>
      </c>
      <c r="L1036" s="223" t="s">
        <v>4773</v>
      </c>
      <c r="M1036" s="223" t="s">
        <v>4832</v>
      </c>
      <c r="N1036" s="55"/>
      <c r="O1036" s="55"/>
      <c r="P1036" s="228" t="s">
        <v>3294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183</v>
      </c>
      <c r="W1036" s="79" t="s">
        <v>2240</v>
      </c>
      <c r="X1036" s="57" t="s">
        <v>2240</v>
      </c>
      <c r="Y1036" s="57" t="s">
        <v>2240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33" t="str">
        <f>IF(ISNA(VLOOKUP(AA1036,'XEQM Shortlist'!J:J,1,0)),"//","")</f>
        <v/>
      </c>
      <c r="AF1036" s="92" t="str">
        <f t="shared" si="268"/>
        <v/>
      </c>
      <c r="AG1036" t="b">
        <f t="shared" si="269"/>
        <v>1</v>
      </c>
    </row>
    <row r="1037" spans="1:33">
      <c r="A1037" s="48">
        <f t="shared" si="270"/>
        <v>1037</v>
      </c>
      <c r="B1037" s="47">
        <f t="shared" si="271"/>
        <v>1013</v>
      </c>
      <c r="C1037" s="220" t="s">
        <v>3771</v>
      </c>
      <c r="D1037" s="220" t="s">
        <v>7</v>
      </c>
      <c r="E1037" s="215" t="s">
        <v>519</v>
      </c>
      <c r="F1037" s="215" t="s">
        <v>5024</v>
      </c>
      <c r="G1037" s="226">
        <v>0</v>
      </c>
      <c r="H1037" s="226">
        <v>0</v>
      </c>
      <c r="I1037" s="215" t="s">
        <v>1</v>
      </c>
      <c r="J1037" s="215" t="s">
        <v>1378</v>
      </c>
      <c r="K1037" s="222" t="s">
        <v>3785</v>
      </c>
      <c r="L1037" s="223" t="s">
        <v>4773</v>
      </c>
      <c r="M1037" s="223" t="s">
        <v>4832</v>
      </c>
      <c r="N1037" s="55"/>
      <c r="O1037" s="55"/>
      <c r="P1037" s="228" t="s">
        <v>3295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183</v>
      </c>
      <c r="W1037" s="79" t="s">
        <v>2240</v>
      </c>
      <c r="X1037" s="57" t="s">
        <v>2240</v>
      </c>
      <c r="Y1037" s="57" t="s">
        <v>2240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33" t="str">
        <f>IF(ISNA(VLOOKUP(AA1037,'XEQM Shortlist'!J:J,1,0)),"//","")</f>
        <v/>
      </c>
      <c r="AF1037" s="92" t="str">
        <f t="shared" si="268"/>
        <v/>
      </c>
      <c r="AG1037" t="b">
        <f t="shared" si="269"/>
        <v>1</v>
      </c>
    </row>
    <row r="1038" spans="1:33">
      <c r="A1038" s="48">
        <f t="shared" si="270"/>
        <v>1038</v>
      </c>
      <c r="B1038" s="47">
        <f t="shared" si="271"/>
        <v>1014</v>
      </c>
      <c r="C1038" s="220" t="s">
        <v>3771</v>
      </c>
      <c r="D1038" s="220" t="s">
        <v>7</v>
      </c>
      <c r="E1038" s="215" t="s">
        <v>519</v>
      </c>
      <c r="F1038" s="215" t="s">
        <v>5025</v>
      </c>
      <c r="G1038" s="226">
        <v>0</v>
      </c>
      <c r="H1038" s="226">
        <v>0</v>
      </c>
      <c r="I1038" s="215" t="s">
        <v>1</v>
      </c>
      <c r="J1038" s="215" t="s">
        <v>1378</v>
      </c>
      <c r="K1038" s="222" t="s">
        <v>3785</v>
      </c>
      <c r="L1038" s="223" t="s">
        <v>4773</v>
      </c>
      <c r="M1038" s="223" t="s">
        <v>4832</v>
      </c>
      <c r="N1038" s="55"/>
      <c r="O1038" s="55"/>
      <c r="P1038" s="228" t="s">
        <v>3296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183</v>
      </c>
      <c r="W1038" s="79" t="s">
        <v>2240</v>
      </c>
      <c r="X1038" s="57" t="s">
        <v>2240</v>
      </c>
      <c r="Y1038" s="57" t="s">
        <v>2240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33" t="str">
        <f>IF(ISNA(VLOOKUP(AA1038,'XEQM Shortlist'!J:J,1,0)),"//","")</f>
        <v/>
      </c>
      <c r="AF1038" s="92" t="str">
        <f t="shared" si="268"/>
        <v/>
      </c>
      <c r="AG1038" t="b">
        <f t="shared" si="269"/>
        <v>1</v>
      </c>
    </row>
    <row r="1039" spans="1:33">
      <c r="A1039" s="48">
        <f t="shared" si="270"/>
        <v>1039</v>
      </c>
      <c r="B1039" s="47">
        <f t="shared" si="271"/>
        <v>1015</v>
      </c>
      <c r="C1039" s="220" t="s">
        <v>3771</v>
      </c>
      <c r="D1039" s="220" t="s">
        <v>7</v>
      </c>
      <c r="E1039" s="215" t="s">
        <v>519</v>
      </c>
      <c r="F1039" s="215" t="s">
        <v>5026</v>
      </c>
      <c r="G1039" s="226">
        <v>0</v>
      </c>
      <c r="H1039" s="226">
        <v>0</v>
      </c>
      <c r="I1039" s="215" t="s">
        <v>1</v>
      </c>
      <c r="J1039" s="215" t="s">
        <v>1378</v>
      </c>
      <c r="K1039" s="222" t="s">
        <v>3785</v>
      </c>
      <c r="L1039" s="223" t="s">
        <v>4773</v>
      </c>
      <c r="M1039" s="223" t="s">
        <v>4832</v>
      </c>
      <c r="N1039" s="55"/>
      <c r="O1039" s="55"/>
      <c r="P1039" s="228" t="s">
        <v>3297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183</v>
      </c>
      <c r="W1039" s="79" t="s">
        <v>2240</v>
      </c>
      <c r="X1039" s="57" t="s">
        <v>2240</v>
      </c>
      <c r="Y1039" s="57" t="s">
        <v>2240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33" t="str">
        <f>IF(ISNA(VLOOKUP(AA1039,'XEQM Shortlist'!J:J,1,0)),"//","")</f>
        <v/>
      </c>
      <c r="AF1039" s="92" t="str">
        <f t="shared" si="268"/>
        <v/>
      </c>
      <c r="AG1039" t="b">
        <f t="shared" si="269"/>
        <v>1</v>
      </c>
    </row>
    <row r="1040" spans="1:33">
      <c r="A1040" s="48">
        <f t="shared" si="270"/>
        <v>1040</v>
      </c>
      <c r="B1040" s="47">
        <f t="shared" si="271"/>
        <v>1016</v>
      </c>
      <c r="C1040" s="220" t="s">
        <v>3771</v>
      </c>
      <c r="D1040" s="220" t="s">
        <v>7</v>
      </c>
      <c r="E1040" s="215" t="s">
        <v>519</v>
      </c>
      <c r="F1040" s="215" t="s">
        <v>5027</v>
      </c>
      <c r="G1040" s="226">
        <v>0</v>
      </c>
      <c r="H1040" s="226">
        <v>0</v>
      </c>
      <c r="I1040" s="215" t="s">
        <v>1</v>
      </c>
      <c r="J1040" s="215" t="s">
        <v>1378</v>
      </c>
      <c r="K1040" s="222" t="s">
        <v>3785</v>
      </c>
      <c r="L1040" s="223" t="s">
        <v>4773</v>
      </c>
      <c r="M1040" s="223" t="s">
        <v>4832</v>
      </c>
      <c r="N1040" s="55"/>
      <c r="O1040" s="55"/>
      <c r="P1040" s="228" t="s">
        <v>3298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183</v>
      </c>
      <c r="W1040" s="79" t="s">
        <v>2240</v>
      </c>
      <c r="X1040" s="57" t="s">
        <v>2240</v>
      </c>
      <c r="Y1040" s="57" t="s">
        <v>2240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33" t="str">
        <f>IF(ISNA(VLOOKUP(AA1040,'XEQM Shortlist'!J:J,1,0)),"//","")</f>
        <v/>
      </c>
      <c r="AF1040" s="92" t="str">
        <f t="shared" si="268"/>
        <v/>
      </c>
      <c r="AG1040" t="b">
        <f t="shared" si="269"/>
        <v>1</v>
      </c>
    </row>
    <row r="1041" spans="1:33">
      <c r="A1041" s="48">
        <f t="shared" si="270"/>
        <v>1041</v>
      </c>
      <c r="B1041" s="47">
        <f t="shared" si="271"/>
        <v>1017</v>
      </c>
      <c r="C1041" s="220" t="s">
        <v>3771</v>
      </c>
      <c r="D1041" s="220" t="s">
        <v>7</v>
      </c>
      <c r="E1041" s="215" t="s">
        <v>519</v>
      </c>
      <c r="F1041" s="215" t="s">
        <v>5028</v>
      </c>
      <c r="G1041" s="226">
        <v>0</v>
      </c>
      <c r="H1041" s="226">
        <v>0</v>
      </c>
      <c r="I1041" s="215" t="s">
        <v>1</v>
      </c>
      <c r="J1041" s="215" t="s">
        <v>1378</v>
      </c>
      <c r="K1041" s="222" t="s">
        <v>3785</v>
      </c>
      <c r="L1041" s="223" t="s">
        <v>4773</v>
      </c>
      <c r="M1041" s="223" t="s">
        <v>4832</v>
      </c>
      <c r="N1041" s="55"/>
      <c r="O1041" s="55"/>
      <c r="P1041" s="228" t="s">
        <v>3299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183</v>
      </c>
      <c r="W1041" s="79" t="s">
        <v>2240</v>
      </c>
      <c r="X1041" s="57" t="s">
        <v>2240</v>
      </c>
      <c r="Y1041" s="57" t="s">
        <v>2240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33" t="str">
        <f>IF(ISNA(VLOOKUP(AA1041,'XEQM Shortlist'!J:J,1,0)),"//","")</f>
        <v/>
      </c>
      <c r="AF1041" s="92" t="str">
        <f t="shared" si="268"/>
        <v/>
      </c>
      <c r="AG1041" t="b">
        <f t="shared" si="269"/>
        <v>1</v>
      </c>
    </row>
    <row r="1042" spans="1:33">
      <c r="A1042" s="48">
        <f t="shared" si="270"/>
        <v>1042</v>
      </c>
      <c r="B1042" s="47">
        <f t="shared" si="271"/>
        <v>1018</v>
      </c>
      <c r="C1042" s="220" t="s">
        <v>3771</v>
      </c>
      <c r="D1042" s="220" t="s">
        <v>7</v>
      </c>
      <c r="E1042" s="215" t="s">
        <v>519</v>
      </c>
      <c r="F1042" s="215" t="s">
        <v>5029</v>
      </c>
      <c r="G1042" s="226">
        <v>0</v>
      </c>
      <c r="H1042" s="226">
        <v>0</v>
      </c>
      <c r="I1042" s="215" t="s">
        <v>1</v>
      </c>
      <c r="J1042" s="215" t="s">
        <v>1378</v>
      </c>
      <c r="K1042" s="222" t="s">
        <v>3785</v>
      </c>
      <c r="L1042" s="223" t="s">
        <v>4773</v>
      </c>
      <c r="M1042" s="223" t="s">
        <v>4832</v>
      </c>
      <c r="N1042" s="55"/>
      <c r="O1042" s="55"/>
      <c r="P1042" s="228" t="s">
        <v>4957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183</v>
      </c>
      <c r="W1042" s="79" t="s">
        <v>2240</v>
      </c>
      <c r="X1042" s="57" t="s">
        <v>2240</v>
      </c>
      <c r="Y1042" s="57" t="s">
        <v>2240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33" t="str">
        <f>IF(ISNA(VLOOKUP(AA1042,'XEQM Shortlist'!J:J,1,0)),"//","")</f>
        <v/>
      </c>
      <c r="AF1042" s="92" t="str">
        <f t="shared" si="268"/>
        <v/>
      </c>
      <c r="AG1042" t="b">
        <f t="shared" si="269"/>
        <v>1</v>
      </c>
    </row>
    <row r="1043" spans="1:33">
      <c r="A1043" s="48">
        <f t="shared" si="270"/>
        <v>1043</v>
      </c>
      <c r="B1043" s="47">
        <f t="shared" si="271"/>
        <v>1019</v>
      </c>
      <c r="C1043" s="220" t="s">
        <v>3771</v>
      </c>
      <c r="D1043" s="220" t="s">
        <v>7</v>
      </c>
      <c r="E1043" s="215" t="s">
        <v>519</v>
      </c>
      <c r="F1043" s="215" t="s">
        <v>5030</v>
      </c>
      <c r="G1043" s="226">
        <v>0</v>
      </c>
      <c r="H1043" s="226">
        <v>0</v>
      </c>
      <c r="I1043" s="215" t="s">
        <v>1</v>
      </c>
      <c r="J1043" s="215" t="s">
        <v>1378</v>
      </c>
      <c r="K1043" s="222" t="s">
        <v>3785</v>
      </c>
      <c r="L1043" s="223" t="s">
        <v>4773</v>
      </c>
      <c r="M1043" s="223" t="s">
        <v>4832</v>
      </c>
      <c r="N1043" s="55"/>
      <c r="O1043" s="55"/>
      <c r="P1043" s="228" t="s">
        <v>4958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183</v>
      </c>
      <c r="W1043" s="79" t="s">
        <v>2240</v>
      </c>
      <c r="X1043" s="57" t="s">
        <v>2240</v>
      </c>
      <c r="Y1043" s="57" t="s">
        <v>2240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33" t="str">
        <f>IF(ISNA(VLOOKUP(AA1043,'XEQM Shortlist'!J:J,1,0)),"//","")</f>
        <v/>
      </c>
      <c r="AF1043" s="92" t="str">
        <f t="shared" si="268"/>
        <v/>
      </c>
      <c r="AG1043" t="b">
        <f t="shared" si="269"/>
        <v>1</v>
      </c>
    </row>
    <row r="1044" spans="1:33">
      <c r="A1044" s="48">
        <f t="shared" si="270"/>
        <v>1044</v>
      </c>
      <c r="B1044" s="47">
        <f t="shared" si="271"/>
        <v>1020</v>
      </c>
      <c r="C1044" s="220" t="s">
        <v>3771</v>
      </c>
      <c r="D1044" s="220" t="s">
        <v>7</v>
      </c>
      <c r="E1044" s="215" t="s">
        <v>519</v>
      </c>
      <c r="F1044" s="215" t="s">
        <v>5031</v>
      </c>
      <c r="G1044" s="226">
        <v>0</v>
      </c>
      <c r="H1044" s="226">
        <v>0</v>
      </c>
      <c r="I1044" s="215" t="s">
        <v>1</v>
      </c>
      <c r="J1044" s="215" t="s">
        <v>1378</v>
      </c>
      <c r="K1044" s="222" t="s">
        <v>3785</v>
      </c>
      <c r="L1044" s="223" t="s">
        <v>4773</v>
      </c>
      <c r="M1044" s="223" t="s">
        <v>4832</v>
      </c>
      <c r="N1044" s="55"/>
      <c r="O1044" s="55"/>
      <c r="P1044" s="228" t="s">
        <v>4959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183</v>
      </c>
      <c r="W1044" s="79" t="s">
        <v>2240</v>
      </c>
      <c r="X1044" s="57" t="s">
        <v>2240</v>
      </c>
      <c r="Y1044" s="57" t="s">
        <v>2240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33" t="str">
        <f>IF(ISNA(VLOOKUP(AA1044,'XEQM Shortlist'!J:J,1,0)),"//","")</f>
        <v/>
      </c>
      <c r="AF1044" s="92" t="str">
        <f t="shared" si="268"/>
        <v/>
      </c>
      <c r="AG1044" t="b">
        <f t="shared" si="269"/>
        <v>1</v>
      </c>
    </row>
    <row r="1045" spans="1:33">
      <c r="A1045" s="48">
        <f t="shared" si="270"/>
        <v>1045</v>
      </c>
      <c r="B1045" s="47">
        <f t="shared" si="271"/>
        <v>1021</v>
      </c>
      <c r="C1045" s="220" t="s">
        <v>3771</v>
      </c>
      <c r="D1045" s="220" t="s">
        <v>7</v>
      </c>
      <c r="E1045" s="215" t="s">
        <v>519</v>
      </c>
      <c r="F1045" s="215" t="s">
        <v>5032</v>
      </c>
      <c r="G1045" s="226">
        <v>0</v>
      </c>
      <c r="H1045" s="226">
        <v>0</v>
      </c>
      <c r="I1045" s="215" t="s">
        <v>1</v>
      </c>
      <c r="J1045" s="215" t="s">
        <v>1378</v>
      </c>
      <c r="K1045" s="222" t="s">
        <v>3785</v>
      </c>
      <c r="L1045" s="223" t="s">
        <v>4773</v>
      </c>
      <c r="M1045" s="223" t="s">
        <v>4832</v>
      </c>
      <c r="N1045" s="55"/>
      <c r="O1045" s="55"/>
      <c r="P1045" s="228" t="s">
        <v>4960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183</v>
      </c>
      <c r="W1045" s="79" t="s">
        <v>2240</v>
      </c>
      <c r="X1045" s="57" t="s">
        <v>2240</v>
      </c>
      <c r="Y1045" s="57" t="s">
        <v>2240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33" t="str">
        <f>IF(ISNA(VLOOKUP(AA1045,'XEQM Shortlist'!J:J,1,0)),"//","")</f>
        <v/>
      </c>
      <c r="AF1045" s="92" t="str">
        <f t="shared" si="268"/>
        <v/>
      </c>
      <c r="AG1045" t="b">
        <f t="shared" si="269"/>
        <v>1</v>
      </c>
    </row>
    <row r="1046" spans="1:33">
      <c r="A1046" s="48">
        <f t="shared" si="270"/>
        <v>1046</v>
      </c>
      <c r="B1046" s="47">
        <f t="shared" si="271"/>
        <v>1022</v>
      </c>
      <c r="C1046" s="220" t="s">
        <v>3771</v>
      </c>
      <c r="D1046" s="220" t="s">
        <v>7</v>
      </c>
      <c r="E1046" s="215" t="s">
        <v>519</v>
      </c>
      <c r="F1046" s="215" t="s">
        <v>5033</v>
      </c>
      <c r="G1046" s="226">
        <v>0</v>
      </c>
      <c r="H1046" s="226">
        <v>0</v>
      </c>
      <c r="I1046" s="215" t="s">
        <v>1</v>
      </c>
      <c r="J1046" s="215" t="s">
        <v>1378</v>
      </c>
      <c r="K1046" s="222" t="s">
        <v>3785</v>
      </c>
      <c r="L1046" s="223" t="s">
        <v>4773</v>
      </c>
      <c r="M1046" s="223" t="s">
        <v>4832</v>
      </c>
      <c r="N1046" s="55"/>
      <c r="O1046" s="55"/>
      <c r="P1046" s="228" t="s">
        <v>4961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183</v>
      </c>
      <c r="W1046" s="79" t="s">
        <v>2240</v>
      </c>
      <c r="X1046" s="57" t="s">
        <v>2240</v>
      </c>
      <c r="Y1046" s="57" t="s">
        <v>2240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33" t="str">
        <f>IF(ISNA(VLOOKUP(AA1046,'XEQM Shortlist'!J:J,1,0)),"//","")</f>
        <v/>
      </c>
      <c r="AF1046" s="92" t="str">
        <f t="shared" si="268"/>
        <v/>
      </c>
      <c r="AG1046" t="b">
        <f t="shared" si="269"/>
        <v>1</v>
      </c>
    </row>
    <row r="1047" spans="1:33">
      <c r="A1047" s="48">
        <f t="shared" si="270"/>
        <v>1047</v>
      </c>
      <c r="B1047" s="47">
        <f t="shared" si="271"/>
        <v>1023</v>
      </c>
      <c r="C1047" s="220" t="s">
        <v>3771</v>
      </c>
      <c r="D1047" s="220" t="s">
        <v>7</v>
      </c>
      <c r="E1047" s="215" t="s">
        <v>519</v>
      </c>
      <c r="F1047" s="215" t="s">
        <v>5034</v>
      </c>
      <c r="G1047" s="226">
        <v>0</v>
      </c>
      <c r="H1047" s="226">
        <v>0</v>
      </c>
      <c r="I1047" s="215" t="s">
        <v>1</v>
      </c>
      <c r="J1047" s="215" t="s">
        <v>1378</v>
      </c>
      <c r="K1047" s="222" t="s">
        <v>3785</v>
      </c>
      <c r="L1047" s="223" t="s">
        <v>4773</v>
      </c>
      <c r="M1047" s="223" t="s">
        <v>4832</v>
      </c>
      <c r="N1047" s="55"/>
      <c r="O1047" s="55"/>
      <c r="P1047" s="228" t="s">
        <v>4962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183</v>
      </c>
      <c r="W1047" s="79" t="s">
        <v>2240</v>
      </c>
      <c r="X1047" s="57" t="s">
        <v>2240</v>
      </c>
      <c r="Y1047" s="57" t="s">
        <v>2240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33" t="str">
        <f>IF(ISNA(VLOOKUP(AA1047,'XEQM Shortlist'!J:J,1,0)),"//","")</f>
        <v/>
      </c>
      <c r="AF1047" s="92" t="str">
        <f t="shared" si="268"/>
        <v/>
      </c>
      <c r="AG1047" t="b">
        <f t="shared" si="269"/>
        <v>1</v>
      </c>
    </row>
    <row r="1048" spans="1:33">
      <c r="A1048" s="48">
        <f t="shared" si="270"/>
        <v>1048</v>
      </c>
      <c r="B1048" s="47">
        <f t="shared" si="271"/>
        <v>1024</v>
      </c>
      <c r="C1048" s="220" t="s">
        <v>3771</v>
      </c>
      <c r="D1048" s="220" t="s">
        <v>7</v>
      </c>
      <c r="E1048" s="215" t="s">
        <v>519</v>
      </c>
      <c r="F1048" s="215" t="s">
        <v>5035</v>
      </c>
      <c r="G1048" s="226">
        <v>0</v>
      </c>
      <c r="H1048" s="226">
        <v>0</v>
      </c>
      <c r="I1048" s="215" t="s">
        <v>1</v>
      </c>
      <c r="J1048" s="215" t="s">
        <v>1378</v>
      </c>
      <c r="K1048" s="222" t="s">
        <v>3785</v>
      </c>
      <c r="L1048" s="223" t="s">
        <v>4773</v>
      </c>
      <c r="M1048" s="223" t="s">
        <v>4832</v>
      </c>
      <c r="N1048" s="55"/>
      <c r="O1048" s="55"/>
      <c r="P1048" s="228" t="s">
        <v>4963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183</v>
      </c>
      <c r="W1048" s="79" t="s">
        <v>2240</v>
      </c>
      <c r="X1048" s="57" t="s">
        <v>2240</v>
      </c>
      <c r="Y1048" s="57" t="s">
        <v>2240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33" t="str">
        <f>IF(ISNA(VLOOKUP(AA1048,'XEQM Shortlist'!J:J,1,0)),"//","")</f>
        <v/>
      </c>
      <c r="AF1048" s="92" t="str">
        <f t="shared" si="268"/>
        <v/>
      </c>
      <c r="AG1048" t="b">
        <f t="shared" si="269"/>
        <v>1</v>
      </c>
    </row>
    <row r="1049" spans="1:33">
      <c r="A1049" s="48">
        <f t="shared" si="270"/>
        <v>1049</v>
      </c>
      <c r="B1049" s="47">
        <f t="shared" si="271"/>
        <v>1025</v>
      </c>
      <c r="C1049" s="220" t="s">
        <v>3771</v>
      </c>
      <c r="D1049" s="220" t="s">
        <v>7</v>
      </c>
      <c r="E1049" s="215" t="s">
        <v>519</v>
      </c>
      <c r="F1049" s="215" t="s">
        <v>5036</v>
      </c>
      <c r="G1049" s="226">
        <v>0</v>
      </c>
      <c r="H1049" s="226">
        <v>0</v>
      </c>
      <c r="I1049" s="215" t="s">
        <v>1</v>
      </c>
      <c r="J1049" s="215" t="s">
        <v>1378</v>
      </c>
      <c r="K1049" s="222" t="s">
        <v>3785</v>
      </c>
      <c r="L1049" s="223" t="s">
        <v>4773</v>
      </c>
      <c r="M1049" s="223" t="s">
        <v>4832</v>
      </c>
      <c r="N1049" s="55"/>
      <c r="O1049" s="55"/>
      <c r="P1049" s="228" t="s">
        <v>4964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183</v>
      </c>
      <c r="W1049" s="79" t="s">
        <v>2240</v>
      </c>
      <c r="X1049" s="57" t="s">
        <v>2240</v>
      </c>
      <c r="Y1049" s="57" t="s">
        <v>2240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33" t="str">
        <f>IF(ISNA(VLOOKUP(AA1049,'XEQM Shortlist'!J:J,1,0)),"//","")</f>
        <v/>
      </c>
      <c r="AF1049" s="92" t="str">
        <f t="shared" si="268"/>
        <v/>
      </c>
      <c r="AG1049" t="b">
        <f t="shared" si="269"/>
        <v>1</v>
      </c>
    </row>
    <row r="1050" spans="1:33">
      <c r="A1050" s="48">
        <f t="shared" si="270"/>
        <v>1050</v>
      </c>
      <c r="B1050" s="47">
        <f t="shared" si="271"/>
        <v>1026</v>
      </c>
      <c r="C1050" s="220" t="s">
        <v>3771</v>
      </c>
      <c r="D1050" s="220" t="s">
        <v>7</v>
      </c>
      <c r="E1050" s="215" t="s">
        <v>519</v>
      </c>
      <c r="F1050" s="215" t="s">
        <v>5037</v>
      </c>
      <c r="G1050" s="226">
        <v>0</v>
      </c>
      <c r="H1050" s="226">
        <v>0</v>
      </c>
      <c r="I1050" s="215" t="s">
        <v>1</v>
      </c>
      <c r="J1050" s="215" t="s">
        <v>1378</v>
      </c>
      <c r="K1050" s="222" t="s">
        <v>3785</v>
      </c>
      <c r="L1050" s="223" t="s">
        <v>4773</v>
      </c>
      <c r="M1050" s="223" t="s">
        <v>4832</v>
      </c>
      <c r="N1050" s="55"/>
      <c r="O1050" s="55"/>
      <c r="P1050" s="228" t="s">
        <v>4965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183</v>
      </c>
      <c r="W1050" s="79" t="s">
        <v>2240</v>
      </c>
      <c r="X1050" s="57" t="s">
        <v>2240</v>
      </c>
      <c r="Y1050" s="57" t="s">
        <v>2240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33" t="str">
        <f>IF(ISNA(VLOOKUP(AA1050,'XEQM Shortlist'!J:J,1,0)),"//","")</f>
        <v/>
      </c>
      <c r="AF1050" s="92" t="str">
        <f t="shared" si="268"/>
        <v/>
      </c>
      <c r="AG1050" t="b">
        <f t="shared" si="269"/>
        <v>1</v>
      </c>
    </row>
    <row r="1051" spans="1:33">
      <c r="A1051" s="48">
        <f t="shared" si="270"/>
        <v>1051</v>
      </c>
      <c r="B1051" s="47">
        <f t="shared" si="271"/>
        <v>1027</v>
      </c>
      <c r="C1051" s="220" t="s">
        <v>3771</v>
      </c>
      <c r="D1051" s="220" t="s">
        <v>7</v>
      </c>
      <c r="E1051" s="215" t="s">
        <v>519</v>
      </c>
      <c r="F1051" s="215" t="s">
        <v>5038</v>
      </c>
      <c r="G1051" s="226">
        <v>0</v>
      </c>
      <c r="H1051" s="226">
        <v>0</v>
      </c>
      <c r="I1051" s="215" t="s">
        <v>1</v>
      </c>
      <c r="J1051" s="215" t="s">
        <v>1378</v>
      </c>
      <c r="K1051" s="222" t="s">
        <v>3785</v>
      </c>
      <c r="L1051" s="223" t="s">
        <v>4773</v>
      </c>
      <c r="M1051" s="223" t="s">
        <v>4832</v>
      </c>
      <c r="N1051" s="55"/>
      <c r="O1051" s="55"/>
      <c r="P1051" s="228" t="s">
        <v>4966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183</v>
      </c>
      <c r="W1051" s="79" t="s">
        <v>2240</v>
      </c>
      <c r="X1051" s="57" t="s">
        <v>2240</v>
      </c>
      <c r="Y1051" s="57" t="s">
        <v>2240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33" t="str">
        <f>IF(ISNA(VLOOKUP(AA1051,'XEQM Shortlist'!J:J,1,0)),"//","")</f>
        <v/>
      </c>
      <c r="AF1051" s="92" t="str">
        <f t="shared" si="268"/>
        <v/>
      </c>
      <c r="AG1051" t="b">
        <f t="shared" si="269"/>
        <v>1</v>
      </c>
    </row>
    <row r="1052" spans="1:33">
      <c r="A1052" s="48">
        <f t="shared" si="270"/>
        <v>1052</v>
      </c>
      <c r="B1052" s="47">
        <f t="shared" si="271"/>
        <v>1028</v>
      </c>
      <c r="C1052" s="220" t="s">
        <v>3771</v>
      </c>
      <c r="D1052" s="220" t="s">
        <v>7</v>
      </c>
      <c r="E1052" s="215" t="s">
        <v>519</v>
      </c>
      <c r="F1052" s="215" t="s">
        <v>5039</v>
      </c>
      <c r="G1052" s="226">
        <v>0</v>
      </c>
      <c r="H1052" s="226">
        <v>0</v>
      </c>
      <c r="I1052" s="215" t="s">
        <v>1</v>
      </c>
      <c r="J1052" s="215" t="s">
        <v>1378</v>
      </c>
      <c r="K1052" s="222" t="s">
        <v>3785</v>
      </c>
      <c r="L1052" s="223" t="s">
        <v>4773</v>
      </c>
      <c r="M1052" s="223" t="s">
        <v>4832</v>
      </c>
      <c r="N1052" s="55"/>
      <c r="O1052" s="55"/>
      <c r="P1052" s="228" t="s">
        <v>4967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183</v>
      </c>
      <c r="W1052" s="79" t="s">
        <v>2240</v>
      </c>
      <c r="X1052" s="57" t="s">
        <v>2240</v>
      </c>
      <c r="Y1052" s="57" t="s">
        <v>2240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33" t="str">
        <f>IF(ISNA(VLOOKUP(AA1052,'XEQM Shortlist'!J:J,1,0)),"//","")</f>
        <v/>
      </c>
      <c r="AF1052" s="92" t="str">
        <f t="shared" si="268"/>
        <v/>
      </c>
      <c r="AG1052" t="b">
        <f t="shared" si="269"/>
        <v>1</v>
      </c>
    </row>
    <row r="1053" spans="1:33">
      <c r="A1053" s="48">
        <f t="shared" si="270"/>
        <v>1053</v>
      </c>
      <c r="B1053" s="47">
        <f t="shared" si="271"/>
        <v>1029</v>
      </c>
      <c r="C1053" s="220" t="s">
        <v>3771</v>
      </c>
      <c r="D1053" s="220" t="s">
        <v>7</v>
      </c>
      <c r="E1053" s="215" t="s">
        <v>519</v>
      </c>
      <c r="F1053" s="215" t="s">
        <v>5040</v>
      </c>
      <c r="G1053" s="226">
        <v>0</v>
      </c>
      <c r="H1053" s="226">
        <v>0</v>
      </c>
      <c r="I1053" s="215" t="s">
        <v>1</v>
      </c>
      <c r="J1053" s="215" t="s">
        <v>1378</v>
      </c>
      <c r="K1053" s="222" t="s">
        <v>3785</v>
      </c>
      <c r="L1053" s="223" t="s">
        <v>4773</v>
      </c>
      <c r="M1053" s="223" t="s">
        <v>4832</v>
      </c>
      <c r="N1053" s="55"/>
      <c r="O1053" s="55"/>
      <c r="P1053" s="228" t="s">
        <v>4968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183</v>
      </c>
      <c r="W1053" s="79" t="s">
        <v>2240</v>
      </c>
      <c r="X1053" s="57" t="s">
        <v>2240</v>
      </c>
      <c r="Y1053" s="57" t="s">
        <v>2240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33" t="str">
        <f>IF(ISNA(VLOOKUP(AA1053,'XEQM Shortlist'!J:J,1,0)),"//","")</f>
        <v/>
      </c>
      <c r="AF1053" s="92" t="str">
        <f t="shared" si="268"/>
        <v/>
      </c>
      <c r="AG1053" t="b">
        <f t="shared" si="269"/>
        <v>1</v>
      </c>
    </row>
    <row r="1054" spans="1:33">
      <c r="A1054" s="48">
        <f t="shared" si="270"/>
        <v>1054</v>
      </c>
      <c r="B1054" s="47">
        <f t="shared" si="271"/>
        <v>1030</v>
      </c>
      <c r="C1054" s="220" t="s">
        <v>3771</v>
      </c>
      <c r="D1054" s="220" t="s">
        <v>7</v>
      </c>
      <c r="E1054" s="215" t="s">
        <v>519</v>
      </c>
      <c r="F1054" s="215" t="s">
        <v>5041</v>
      </c>
      <c r="G1054" s="224">
        <v>0</v>
      </c>
      <c r="H1054" s="224">
        <v>0</v>
      </c>
      <c r="I1054" s="215" t="s">
        <v>1</v>
      </c>
      <c r="J1054" s="215" t="s">
        <v>1378</v>
      </c>
      <c r="K1054" s="222" t="s">
        <v>3785</v>
      </c>
      <c r="L1054" s="223" t="s">
        <v>4773</v>
      </c>
      <c r="M1054" s="223" t="s">
        <v>4832</v>
      </c>
      <c r="N1054" s="55"/>
      <c r="O1054" s="55"/>
      <c r="P1054" s="228" t="s">
        <v>4969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183</v>
      </c>
      <c r="W1054" s="79" t="s">
        <v>2240</v>
      </c>
      <c r="X1054" s="57" t="s">
        <v>2240</v>
      </c>
      <c r="Y1054" s="57" t="s">
        <v>2240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33" t="str">
        <f>IF(ISNA(VLOOKUP(AA1054,'XEQM Shortlist'!J:J,1,0)),"//","")</f>
        <v/>
      </c>
      <c r="AF1054" s="92" t="str">
        <f t="shared" si="268"/>
        <v/>
      </c>
      <c r="AG1054" t="b">
        <f t="shared" si="269"/>
        <v>1</v>
      </c>
    </row>
    <row r="1055" spans="1:33">
      <c r="A1055" s="48">
        <f t="shared" si="270"/>
        <v>1055</v>
      </c>
      <c r="B1055" s="47">
        <f t="shared" si="271"/>
        <v>1031</v>
      </c>
      <c r="C1055" s="220" t="s">
        <v>3771</v>
      </c>
      <c r="D1055" s="220" t="s">
        <v>7</v>
      </c>
      <c r="E1055" s="215" t="s">
        <v>519</v>
      </c>
      <c r="F1055" s="215" t="s">
        <v>5042</v>
      </c>
      <c r="G1055" s="226">
        <v>0</v>
      </c>
      <c r="H1055" s="226">
        <v>0</v>
      </c>
      <c r="I1055" s="215" t="s">
        <v>1</v>
      </c>
      <c r="J1055" s="215" t="s">
        <v>1378</v>
      </c>
      <c r="K1055" s="222" t="s">
        <v>3785</v>
      </c>
      <c r="L1055" s="223" t="s">
        <v>4773</v>
      </c>
      <c r="M1055" s="223" t="s">
        <v>4832</v>
      </c>
      <c r="N1055" s="55"/>
      <c r="O1055" s="55"/>
      <c r="P1055" s="228" t="s">
        <v>4970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183</v>
      </c>
      <c r="W1055" s="79" t="s">
        <v>2240</v>
      </c>
      <c r="X1055" s="57" t="s">
        <v>2240</v>
      </c>
      <c r="Y1055" s="57" t="s">
        <v>2240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33" t="str">
        <f>IF(ISNA(VLOOKUP(AA1055,'XEQM Shortlist'!J:J,1,0)),"//","")</f>
        <v/>
      </c>
      <c r="AF1055" s="92" t="str">
        <f t="shared" si="268"/>
        <v/>
      </c>
      <c r="AG1055" t="b">
        <f t="shared" si="269"/>
        <v>1</v>
      </c>
    </row>
    <row r="1056" spans="1:33">
      <c r="A1056" s="48">
        <f t="shared" si="270"/>
        <v>1056</v>
      </c>
      <c r="B1056" s="47">
        <f t="shared" si="271"/>
        <v>1032</v>
      </c>
      <c r="C1056" s="220" t="s">
        <v>3771</v>
      </c>
      <c r="D1056" s="220" t="s">
        <v>7</v>
      </c>
      <c r="E1056" s="215" t="s">
        <v>519</v>
      </c>
      <c r="F1056" s="215" t="s">
        <v>5043</v>
      </c>
      <c r="G1056" s="226">
        <v>0</v>
      </c>
      <c r="H1056" s="226">
        <v>0</v>
      </c>
      <c r="I1056" s="215" t="s">
        <v>1</v>
      </c>
      <c r="J1056" s="215" t="s">
        <v>1378</v>
      </c>
      <c r="K1056" s="222" t="s">
        <v>3785</v>
      </c>
      <c r="L1056" s="223" t="s">
        <v>4773</v>
      </c>
      <c r="M1056" s="223" t="s">
        <v>4832</v>
      </c>
      <c r="N1056" s="55"/>
      <c r="O1056" s="55"/>
      <c r="P1056" s="228" t="s">
        <v>4971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183</v>
      </c>
      <c r="W1056" s="79" t="s">
        <v>2240</v>
      </c>
      <c r="X1056" s="57" t="s">
        <v>2240</v>
      </c>
      <c r="Y1056" s="57" t="s">
        <v>2240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33" t="str">
        <f>IF(ISNA(VLOOKUP(AA1056,'XEQM Shortlist'!J:J,1,0)),"//","")</f>
        <v/>
      </c>
      <c r="AF1056" s="92" t="str">
        <f t="shared" si="268"/>
        <v/>
      </c>
      <c r="AG1056" t="b">
        <f t="shared" si="269"/>
        <v>1</v>
      </c>
    </row>
    <row r="1057" spans="1:33">
      <c r="A1057" s="48">
        <f t="shared" si="270"/>
        <v>1057</v>
      </c>
      <c r="B1057" s="47">
        <f t="shared" si="271"/>
        <v>1033</v>
      </c>
      <c r="C1057" s="220" t="s">
        <v>3771</v>
      </c>
      <c r="D1057" s="220" t="s">
        <v>7</v>
      </c>
      <c r="E1057" s="215" t="s">
        <v>519</v>
      </c>
      <c r="F1057" s="215" t="s">
        <v>5044</v>
      </c>
      <c r="G1057" s="226">
        <v>0</v>
      </c>
      <c r="H1057" s="226">
        <v>0</v>
      </c>
      <c r="I1057" s="215" t="s">
        <v>1</v>
      </c>
      <c r="J1057" s="215" t="s">
        <v>1378</v>
      </c>
      <c r="K1057" s="222" t="s">
        <v>3785</v>
      </c>
      <c r="L1057" s="223" t="s">
        <v>4773</v>
      </c>
      <c r="M1057" s="223" t="s">
        <v>4832</v>
      </c>
      <c r="N1057" s="55"/>
      <c r="O1057" s="55"/>
      <c r="P1057" s="228" t="s">
        <v>4972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183</v>
      </c>
      <c r="W1057" s="79" t="s">
        <v>2240</v>
      </c>
      <c r="X1057" s="57" t="s">
        <v>2240</v>
      </c>
      <c r="Y1057" s="57" t="s">
        <v>2240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33" t="str">
        <f>IF(ISNA(VLOOKUP(AA1057,'XEQM Shortlist'!J:J,1,0)),"//","")</f>
        <v/>
      </c>
      <c r="AF1057" s="92" t="str">
        <f t="shared" si="268"/>
        <v/>
      </c>
      <c r="AG1057" t="b">
        <f t="shared" si="269"/>
        <v>1</v>
      </c>
    </row>
    <row r="1058" spans="1:33">
      <c r="A1058" s="48">
        <f t="shared" si="270"/>
        <v>1058</v>
      </c>
      <c r="B1058" s="47">
        <f t="shared" si="271"/>
        <v>1034</v>
      </c>
      <c r="C1058" s="220" t="s">
        <v>3771</v>
      </c>
      <c r="D1058" s="220" t="s">
        <v>7</v>
      </c>
      <c r="E1058" s="215" t="s">
        <v>519</v>
      </c>
      <c r="F1058" s="215" t="s">
        <v>5045</v>
      </c>
      <c r="G1058" s="226">
        <v>0</v>
      </c>
      <c r="H1058" s="226">
        <v>0</v>
      </c>
      <c r="I1058" s="215" t="s">
        <v>1</v>
      </c>
      <c r="J1058" s="215" t="s">
        <v>1378</v>
      </c>
      <c r="K1058" s="222" t="s">
        <v>3785</v>
      </c>
      <c r="L1058" s="223" t="s">
        <v>4773</v>
      </c>
      <c r="M1058" s="223" t="s">
        <v>4832</v>
      </c>
      <c r="N1058" s="55"/>
      <c r="O1058" s="55"/>
      <c r="P1058" s="228" t="s">
        <v>4973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183</v>
      </c>
      <c r="W1058" s="79" t="s">
        <v>2240</v>
      </c>
      <c r="X1058" s="57" t="s">
        <v>2240</v>
      </c>
      <c r="Y1058" s="57" t="s">
        <v>2240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33" t="str">
        <f>IF(ISNA(VLOOKUP(AA1058,'XEQM Shortlist'!J:J,1,0)),"//","")</f>
        <v/>
      </c>
      <c r="AF1058" s="92" t="str">
        <f t="shared" si="268"/>
        <v/>
      </c>
      <c r="AG1058" t="b">
        <f t="shared" si="269"/>
        <v>1</v>
      </c>
    </row>
    <row r="1059" spans="1:33">
      <c r="A1059" s="48">
        <f t="shared" si="270"/>
        <v>1059</v>
      </c>
      <c r="B1059" s="47">
        <f t="shared" si="271"/>
        <v>1035</v>
      </c>
      <c r="C1059" s="220" t="s">
        <v>3771</v>
      </c>
      <c r="D1059" s="220" t="s">
        <v>7</v>
      </c>
      <c r="E1059" s="215" t="s">
        <v>519</v>
      </c>
      <c r="F1059" s="215" t="s">
        <v>5046</v>
      </c>
      <c r="G1059" s="226">
        <v>0</v>
      </c>
      <c r="H1059" s="226">
        <v>0</v>
      </c>
      <c r="I1059" s="215" t="s">
        <v>1</v>
      </c>
      <c r="J1059" s="215" t="s">
        <v>1378</v>
      </c>
      <c r="K1059" s="222" t="s">
        <v>3785</v>
      </c>
      <c r="L1059" s="223" t="s">
        <v>4773</v>
      </c>
      <c r="M1059" s="223" t="s">
        <v>4832</v>
      </c>
      <c r="N1059" s="55"/>
      <c r="O1059" s="55"/>
      <c r="P1059" s="228" t="s">
        <v>4974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183</v>
      </c>
      <c r="W1059" s="79" t="s">
        <v>2240</v>
      </c>
      <c r="X1059" s="57" t="s">
        <v>2240</v>
      </c>
      <c r="Y1059" s="57" t="s">
        <v>2240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33" t="str">
        <f>IF(ISNA(VLOOKUP(AA1059,'XEQM Shortlist'!J:J,1,0)),"//","")</f>
        <v/>
      </c>
      <c r="AF1059" s="92" t="str">
        <f t="shared" si="268"/>
        <v/>
      </c>
      <c r="AG1059" t="b">
        <f t="shared" si="269"/>
        <v>1</v>
      </c>
    </row>
    <row r="1060" spans="1:33">
      <c r="A1060" s="48">
        <f t="shared" si="270"/>
        <v>1060</v>
      </c>
      <c r="B1060" s="47">
        <f t="shared" si="271"/>
        <v>1036</v>
      </c>
      <c r="C1060" s="220" t="s">
        <v>3771</v>
      </c>
      <c r="D1060" s="220" t="s">
        <v>7</v>
      </c>
      <c r="E1060" s="215" t="s">
        <v>519</v>
      </c>
      <c r="F1060" s="215" t="s">
        <v>5047</v>
      </c>
      <c r="G1060" s="226">
        <v>0</v>
      </c>
      <c r="H1060" s="226">
        <v>0</v>
      </c>
      <c r="I1060" s="215" t="s">
        <v>1</v>
      </c>
      <c r="J1060" s="215" t="s">
        <v>1378</v>
      </c>
      <c r="K1060" s="222" t="s">
        <v>3785</v>
      </c>
      <c r="L1060" s="223" t="s">
        <v>4773</v>
      </c>
      <c r="M1060" s="223" t="s">
        <v>4832</v>
      </c>
      <c r="N1060" s="55"/>
      <c r="O1060" s="55"/>
      <c r="P1060" s="228" t="s">
        <v>4975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183</v>
      </c>
      <c r="W1060" s="79" t="s">
        <v>2240</v>
      </c>
      <c r="X1060" s="57" t="s">
        <v>2240</v>
      </c>
      <c r="Y1060" s="57" t="s">
        <v>2240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33" t="str">
        <f>IF(ISNA(VLOOKUP(AA1060,'XEQM Shortlist'!J:J,1,0)),"//","")</f>
        <v/>
      </c>
      <c r="AF1060" s="92" t="str">
        <f t="shared" si="268"/>
        <v/>
      </c>
      <c r="AG1060" t="b">
        <f t="shared" si="269"/>
        <v>1</v>
      </c>
    </row>
    <row r="1061" spans="1:33">
      <c r="A1061" s="48">
        <f t="shared" si="270"/>
        <v>1061</v>
      </c>
      <c r="B1061" s="47">
        <f t="shared" si="271"/>
        <v>1037</v>
      </c>
      <c r="C1061" s="220" t="s">
        <v>3772</v>
      </c>
      <c r="D1061" s="220" t="s">
        <v>3095</v>
      </c>
      <c r="E1061" s="215" t="s">
        <v>519</v>
      </c>
      <c r="F1061" s="215" t="s">
        <v>5048</v>
      </c>
      <c r="G1061" s="226">
        <v>0</v>
      </c>
      <c r="H1061" s="226">
        <v>0</v>
      </c>
      <c r="I1061" s="215" t="s">
        <v>1</v>
      </c>
      <c r="J1061" s="215" t="s">
        <v>1378</v>
      </c>
      <c r="K1061" s="222" t="s">
        <v>3785</v>
      </c>
      <c r="L1061" s="223" t="s">
        <v>4773</v>
      </c>
      <c r="M1061" s="223" t="s">
        <v>4832</v>
      </c>
      <c r="N1061" s="55"/>
      <c r="O1061" s="55"/>
      <c r="P1061" s="228" t="s">
        <v>3095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183</v>
      </c>
      <c r="W1061" s="79" t="s">
        <v>2240</v>
      </c>
      <c r="X1061" s="57" t="s">
        <v>2240</v>
      </c>
      <c r="Y1061" s="57" t="s">
        <v>2240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33" t="str">
        <f>IF(ISNA(VLOOKUP(AA1061,'XEQM Shortlist'!J:J,1,0)),"//","")</f>
        <v/>
      </c>
      <c r="AF1061" s="92" t="str">
        <f t="shared" si="268"/>
        <v/>
      </c>
      <c r="AG1061" t="b">
        <f t="shared" si="269"/>
        <v>1</v>
      </c>
    </row>
    <row r="1062" spans="1:33">
      <c r="A1062" s="48">
        <f t="shared" si="270"/>
        <v>1062</v>
      </c>
      <c r="B1062" s="47">
        <f t="shared" si="271"/>
        <v>1038</v>
      </c>
      <c r="C1062" s="220" t="s">
        <v>3771</v>
      </c>
      <c r="D1062" s="220" t="s">
        <v>7</v>
      </c>
      <c r="E1062" s="215" t="s">
        <v>519</v>
      </c>
      <c r="F1062" s="215" t="s">
        <v>5049</v>
      </c>
      <c r="G1062" s="226">
        <v>0</v>
      </c>
      <c r="H1062" s="226">
        <v>0</v>
      </c>
      <c r="I1062" s="215" t="s">
        <v>1</v>
      </c>
      <c r="J1062" s="215" t="s">
        <v>1378</v>
      </c>
      <c r="K1062" s="222" t="s">
        <v>3785</v>
      </c>
      <c r="L1062" s="223" t="s">
        <v>4773</v>
      </c>
      <c r="M1062" s="223" t="s">
        <v>4832</v>
      </c>
      <c r="N1062" s="55"/>
      <c r="O1062" s="55"/>
      <c r="P1062" s="228" t="s">
        <v>4976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183</v>
      </c>
      <c r="W1062" s="79" t="s">
        <v>2240</v>
      </c>
      <c r="X1062" s="57" t="s">
        <v>2240</v>
      </c>
      <c r="Y1062" s="57" t="s">
        <v>2240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33" t="str">
        <f>IF(ISNA(VLOOKUP(AA1062,'XEQM Shortlist'!J:J,1,0)),"//","")</f>
        <v/>
      </c>
      <c r="AF1062" s="92" t="str">
        <f t="shared" si="268"/>
        <v/>
      </c>
      <c r="AG1062" t="b">
        <f t="shared" si="269"/>
        <v>1</v>
      </c>
    </row>
    <row r="1063" spans="1:33">
      <c r="A1063" s="48">
        <f t="shared" si="270"/>
        <v>1063</v>
      </c>
      <c r="B1063" s="47">
        <f t="shared" si="271"/>
        <v>1039</v>
      </c>
      <c r="C1063" s="220" t="s">
        <v>3771</v>
      </c>
      <c r="D1063" s="220" t="s">
        <v>7</v>
      </c>
      <c r="E1063" s="215" t="s">
        <v>519</v>
      </c>
      <c r="F1063" s="215" t="s">
        <v>5050</v>
      </c>
      <c r="G1063" s="226">
        <v>0</v>
      </c>
      <c r="H1063" s="226">
        <v>0</v>
      </c>
      <c r="I1063" s="215" t="s">
        <v>1</v>
      </c>
      <c r="J1063" s="215" t="s">
        <v>1378</v>
      </c>
      <c r="K1063" s="222" t="s">
        <v>3785</v>
      </c>
      <c r="L1063" s="223" t="s">
        <v>4773</v>
      </c>
      <c r="M1063" s="223" t="s">
        <v>4832</v>
      </c>
      <c r="N1063" s="55"/>
      <c r="O1063" s="55"/>
      <c r="P1063" s="228" t="s">
        <v>4977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183</v>
      </c>
      <c r="W1063" s="79" t="s">
        <v>2240</v>
      </c>
      <c r="X1063" s="57" t="s">
        <v>2240</v>
      </c>
      <c r="Y1063" s="57" t="s">
        <v>2240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33" t="str">
        <f>IF(ISNA(VLOOKUP(AA1063,'XEQM Shortlist'!J:J,1,0)),"//","")</f>
        <v/>
      </c>
      <c r="AF1063" s="92" t="str">
        <f t="shared" si="268"/>
        <v/>
      </c>
      <c r="AG1063" t="b">
        <f t="shared" si="269"/>
        <v>1</v>
      </c>
    </row>
    <row r="1064" spans="1:33">
      <c r="A1064" s="48">
        <f t="shared" si="270"/>
        <v>1064</v>
      </c>
      <c r="B1064" s="47">
        <f t="shared" si="271"/>
        <v>1040</v>
      </c>
      <c r="C1064" s="220" t="s">
        <v>3771</v>
      </c>
      <c r="D1064" s="220" t="s">
        <v>7</v>
      </c>
      <c r="E1064" s="215" t="s">
        <v>519</v>
      </c>
      <c r="F1064" s="215" t="s">
        <v>5051</v>
      </c>
      <c r="G1064" s="226">
        <v>0</v>
      </c>
      <c r="H1064" s="226">
        <v>0</v>
      </c>
      <c r="I1064" s="215" t="s">
        <v>1</v>
      </c>
      <c r="J1064" s="215" t="s">
        <v>1378</v>
      </c>
      <c r="K1064" s="222" t="s">
        <v>3785</v>
      </c>
      <c r="L1064" s="223" t="s">
        <v>4773</v>
      </c>
      <c r="M1064" s="223" t="s">
        <v>4832</v>
      </c>
      <c r="N1064" s="55"/>
      <c r="O1064" s="55"/>
      <c r="P1064" s="228" t="s">
        <v>4978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183</v>
      </c>
      <c r="W1064" s="79" t="s">
        <v>2240</v>
      </c>
      <c r="X1064" s="57" t="s">
        <v>2240</v>
      </c>
      <c r="Y1064" s="57" t="s">
        <v>2240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33" t="str">
        <f>IF(ISNA(VLOOKUP(AA1064,'XEQM Shortlist'!J:J,1,0)),"//","")</f>
        <v/>
      </c>
      <c r="AF1064" s="92" t="str">
        <f t="shared" si="268"/>
        <v/>
      </c>
      <c r="AG1064" t="b">
        <f t="shared" si="269"/>
        <v>1</v>
      </c>
    </row>
    <row r="1065" spans="1:33">
      <c r="A1065" s="48">
        <f t="shared" si="270"/>
        <v>1065</v>
      </c>
      <c r="B1065" s="47">
        <f t="shared" si="271"/>
        <v>1041</v>
      </c>
      <c r="C1065" s="220" t="s">
        <v>3771</v>
      </c>
      <c r="D1065" s="220" t="s">
        <v>7</v>
      </c>
      <c r="E1065" s="215" t="s">
        <v>519</v>
      </c>
      <c r="F1065" s="215" t="s">
        <v>5052</v>
      </c>
      <c r="G1065" s="226">
        <v>0</v>
      </c>
      <c r="H1065" s="226">
        <v>0</v>
      </c>
      <c r="I1065" s="215" t="s">
        <v>1</v>
      </c>
      <c r="J1065" s="215" t="s">
        <v>1378</v>
      </c>
      <c r="K1065" s="222" t="s">
        <v>3785</v>
      </c>
      <c r="L1065" s="223" t="s">
        <v>4773</v>
      </c>
      <c r="M1065" s="223" t="s">
        <v>4832</v>
      </c>
      <c r="N1065" s="55"/>
      <c r="O1065" s="55"/>
      <c r="P1065" s="228" t="s">
        <v>4979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183</v>
      </c>
      <c r="W1065" s="79" t="s">
        <v>2240</v>
      </c>
      <c r="X1065" s="57" t="s">
        <v>2240</v>
      </c>
      <c r="Y1065" s="57" t="s">
        <v>2240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33" t="str">
        <f>IF(ISNA(VLOOKUP(AA1065,'XEQM Shortlist'!J:J,1,0)),"//","")</f>
        <v/>
      </c>
      <c r="AF1065" s="92" t="str">
        <f t="shared" si="268"/>
        <v/>
      </c>
      <c r="AG1065" t="b">
        <f t="shared" si="269"/>
        <v>1</v>
      </c>
    </row>
    <row r="1066" spans="1:33">
      <c r="A1066" s="48">
        <f t="shared" si="270"/>
        <v>1066</v>
      </c>
      <c r="B1066" s="47">
        <f t="shared" si="271"/>
        <v>1042</v>
      </c>
      <c r="C1066" s="220" t="s">
        <v>3771</v>
      </c>
      <c r="D1066" s="220" t="s">
        <v>7</v>
      </c>
      <c r="E1066" s="215" t="s">
        <v>519</v>
      </c>
      <c r="F1066" s="215" t="s">
        <v>5053</v>
      </c>
      <c r="G1066" s="226">
        <v>0</v>
      </c>
      <c r="H1066" s="226">
        <v>0</v>
      </c>
      <c r="I1066" s="215" t="s">
        <v>1</v>
      </c>
      <c r="J1066" s="215" t="s">
        <v>1378</v>
      </c>
      <c r="K1066" s="222" t="s">
        <v>3785</v>
      </c>
      <c r="L1066" s="223" t="s">
        <v>4773</v>
      </c>
      <c r="M1066" s="223" t="s">
        <v>4832</v>
      </c>
      <c r="N1066" s="55"/>
      <c r="O1066" s="55"/>
      <c r="P1066" s="228" t="s">
        <v>4980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183</v>
      </c>
      <c r="W1066" s="79" t="s">
        <v>2240</v>
      </c>
      <c r="X1066" s="57" t="s">
        <v>2240</v>
      </c>
      <c r="Y1066" s="57" t="s">
        <v>2240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33" t="str">
        <f>IF(ISNA(VLOOKUP(AA1066,'XEQM Shortlist'!J:J,1,0)),"//","")</f>
        <v/>
      </c>
      <c r="AF1066" s="92" t="str">
        <f t="shared" si="268"/>
        <v/>
      </c>
      <c r="AG1066" t="b">
        <f t="shared" si="269"/>
        <v>1</v>
      </c>
    </row>
    <row r="1067" spans="1:33" s="17" customFormat="1">
      <c r="A1067" s="48">
        <f t="shared" si="270"/>
        <v>1067</v>
      </c>
      <c r="B1067" s="47">
        <f t="shared" si="271"/>
        <v>1043</v>
      </c>
      <c r="C1067" s="220" t="s">
        <v>3771</v>
      </c>
      <c r="D1067" s="220" t="s">
        <v>7</v>
      </c>
      <c r="E1067" s="215" t="s">
        <v>519</v>
      </c>
      <c r="F1067" s="216" t="s">
        <v>5054</v>
      </c>
      <c r="G1067" s="225">
        <v>0</v>
      </c>
      <c r="H1067" s="225">
        <v>0</v>
      </c>
      <c r="I1067" s="215" t="s">
        <v>1</v>
      </c>
      <c r="J1067" s="215" t="s">
        <v>1378</v>
      </c>
      <c r="K1067" s="222" t="s">
        <v>3785</v>
      </c>
      <c r="L1067" s="223" t="s">
        <v>4773</v>
      </c>
      <c r="M1067" s="223" t="s">
        <v>4832</v>
      </c>
      <c r="P1067" s="228" t="s">
        <v>4981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183</v>
      </c>
      <c r="W1067" s="92" t="s">
        <v>2240</v>
      </c>
      <c r="X1067" s="96" t="s">
        <v>2240</v>
      </c>
      <c r="Y1067" s="96" t="s">
        <v>2240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33" t="str">
        <f>IF(ISNA(VLOOKUP(AA1067,'XEQM Shortlist'!J:J,1,0)),"//","")</f>
        <v/>
      </c>
      <c r="AE1067"/>
      <c r="AF1067" s="92" t="str">
        <f t="shared" si="268"/>
        <v/>
      </c>
      <c r="AG1067" t="b">
        <f t="shared" si="269"/>
        <v>1</v>
      </c>
    </row>
    <row r="1068" spans="1:33">
      <c r="A1068" s="48">
        <f t="shared" si="270"/>
        <v>1068</v>
      </c>
      <c r="B1068" s="47">
        <f t="shared" si="271"/>
        <v>1044</v>
      </c>
      <c r="C1068" s="220" t="s">
        <v>3771</v>
      </c>
      <c r="D1068" s="220" t="s">
        <v>7</v>
      </c>
      <c r="E1068" s="215" t="s">
        <v>519</v>
      </c>
      <c r="F1068" s="215" t="s">
        <v>5055</v>
      </c>
      <c r="G1068" s="224">
        <v>0</v>
      </c>
      <c r="H1068" s="224">
        <v>0</v>
      </c>
      <c r="I1068" s="215" t="s">
        <v>1</v>
      </c>
      <c r="J1068" s="215" t="s">
        <v>1378</v>
      </c>
      <c r="K1068" s="222" t="s">
        <v>3785</v>
      </c>
      <c r="L1068" s="223" t="s">
        <v>4773</v>
      </c>
      <c r="M1068" s="223" t="s">
        <v>4832</v>
      </c>
      <c r="N1068" s="55"/>
      <c r="O1068" s="55"/>
      <c r="P1068" s="228" t="s">
        <v>3300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183</v>
      </c>
      <c r="W1068" s="79" t="s">
        <v>2240</v>
      </c>
      <c r="X1068" s="57" t="s">
        <v>2240</v>
      </c>
      <c r="Y1068" s="57" t="s">
        <v>2240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33" t="str">
        <f>IF(ISNA(VLOOKUP(AA1068,'XEQM Shortlist'!J:J,1,0)),"//","")</f>
        <v/>
      </c>
      <c r="AF1068" s="92" t="str">
        <f t="shared" si="268"/>
        <v/>
      </c>
      <c r="AG1068" t="b">
        <f t="shared" si="269"/>
        <v>1</v>
      </c>
    </row>
    <row r="1069" spans="1:33">
      <c r="A1069" s="48">
        <f t="shared" si="270"/>
        <v>1069</v>
      </c>
      <c r="B1069" s="47">
        <f t="shared" si="271"/>
        <v>1045</v>
      </c>
      <c r="C1069" s="220" t="s">
        <v>3771</v>
      </c>
      <c r="D1069" s="220" t="s">
        <v>7</v>
      </c>
      <c r="E1069" s="215" t="s">
        <v>519</v>
      </c>
      <c r="F1069" s="215" t="s">
        <v>5056</v>
      </c>
      <c r="G1069" s="226">
        <v>0</v>
      </c>
      <c r="H1069" s="226">
        <v>0</v>
      </c>
      <c r="I1069" s="215" t="s">
        <v>1</v>
      </c>
      <c r="J1069" s="215" t="s">
        <v>1378</v>
      </c>
      <c r="K1069" s="222" t="s">
        <v>3785</v>
      </c>
      <c r="L1069" s="223" t="s">
        <v>4773</v>
      </c>
      <c r="M1069" s="223" t="s">
        <v>4832</v>
      </c>
      <c r="N1069" s="55"/>
      <c r="O1069" s="55"/>
      <c r="P1069" s="228" t="s">
        <v>4982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183</v>
      </c>
      <c r="W1069" s="79" t="s">
        <v>2240</v>
      </c>
      <c r="X1069" s="57" t="s">
        <v>2240</v>
      </c>
      <c r="Y1069" s="57" t="s">
        <v>2240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33" t="str">
        <f>IF(ISNA(VLOOKUP(AA1069,'XEQM Shortlist'!J:J,1,0)),"//","")</f>
        <v/>
      </c>
      <c r="AF1069" s="92" t="str">
        <f t="shared" si="268"/>
        <v/>
      </c>
      <c r="AG1069" t="b">
        <f t="shared" si="269"/>
        <v>1</v>
      </c>
    </row>
    <row r="1070" spans="1:33" s="17" customFormat="1">
      <c r="A1070" s="48">
        <f t="shared" si="270"/>
        <v>1070</v>
      </c>
      <c r="B1070" s="47">
        <f t="shared" si="271"/>
        <v>1046</v>
      </c>
      <c r="C1070" s="220" t="s">
        <v>3771</v>
      </c>
      <c r="D1070" s="220" t="s">
        <v>7</v>
      </c>
      <c r="E1070" s="215" t="s">
        <v>519</v>
      </c>
      <c r="F1070" s="216" t="s">
        <v>5057</v>
      </c>
      <c r="G1070" s="225">
        <v>0</v>
      </c>
      <c r="H1070" s="225">
        <v>0</v>
      </c>
      <c r="I1070" s="215" t="s">
        <v>1</v>
      </c>
      <c r="J1070" s="215" t="s">
        <v>1378</v>
      </c>
      <c r="K1070" s="222" t="s">
        <v>3785</v>
      </c>
      <c r="L1070" s="223" t="s">
        <v>4773</v>
      </c>
      <c r="M1070" s="223" t="s">
        <v>4832</v>
      </c>
      <c r="P1070" s="228" t="s">
        <v>4983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183</v>
      </c>
      <c r="W1070" s="92" t="s">
        <v>2240</v>
      </c>
      <c r="X1070" s="96" t="s">
        <v>2240</v>
      </c>
      <c r="Y1070" s="96" t="s">
        <v>2240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33" t="str">
        <f>IF(ISNA(VLOOKUP(AA1070,'XEQM Shortlist'!J:J,1,0)),"//","")</f>
        <v/>
      </c>
      <c r="AE1070"/>
      <c r="AF1070" s="92" t="str">
        <f t="shared" si="268"/>
        <v/>
      </c>
      <c r="AG1070" t="b">
        <f t="shared" si="269"/>
        <v>1</v>
      </c>
    </row>
    <row r="1071" spans="1:33">
      <c r="A1071" s="48">
        <f t="shared" si="270"/>
        <v>1071</v>
      </c>
      <c r="B1071" s="47">
        <f t="shared" si="271"/>
        <v>1047</v>
      </c>
      <c r="C1071" s="220" t="s">
        <v>3771</v>
      </c>
      <c r="D1071" s="220" t="s">
        <v>7</v>
      </c>
      <c r="E1071" s="215" t="s">
        <v>519</v>
      </c>
      <c r="F1071" s="215" t="s">
        <v>5058</v>
      </c>
      <c r="G1071" s="224">
        <v>0</v>
      </c>
      <c r="H1071" s="224">
        <v>0</v>
      </c>
      <c r="I1071" s="215" t="s">
        <v>1</v>
      </c>
      <c r="J1071" s="215" t="s">
        <v>1378</v>
      </c>
      <c r="K1071" s="222" t="s">
        <v>3785</v>
      </c>
      <c r="L1071" s="223" t="s">
        <v>4773</v>
      </c>
      <c r="M1071" s="223" t="s">
        <v>4832</v>
      </c>
      <c r="N1071" s="55"/>
      <c r="O1071" s="55"/>
      <c r="P1071" s="228" t="s">
        <v>4984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183</v>
      </c>
      <c r="W1071" s="79" t="s">
        <v>2240</v>
      </c>
      <c r="X1071" s="57" t="s">
        <v>2240</v>
      </c>
      <c r="Y1071" s="57" t="s">
        <v>2240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33" t="str">
        <f>IF(ISNA(VLOOKUP(AA1071,'XEQM Shortlist'!J:J,1,0)),"//","")</f>
        <v/>
      </c>
      <c r="AF1071" s="92" t="str">
        <f t="shared" si="268"/>
        <v/>
      </c>
      <c r="AG1071" t="b">
        <f t="shared" si="269"/>
        <v>1</v>
      </c>
    </row>
    <row r="1072" spans="1:33">
      <c r="A1072" s="48">
        <f t="shared" si="270"/>
        <v>1072</v>
      </c>
      <c r="B1072" s="47">
        <f t="shared" si="271"/>
        <v>1048</v>
      </c>
      <c r="C1072" s="220" t="s">
        <v>3771</v>
      </c>
      <c r="D1072" s="220" t="s">
        <v>7</v>
      </c>
      <c r="E1072" s="215" t="s">
        <v>519</v>
      </c>
      <c r="F1072" s="215" t="s">
        <v>5059</v>
      </c>
      <c r="G1072" s="226">
        <v>0</v>
      </c>
      <c r="H1072" s="226">
        <v>0</v>
      </c>
      <c r="I1072" s="215" t="s">
        <v>1</v>
      </c>
      <c r="J1072" s="215" t="s">
        <v>1378</v>
      </c>
      <c r="K1072" s="222" t="s">
        <v>3785</v>
      </c>
      <c r="L1072" s="223" t="s">
        <v>4773</v>
      </c>
      <c r="M1072" s="223" t="s">
        <v>4832</v>
      </c>
      <c r="N1072" s="55"/>
      <c r="O1072" s="55"/>
      <c r="P1072" s="228" t="s">
        <v>4985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183</v>
      </c>
      <c r="W1072" s="79" t="s">
        <v>2240</v>
      </c>
      <c r="X1072" s="57" t="s">
        <v>2240</v>
      </c>
      <c r="Y1072" s="57" t="s">
        <v>2240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33" t="str">
        <f>IF(ISNA(VLOOKUP(AA1072,'XEQM Shortlist'!J:J,1,0)),"//","")</f>
        <v/>
      </c>
      <c r="AF1072" s="92" t="str">
        <f t="shared" si="268"/>
        <v/>
      </c>
      <c r="AG1072" t="b">
        <f t="shared" si="269"/>
        <v>1</v>
      </c>
    </row>
    <row r="1073" spans="1:33">
      <c r="A1073" s="48">
        <f t="shared" si="270"/>
        <v>1073</v>
      </c>
      <c r="B1073" s="47">
        <f t="shared" si="271"/>
        <v>1049</v>
      </c>
      <c r="C1073" s="220" t="s">
        <v>3771</v>
      </c>
      <c r="D1073" s="220" t="s">
        <v>7</v>
      </c>
      <c r="E1073" s="215" t="s">
        <v>519</v>
      </c>
      <c r="F1073" s="215" t="s">
        <v>5060</v>
      </c>
      <c r="G1073" s="226">
        <v>0</v>
      </c>
      <c r="H1073" s="226">
        <v>0</v>
      </c>
      <c r="I1073" s="215" t="s">
        <v>1</v>
      </c>
      <c r="J1073" s="215" t="s">
        <v>1378</v>
      </c>
      <c r="K1073" s="222" t="s">
        <v>3785</v>
      </c>
      <c r="L1073" s="223" t="s">
        <v>4773</v>
      </c>
      <c r="M1073" s="223" t="s">
        <v>4832</v>
      </c>
      <c r="N1073" s="55"/>
      <c r="O1073" s="55"/>
      <c r="P1073" s="228" t="s">
        <v>3301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183</v>
      </c>
      <c r="W1073" s="79" t="s">
        <v>2240</v>
      </c>
      <c r="X1073" s="57" t="s">
        <v>2240</v>
      </c>
      <c r="Y1073" s="57" t="s">
        <v>2240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33" t="str">
        <f>IF(ISNA(VLOOKUP(AA1073,'XEQM Shortlist'!J:J,1,0)),"//","")</f>
        <v/>
      </c>
      <c r="AF1073" s="92" t="str">
        <f t="shared" si="268"/>
        <v/>
      </c>
      <c r="AG1073" t="b">
        <f t="shared" si="269"/>
        <v>1</v>
      </c>
    </row>
    <row r="1074" spans="1:33">
      <c r="A1074" s="48">
        <f t="shared" si="270"/>
        <v>1074</v>
      </c>
      <c r="B1074" s="47">
        <f t="shared" si="271"/>
        <v>1050</v>
      </c>
      <c r="C1074" s="220" t="s">
        <v>3771</v>
      </c>
      <c r="D1074" s="220" t="s">
        <v>7</v>
      </c>
      <c r="E1074" s="215" t="s">
        <v>519</v>
      </c>
      <c r="F1074" s="215" t="s">
        <v>5061</v>
      </c>
      <c r="G1074" s="226">
        <v>0</v>
      </c>
      <c r="H1074" s="226">
        <v>0</v>
      </c>
      <c r="I1074" s="215" t="s">
        <v>1</v>
      </c>
      <c r="J1074" s="215" t="s">
        <v>1378</v>
      </c>
      <c r="K1074" s="222" t="s">
        <v>3785</v>
      </c>
      <c r="L1074" s="223" t="s">
        <v>4773</v>
      </c>
      <c r="M1074" s="223" t="s">
        <v>4832</v>
      </c>
      <c r="N1074" s="55"/>
      <c r="O1074" s="55"/>
      <c r="P1074" s="228" t="s">
        <v>3302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183</v>
      </c>
      <c r="W1074" s="79"/>
      <c r="X1074" s="57"/>
      <c r="Y1074" s="57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33" t="str">
        <f>IF(ISNA(VLOOKUP(AA1074,'XEQM Shortlist'!J:J,1,0)),"//","")</f>
        <v/>
      </c>
      <c r="AF1074" s="92" t="str">
        <f t="shared" si="268"/>
        <v/>
      </c>
      <c r="AG1074" t="b">
        <f t="shared" si="269"/>
        <v>1</v>
      </c>
    </row>
    <row r="1075" spans="1:33">
      <c r="A1075" s="48">
        <f t="shared" si="270"/>
        <v>1075</v>
      </c>
      <c r="B1075" s="47">
        <f t="shared" si="271"/>
        <v>1051</v>
      </c>
      <c r="C1075" s="220" t="s">
        <v>3771</v>
      </c>
      <c r="D1075" s="220" t="s">
        <v>7</v>
      </c>
      <c r="E1075" s="215" t="s">
        <v>519</v>
      </c>
      <c r="F1075" s="215" t="s">
        <v>5062</v>
      </c>
      <c r="G1075" s="226">
        <v>0</v>
      </c>
      <c r="H1075" s="226">
        <v>0</v>
      </c>
      <c r="I1075" s="215" t="s">
        <v>1</v>
      </c>
      <c r="J1075" s="215" t="s">
        <v>1378</v>
      </c>
      <c r="K1075" s="222" t="s">
        <v>3785</v>
      </c>
      <c r="L1075" s="223" t="s">
        <v>4773</v>
      </c>
      <c r="M1075" s="223" t="s">
        <v>4832</v>
      </c>
      <c r="N1075" s="55"/>
      <c r="O1075" s="55"/>
      <c r="P1075" s="228" t="s">
        <v>3303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183</v>
      </c>
      <c r="W1075" s="79"/>
      <c r="X1075" s="57"/>
      <c r="Y1075" s="57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33" t="str">
        <f>IF(ISNA(VLOOKUP(AA1075,'XEQM Shortlist'!J:J,1,0)),"//","")</f>
        <v/>
      </c>
      <c r="AF1075" s="92" t="str">
        <f t="shared" si="268"/>
        <v/>
      </c>
      <c r="AG1075" t="b">
        <f t="shared" si="269"/>
        <v>1</v>
      </c>
    </row>
    <row r="1076" spans="1:33">
      <c r="A1076" s="48">
        <f t="shared" si="270"/>
        <v>1076</v>
      </c>
      <c r="B1076" s="47">
        <f t="shared" si="271"/>
        <v>1052</v>
      </c>
      <c r="C1076" s="220" t="s">
        <v>3771</v>
      </c>
      <c r="D1076" s="220" t="s">
        <v>7</v>
      </c>
      <c r="E1076" s="215" t="s">
        <v>519</v>
      </c>
      <c r="F1076" s="215" t="s">
        <v>5063</v>
      </c>
      <c r="G1076" s="226">
        <v>0</v>
      </c>
      <c r="H1076" s="226">
        <v>0</v>
      </c>
      <c r="I1076" s="215" t="s">
        <v>1</v>
      </c>
      <c r="J1076" s="215" t="s">
        <v>1378</v>
      </c>
      <c r="K1076" s="222" t="s">
        <v>3785</v>
      </c>
      <c r="L1076" s="223" t="s">
        <v>4773</v>
      </c>
      <c r="M1076" s="223" t="s">
        <v>4832</v>
      </c>
      <c r="N1076" s="55"/>
      <c r="O1076" s="55"/>
      <c r="P1076" s="228" t="s">
        <v>4986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183</v>
      </c>
      <c r="W1076" s="79" t="s">
        <v>2240</v>
      </c>
      <c r="X1076" s="57" t="s">
        <v>2240</v>
      </c>
      <c r="Y1076" s="57" t="s">
        <v>2240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33" t="str">
        <f>IF(ISNA(VLOOKUP(AA1076,'XEQM Shortlist'!J:J,1,0)),"//","")</f>
        <v/>
      </c>
      <c r="AF1076" s="92" t="str">
        <f t="shared" si="268"/>
        <v/>
      </c>
      <c r="AG1076" t="b">
        <f t="shared" si="269"/>
        <v>1</v>
      </c>
    </row>
    <row r="1077" spans="1:33">
      <c r="A1077" s="48">
        <f t="shared" si="270"/>
        <v>1077</v>
      </c>
      <c r="B1077" s="47">
        <f t="shared" si="271"/>
        <v>1053</v>
      </c>
      <c r="C1077" s="220" t="s">
        <v>3771</v>
      </c>
      <c r="D1077" s="220" t="s">
        <v>7</v>
      </c>
      <c r="E1077" s="215" t="s">
        <v>519</v>
      </c>
      <c r="F1077" s="215" t="s">
        <v>5064</v>
      </c>
      <c r="G1077" s="226">
        <v>0</v>
      </c>
      <c r="H1077" s="226">
        <v>0</v>
      </c>
      <c r="I1077" s="215" t="s">
        <v>1</v>
      </c>
      <c r="J1077" s="215" t="s">
        <v>1378</v>
      </c>
      <c r="K1077" s="222" t="s">
        <v>3785</v>
      </c>
      <c r="L1077" s="223" t="s">
        <v>4773</v>
      </c>
      <c r="M1077" s="223" t="s">
        <v>4832</v>
      </c>
      <c r="N1077" s="55"/>
      <c r="O1077" s="55"/>
      <c r="P1077" s="228" t="s">
        <v>4987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183</v>
      </c>
      <c r="W1077" s="79"/>
      <c r="X1077" s="57"/>
      <c r="Y1077" s="57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33" t="str">
        <f>IF(ISNA(VLOOKUP(AA1077,'XEQM Shortlist'!J:J,1,0)),"//","")</f>
        <v/>
      </c>
      <c r="AF1077" s="92" t="str">
        <f t="shared" si="268"/>
        <v/>
      </c>
      <c r="AG1077" t="b">
        <f t="shared" si="269"/>
        <v>1</v>
      </c>
    </row>
    <row r="1078" spans="1:33">
      <c r="A1078" s="48">
        <f t="shared" si="270"/>
        <v>1078</v>
      </c>
      <c r="B1078" s="47">
        <f t="shared" si="271"/>
        <v>1054</v>
      </c>
      <c r="C1078" s="220" t="s">
        <v>3771</v>
      </c>
      <c r="D1078" s="220" t="s">
        <v>7</v>
      </c>
      <c r="E1078" s="215" t="s">
        <v>519</v>
      </c>
      <c r="F1078" s="215" t="s">
        <v>5065</v>
      </c>
      <c r="G1078" s="226">
        <v>0</v>
      </c>
      <c r="H1078" s="226">
        <v>0</v>
      </c>
      <c r="I1078" s="215" t="s">
        <v>1</v>
      </c>
      <c r="J1078" s="215" t="s">
        <v>1378</v>
      </c>
      <c r="K1078" s="222" t="s">
        <v>3785</v>
      </c>
      <c r="L1078" s="223" t="s">
        <v>4773</v>
      </c>
      <c r="M1078" s="223" t="s">
        <v>4832</v>
      </c>
      <c r="N1078" s="55"/>
      <c r="O1078" s="55"/>
      <c r="P1078" s="228" t="s">
        <v>4988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183</v>
      </c>
      <c r="W1078" s="79" t="s">
        <v>2240</v>
      </c>
      <c r="X1078" s="57" t="s">
        <v>2240</v>
      </c>
      <c r="Y1078" s="57" t="s">
        <v>2240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33" t="str">
        <f>IF(ISNA(VLOOKUP(AA1078,'XEQM Shortlist'!J:J,1,0)),"//","")</f>
        <v/>
      </c>
      <c r="AF1078" s="92" t="str">
        <f t="shared" si="268"/>
        <v/>
      </c>
      <c r="AG1078" t="b">
        <f t="shared" si="269"/>
        <v>1</v>
      </c>
    </row>
    <row r="1079" spans="1:33">
      <c r="A1079" s="48">
        <f t="shared" si="270"/>
        <v>1079</v>
      </c>
      <c r="B1079" s="47">
        <f t="shared" si="271"/>
        <v>1055</v>
      </c>
      <c r="C1079" s="220" t="s">
        <v>3771</v>
      </c>
      <c r="D1079" s="220" t="s">
        <v>7</v>
      </c>
      <c r="E1079" s="215" t="s">
        <v>519</v>
      </c>
      <c r="F1079" s="215" t="s">
        <v>5066</v>
      </c>
      <c r="G1079" s="226">
        <v>0</v>
      </c>
      <c r="H1079" s="226">
        <v>0</v>
      </c>
      <c r="I1079" s="215" t="s">
        <v>1</v>
      </c>
      <c r="J1079" s="215" t="s">
        <v>1378</v>
      </c>
      <c r="K1079" s="222" t="s">
        <v>3785</v>
      </c>
      <c r="L1079" s="223" t="s">
        <v>4773</v>
      </c>
      <c r="M1079" s="223" t="s">
        <v>4832</v>
      </c>
      <c r="N1079" s="55"/>
      <c r="O1079" s="55"/>
      <c r="P1079" s="228" t="s">
        <v>4989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183</v>
      </c>
      <c r="W1079" s="79" t="s">
        <v>2240</v>
      </c>
      <c r="X1079" s="57" t="s">
        <v>2240</v>
      </c>
      <c r="Y1079" s="57" t="s">
        <v>2240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33" t="str">
        <f>IF(ISNA(VLOOKUP(AA1079,'XEQM Shortlist'!J:J,1,0)),"//","")</f>
        <v/>
      </c>
      <c r="AF1079" s="92" t="str">
        <f t="shared" si="268"/>
        <v/>
      </c>
      <c r="AG1079" t="b">
        <f t="shared" si="269"/>
        <v>1</v>
      </c>
    </row>
    <row r="1080" spans="1:33">
      <c r="A1080" s="48">
        <f t="shared" si="270"/>
        <v>1080</v>
      </c>
      <c r="B1080" s="47">
        <f t="shared" si="271"/>
        <v>1056</v>
      </c>
      <c r="C1080" s="220" t="s">
        <v>3771</v>
      </c>
      <c r="D1080" s="220" t="s">
        <v>7</v>
      </c>
      <c r="E1080" s="215" t="s">
        <v>519</v>
      </c>
      <c r="F1080" s="215" t="s">
        <v>5067</v>
      </c>
      <c r="G1080" s="226">
        <v>0</v>
      </c>
      <c r="H1080" s="226">
        <v>0</v>
      </c>
      <c r="I1080" s="215" t="s">
        <v>1</v>
      </c>
      <c r="J1080" s="215" t="s">
        <v>1378</v>
      </c>
      <c r="K1080" s="222" t="s">
        <v>3785</v>
      </c>
      <c r="L1080" s="223" t="s">
        <v>4773</v>
      </c>
      <c r="M1080" s="223" t="s">
        <v>4832</v>
      </c>
      <c r="N1080" s="55"/>
      <c r="O1080" s="55"/>
      <c r="P1080" s="228" t="s">
        <v>4990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183</v>
      </c>
      <c r="W1080" s="79" t="s">
        <v>2240</v>
      </c>
      <c r="X1080" s="57" t="s">
        <v>2240</v>
      </c>
      <c r="Y1080" s="57" t="s">
        <v>2240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33" t="str">
        <f>IF(ISNA(VLOOKUP(AA1080,'XEQM Shortlist'!J:J,1,0)),"//","")</f>
        <v/>
      </c>
      <c r="AF1080" s="92" t="str">
        <f t="shared" si="268"/>
        <v/>
      </c>
      <c r="AG1080" t="b">
        <f t="shared" si="269"/>
        <v>1</v>
      </c>
    </row>
    <row r="1081" spans="1:33">
      <c r="A1081" s="48">
        <f t="shared" si="270"/>
        <v>1081</v>
      </c>
      <c r="B1081" s="47">
        <f t="shared" si="271"/>
        <v>1057</v>
      </c>
      <c r="C1081" s="220" t="s">
        <v>3771</v>
      </c>
      <c r="D1081" s="220" t="s">
        <v>7</v>
      </c>
      <c r="E1081" s="215" t="s">
        <v>519</v>
      </c>
      <c r="F1081" s="215" t="s">
        <v>5068</v>
      </c>
      <c r="G1081" s="226">
        <v>0</v>
      </c>
      <c r="H1081" s="226">
        <v>0</v>
      </c>
      <c r="I1081" s="215" t="s">
        <v>1</v>
      </c>
      <c r="J1081" s="215" t="s">
        <v>1378</v>
      </c>
      <c r="K1081" s="222" t="s">
        <v>3785</v>
      </c>
      <c r="L1081" s="223" t="s">
        <v>4773</v>
      </c>
      <c r="M1081" s="223" t="s">
        <v>4832</v>
      </c>
      <c r="N1081" s="55"/>
      <c r="O1081" s="55"/>
      <c r="P1081" s="228" t="s">
        <v>4991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183</v>
      </c>
      <c r="W1081" s="79" t="s">
        <v>2240</v>
      </c>
      <c r="X1081" s="57" t="s">
        <v>2240</v>
      </c>
      <c r="Y1081" s="57" t="s">
        <v>2240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33" t="str">
        <f>IF(ISNA(VLOOKUP(AA1081,'XEQM Shortlist'!J:J,1,0)),"//","")</f>
        <v/>
      </c>
      <c r="AF1081" s="92" t="str">
        <f t="shared" si="268"/>
        <v/>
      </c>
      <c r="AG1081" t="b">
        <f t="shared" si="269"/>
        <v>1</v>
      </c>
    </row>
    <row r="1082" spans="1:33">
      <c r="A1082" s="48">
        <f t="shared" si="270"/>
        <v>1082</v>
      </c>
      <c r="B1082" s="47">
        <f t="shared" si="271"/>
        <v>1058</v>
      </c>
      <c r="C1082" s="220" t="s">
        <v>3771</v>
      </c>
      <c r="D1082" s="220" t="s">
        <v>7</v>
      </c>
      <c r="E1082" s="215" t="s">
        <v>519</v>
      </c>
      <c r="F1082" s="215" t="s">
        <v>5069</v>
      </c>
      <c r="G1082" s="226">
        <v>0</v>
      </c>
      <c r="H1082" s="226">
        <v>0</v>
      </c>
      <c r="I1082" s="215" t="s">
        <v>1</v>
      </c>
      <c r="J1082" s="215" t="s">
        <v>1378</v>
      </c>
      <c r="K1082" s="222" t="s">
        <v>3785</v>
      </c>
      <c r="L1082" s="223" t="s">
        <v>4773</v>
      </c>
      <c r="M1082" s="223" t="s">
        <v>4832</v>
      </c>
      <c r="N1082" s="55"/>
      <c r="O1082" s="55"/>
      <c r="P1082" s="228" t="s">
        <v>4992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183</v>
      </c>
      <c r="W1082" s="79" t="s">
        <v>2240</v>
      </c>
      <c r="X1082" s="57" t="s">
        <v>2240</v>
      </c>
      <c r="Y1082" s="57" t="s">
        <v>2240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33" t="str">
        <f>IF(ISNA(VLOOKUP(AA1082,'XEQM Shortlist'!J:J,1,0)),"//","")</f>
        <v/>
      </c>
      <c r="AF1082" s="92" t="str">
        <f t="shared" si="268"/>
        <v/>
      </c>
      <c r="AG1082" t="b">
        <f t="shared" si="269"/>
        <v>1</v>
      </c>
    </row>
    <row r="1083" spans="1:33">
      <c r="A1083" s="48">
        <f t="shared" si="270"/>
        <v>1083</v>
      </c>
      <c r="B1083" s="47">
        <f t="shared" si="271"/>
        <v>1059</v>
      </c>
      <c r="C1083" s="220" t="s">
        <v>3771</v>
      </c>
      <c r="D1083" s="220" t="s">
        <v>7</v>
      </c>
      <c r="E1083" s="215" t="s">
        <v>519</v>
      </c>
      <c r="F1083" s="215" t="s">
        <v>5070</v>
      </c>
      <c r="G1083" s="226">
        <v>0</v>
      </c>
      <c r="H1083" s="226">
        <v>0</v>
      </c>
      <c r="I1083" s="215" t="s">
        <v>1</v>
      </c>
      <c r="J1083" s="215" t="s">
        <v>1378</v>
      </c>
      <c r="K1083" s="222" t="s">
        <v>3785</v>
      </c>
      <c r="L1083" s="223" t="s">
        <v>4773</v>
      </c>
      <c r="M1083" s="223" t="s">
        <v>4832</v>
      </c>
      <c r="N1083" s="55"/>
      <c r="O1083" s="55"/>
      <c r="P1083" s="228" t="s">
        <v>4993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183</v>
      </c>
      <c r="W1083" s="79" t="s">
        <v>2240</v>
      </c>
      <c r="X1083" s="57" t="s">
        <v>2240</v>
      </c>
      <c r="Y1083" s="57" t="s">
        <v>2240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33" t="str">
        <f>IF(ISNA(VLOOKUP(AA1083,'XEQM Shortlist'!J:J,1,0)),"//","")</f>
        <v/>
      </c>
      <c r="AF1083" s="92" t="str">
        <f t="shared" si="268"/>
        <v/>
      </c>
      <c r="AG1083" t="b">
        <f t="shared" si="269"/>
        <v>1</v>
      </c>
    </row>
    <row r="1084" spans="1:33">
      <c r="A1084" s="48">
        <f t="shared" si="270"/>
        <v>1084</v>
      </c>
      <c r="B1084" s="47">
        <f t="shared" si="271"/>
        <v>1060</v>
      </c>
      <c r="C1084" s="220" t="s">
        <v>3771</v>
      </c>
      <c r="D1084" s="220" t="s">
        <v>7</v>
      </c>
      <c r="E1084" s="215" t="s">
        <v>519</v>
      </c>
      <c r="F1084" s="215" t="s">
        <v>5071</v>
      </c>
      <c r="G1084" s="226">
        <v>0</v>
      </c>
      <c r="H1084" s="226">
        <v>0</v>
      </c>
      <c r="I1084" s="215" t="s">
        <v>1</v>
      </c>
      <c r="J1084" s="215" t="s">
        <v>1378</v>
      </c>
      <c r="K1084" s="222" t="s">
        <v>3785</v>
      </c>
      <c r="L1084" s="223" t="s">
        <v>4773</v>
      </c>
      <c r="M1084" s="223" t="s">
        <v>4832</v>
      </c>
      <c r="N1084" s="55"/>
      <c r="O1084" s="55"/>
      <c r="P1084" s="228" t="s">
        <v>4994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183</v>
      </c>
      <c r="W1084" s="79" t="s">
        <v>2240</v>
      </c>
      <c r="X1084" s="57" t="s">
        <v>2240</v>
      </c>
      <c r="Y1084" s="57" t="s">
        <v>2240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33" t="str">
        <f>IF(ISNA(VLOOKUP(AA1084,'XEQM Shortlist'!J:J,1,0)),"//","")</f>
        <v/>
      </c>
      <c r="AF1084" s="92" t="str">
        <f t="shared" si="268"/>
        <v/>
      </c>
      <c r="AG1084" t="b">
        <f t="shared" si="269"/>
        <v>1</v>
      </c>
    </row>
    <row r="1085" spans="1:33">
      <c r="A1085" s="48">
        <f t="shared" si="270"/>
        <v>1085</v>
      </c>
      <c r="B1085" s="47">
        <f t="shared" si="271"/>
        <v>1061</v>
      </c>
      <c r="C1085" s="220" t="s">
        <v>3771</v>
      </c>
      <c r="D1085" s="220" t="s">
        <v>7</v>
      </c>
      <c r="E1085" s="215" t="s">
        <v>519</v>
      </c>
      <c r="F1085" s="215" t="s">
        <v>5072</v>
      </c>
      <c r="G1085" s="226">
        <v>0</v>
      </c>
      <c r="H1085" s="226">
        <v>0</v>
      </c>
      <c r="I1085" s="215" t="s">
        <v>1</v>
      </c>
      <c r="J1085" s="215" t="s">
        <v>1378</v>
      </c>
      <c r="K1085" s="222" t="s">
        <v>3785</v>
      </c>
      <c r="L1085" s="223" t="s">
        <v>4773</v>
      </c>
      <c r="M1085" s="223" t="s">
        <v>4832</v>
      </c>
      <c r="N1085" s="55"/>
      <c r="O1085" s="55"/>
      <c r="P1085" s="228" t="s">
        <v>3304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183</v>
      </c>
      <c r="W1085" s="79" t="s">
        <v>2240</v>
      </c>
      <c r="X1085" s="57" t="s">
        <v>2240</v>
      </c>
      <c r="Y1085" s="57" t="s">
        <v>2240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33" t="str">
        <f>IF(ISNA(VLOOKUP(AA1085,'XEQM Shortlist'!J:J,1,0)),"//","")</f>
        <v/>
      </c>
      <c r="AF1085" s="92" t="str">
        <f t="shared" si="268"/>
        <v/>
      </c>
      <c r="AG1085" t="b">
        <f t="shared" si="269"/>
        <v>1</v>
      </c>
    </row>
    <row r="1086" spans="1:33">
      <c r="A1086" s="48">
        <f t="shared" si="270"/>
        <v>1086</v>
      </c>
      <c r="B1086" s="47">
        <f t="shared" si="271"/>
        <v>1062</v>
      </c>
      <c r="C1086" s="220" t="s">
        <v>3771</v>
      </c>
      <c r="D1086" s="220" t="s">
        <v>7</v>
      </c>
      <c r="E1086" s="215" t="s">
        <v>519</v>
      </c>
      <c r="F1086" s="215" t="s">
        <v>5073</v>
      </c>
      <c r="G1086" s="226">
        <v>0</v>
      </c>
      <c r="H1086" s="226">
        <v>0</v>
      </c>
      <c r="I1086" s="215" t="s">
        <v>1</v>
      </c>
      <c r="J1086" s="215" t="s">
        <v>1378</v>
      </c>
      <c r="K1086" s="222" t="s">
        <v>3785</v>
      </c>
      <c r="L1086" s="223" t="s">
        <v>4773</v>
      </c>
      <c r="M1086" s="223" t="s">
        <v>4832</v>
      </c>
      <c r="N1086" s="55"/>
      <c r="O1086" s="55"/>
      <c r="P1086" s="228" t="s">
        <v>4995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183</v>
      </c>
      <c r="W1086" s="79" t="s">
        <v>2240</v>
      </c>
      <c r="X1086" s="57" t="s">
        <v>2240</v>
      </c>
      <c r="Y1086" s="57" t="s">
        <v>2240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33" t="str">
        <f>IF(ISNA(VLOOKUP(AA1086,'XEQM Shortlist'!J:J,1,0)),"//","")</f>
        <v/>
      </c>
      <c r="AF1086" s="92" t="str">
        <f t="shared" si="268"/>
        <v/>
      </c>
      <c r="AG1086" t="b">
        <f t="shared" si="269"/>
        <v>1</v>
      </c>
    </row>
    <row r="1087" spans="1:33">
      <c r="A1087" s="48">
        <f t="shared" si="270"/>
        <v>1087</v>
      </c>
      <c r="B1087" s="47">
        <f t="shared" si="271"/>
        <v>1063</v>
      </c>
      <c r="C1087" s="220" t="s">
        <v>3771</v>
      </c>
      <c r="D1087" s="220" t="s">
        <v>7</v>
      </c>
      <c r="E1087" s="215" t="s">
        <v>519</v>
      </c>
      <c r="F1087" s="215" t="s">
        <v>5074</v>
      </c>
      <c r="G1087" s="226">
        <v>0</v>
      </c>
      <c r="H1087" s="226">
        <v>0</v>
      </c>
      <c r="I1087" s="215" t="s">
        <v>1</v>
      </c>
      <c r="J1087" s="215" t="s">
        <v>1378</v>
      </c>
      <c r="K1087" s="222" t="s">
        <v>3785</v>
      </c>
      <c r="L1087" s="223" t="s">
        <v>4773</v>
      </c>
      <c r="M1087" s="223" t="s">
        <v>4832</v>
      </c>
      <c r="N1087" s="55"/>
      <c r="O1087" s="55"/>
      <c r="P1087" s="228" t="s">
        <v>4996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183</v>
      </c>
      <c r="W1087" s="79" t="s">
        <v>2240</v>
      </c>
      <c r="X1087" s="57" t="s">
        <v>2240</v>
      </c>
      <c r="Y1087" s="57" t="s">
        <v>2240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33" t="str">
        <f>IF(ISNA(VLOOKUP(AA1087,'XEQM Shortlist'!J:J,1,0)),"//","")</f>
        <v/>
      </c>
      <c r="AF1087" s="92" t="str">
        <f t="shared" si="268"/>
        <v/>
      </c>
      <c r="AG1087" t="b">
        <f t="shared" si="269"/>
        <v>1</v>
      </c>
    </row>
    <row r="1088" spans="1:33">
      <c r="A1088" s="48">
        <f t="shared" si="270"/>
        <v>1088</v>
      </c>
      <c r="B1088" s="47">
        <f t="shared" si="271"/>
        <v>1064</v>
      </c>
      <c r="C1088" s="220" t="s">
        <v>3771</v>
      </c>
      <c r="D1088" s="220" t="s">
        <v>7</v>
      </c>
      <c r="E1088" s="215" t="s">
        <v>519</v>
      </c>
      <c r="F1088" s="215" t="s">
        <v>5075</v>
      </c>
      <c r="G1088" s="226">
        <v>0</v>
      </c>
      <c r="H1088" s="226">
        <v>0</v>
      </c>
      <c r="I1088" s="215" t="s">
        <v>1</v>
      </c>
      <c r="J1088" s="215" t="s">
        <v>1378</v>
      </c>
      <c r="K1088" s="222" t="s">
        <v>3785</v>
      </c>
      <c r="L1088" s="223" t="s">
        <v>4773</v>
      </c>
      <c r="M1088" s="223" t="s">
        <v>4832</v>
      </c>
      <c r="N1088" s="55"/>
      <c r="O1088" s="55"/>
      <c r="P1088" s="228" t="s">
        <v>4997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183</v>
      </c>
      <c r="W1088" s="79" t="s">
        <v>2240</v>
      </c>
      <c r="X1088" s="57" t="s">
        <v>2240</v>
      </c>
      <c r="Y1088" s="57" t="s">
        <v>2240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33" t="str">
        <f>IF(ISNA(VLOOKUP(AA1088,'XEQM Shortlist'!J:J,1,0)),"//","")</f>
        <v/>
      </c>
      <c r="AF1088" s="92" t="str">
        <f t="shared" si="268"/>
        <v/>
      </c>
      <c r="AG1088" t="b">
        <f t="shared" si="269"/>
        <v>1</v>
      </c>
    </row>
    <row r="1089" spans="1:33">
      <c r="A1089" s="48">
        <f t="shared" si="270"/>
        <v>1089</v>
      </c>
      <c r="B1089" s="47">
        <f t="shared" si="271"/>
        <v>1065</v>
      </c>
      <c r="C1089" s="220" t="s">
        <v>3771</v>
      </c>
      <c r="D1089" s="220" t="s">
        <v>7</v>
      </c>
      <c r="E1089" s="215" t="s">
        <v>519</v>
      </c>
      <c r="F1089" s="215" t="s">
        <v>5076</v>
      </c>
      <c r="G1089" s="226">
        <v>0</v>
      </c>
      <c r="H1089" s="226">
        <v>0</v>
      </c>
      <c r="I1089" s="215" t="s">
        <v>1</v>
      </c>
      <c r="J1089" s="215" t="s">
        <v>1378</v>
      </c>
      <c r="K1089" s="222" t="s">
        <v>3785</v>
      </c>
      <c r="L1089" s="223" t="s">
        <v>4773</v>
      </c>
      <c r="M1089" s="223" t="s">
        <v>4832</v>
      </c>
      <c r="N1089" s="55"/>
      <c r="O1089" s="55"/>
      <c r="P1089" s="228" t="s">
        <v>4998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183</v>
      </c>
      <c r="W1089" s="79" t="s">
        <v>2240</v>
      </c>
      <c r="X1089" s="57" t="s">
        <v>2240</v>
      </c>
      <c r="Y1089" s="57" t="s">
        <v>2240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33" t="str">
        <f>IF(ISNA(VLOOKUP(AA1089,'XEQM Shortlist'!J:J,1,0)),"//","")</f>
        <v/>
      </c>
      <c r="AF1089" s="92" t="str">
        <f t="shared" si="268"/>
        <v/>
      </c>
      <c r="AG1089" t="b">
        <f t="shared" si="269"/>
        <v>1</v>
      </c>
    </row>
    <row r="1090" spans="1:33">
      <c r="A1090" s="48">
        <f t="shared" si="270"/>
        <v>1090</v>
      </c>
      <c r="B1090" s="47">
        <f t="shared" si="271"/>
        <v>1066</v>
      </c>
      <c r="C1090" s="220" t="s">
        <v>3771</v>
      </c>
      <c r="D1090" s="220" t="s">
        <v>7</v>
      </c>
      <c r="E1090" s="215" t="s">
        <v>519</v>
      </c>
      <c r="F1090" s="215" t="s">
        <v>5077</v>
      </c>
      <c r="G1090" s="226">
        <v>0</v>
      </c>
      <c r="H1090" s="226">
        <v>0</v>
      </c>
      <c r="I1090" s="215" t="s">
        <v>1</v>
      </c>
      <c r="J1090" s="215" t="s">
        <v>1378</v>
      </c>
      <c r="K1090" s="222" t="s">
        <v>3785</v>
      </c>
      <c r="L1090" s="223" t="s">
        <v>4773</v>
      </c>
      <c r="M1090" s="223" t="s">
        <v>4832</v>
      </c>
      <c r="N1090" s="55"/>
      <c r="O1090" s="55"/>
      <c r="P1090" s="228" t="s">
        <v>4999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183</v>
      </c>
      <c r="W1090" s="79" t="s">
        <v>2240</v>
      </c>
      <c r="X1090" s="57" t="s">
        <v>2240</v>
      </c>
      <c r="Y1090" s="57" t="s">
        <v>2240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33" t="str">
        <f>IF(ISNA(VLOOKUP(AA1090,'XEQM Shortlist'!J:J,1,0)),"//","")</f>
        <v/>
      </c>
      <c r="AF1090" s="92" t="str">
        <f t="shared" si="268"/>
        <v/>
      </c>
      <c r="AG1090" t="b">
        <f t="shared" si="269"/>
        <v>1</v>
      </c>
    </row>
    <row r="1091" spans="1:33">
      <c r="A1091" s="48">
        <f t="shared" si="270"/>
        <v>1091</v>
      </c>
      <c r="B1091" s="47">
        <f t="shared" si="271"/>
        <v>1067</v>
      </c>
      <c r="C1091" s="220" t="s">
        <v>3771</v>
      </c>
      <c r="D1091" s="220" t="s">
        <v>7</v>
      </c>
      <c r="E1091" s="215" t="s">
        <v>519</v>
      </c>
      <c r="F1091" s="215" t="s">
        <v>5078</v>
      </c>
      <c r="G1091" s="226">
        <v>0</v>
      </c>
      <c r="H1091" s="226">
        <v>0</v>
      </c>
      <c r="I1091" s="215" t="s">
        <v>1</v>
      </c>
      <c r="J1091" s="215" t="s">
        <v>1378</v>
      </c>
      <c r="K1091" s="222" t="s">
        <v>3785</v>
      </c>
      <c r="L1091" s="223" t="s">
        <v>4773</v>
      </c>
      <c r="M1091" s="223" t="s">
        <v>4832</v>
      </c>
      <c r="N1091" s="55"/>
      <c r="O1091" s="55"/>
      <c r="P1091" s="228" t="s">
        <v>3305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183</v>
      </c>
      <c r="W1091" s="79" t="s">
        <v>2240</v>
      </c>
      <c r="X1091" s="57" t="s">
        <v>2240</v>
      </c>
      <c r="Y1091" s="57" t="s">
        <v>2240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33" t="str">
        <f>IF(ISNA(VLOOKUP(AA1091,'XEQM Shortlist'!J:J,1,0)),"//","")</f>
        <v/>
      </c>
      <c r="AF1091" s="92" t="str">
        <f t="shared" si="268"/>
        <v/>
      </c>
      <c r="AG1091" t="b">
        <f t="shared" si="269"/>
        <v>1</v>
      </c>
    </row>
    <row r="1092" spans="1:33" s="17" customFormat="1">
      <c r="A1092" s="48">
        <f t="shared" si="270"/>
        <v>1092</v>
      </c>
      <c r="B1092" s="47">
        <f t="shared" si="271"/>
        <v>1068</v>
      </c>
      <c r="C1092" s="220" t="s">
        <v>3771</v>
      </c>
      <c r="D1092" s="220" t="s">
        <v>7</v>
      </c>
      <c r="E1092" s="215" t="s">
        <v>519</v>
      </c>
      <c r="F1092" s="216" t="s">
        <v>5079</v>
      </c>
      <c r="G1092" s="225">
        <v>0</v>
      </c>
      <c r="H1092" s="225">
        <v>0</v>
      </c>
      <c r="I1092" s="215" t="s">
        <v>1</v>
      </c>
      <c r="J1092" s="215" t="s">
        <v>1378</v>
      </c>
      <c r="K1092" s="222" t="s">
        <v>3785</v>
      </c>
      <c r="L1092" s="223" t="s">
        <v>4773</v>
      </c>
      <c r="M1092" s="223" t="s">
        <v>4832</v>
      </c>
      <c r="P1092" s="228" t="s">
        <v>5000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183</v>
      </c>
      <c r="W1092" s="92" t="s">
        <v>2240</v>
      </c>
      <c r="X1092" s="96" t="s">
        <v>2240</v>
      </c>
      <c r="Y1092" s="96" t="s">
        <v>2240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33" t="str">
        <f>IF(ISNA(VLOOKUP(AA1092,'XEQM Shortlist'!J:J,1,0)),"//","")</f>
        <v/>
      </c>
      <c r="AE1092"/>
      <c r="AF1092" s="92" t="str">
        <f t="shared" si="268"/>
        <v/>
      </c>
      <c r="AG1092" t="b">
        <f t="shared" si="269"/>
        <v>1</v>
      </c>
    </row>
    <row r="1093" spans="1:33" s="17" customFormat="1">
      <c r="A1093" s="48">
        <f t="shared" si="270"/>
        <v>1093</v>
      </c>
      <c r="B1093" s="47">
        <f t="shared" si="271"/>
        <v>1069</v>
      </c>
      <c r="C1093" s="220" t="s">
        <v>3771</v>
      </c>
      <c r="D1093" s="220" t="s">
        <v>7</v>
      </c>
      <c r="E1093" s="215" t="s">
        <v>519</v>
      </c>
      <c r="F1093" s="216" t="s">
        <v>5080</v>
      </c>
      <c r="G1093" s="225">
        <v>0</v>
      </c>
      <c r="H1093" s="225">
        <v>0</v>
      </c>
      <c r="I1093" s="215" t="s">
        <v>1</v>
      </c>
      <c r="J1093" s="215" t="s">
        <v>1378</v>
      </c>
      <c r="K1093" s="222" t="s">
        <v>3785</v>
      </c>
      <c r="L1093" s="223" t="s">
        <v>4773</v>
      </c>
      <c r="M1093" s="223" t="s">
        <v>4832</v>
      </c>
      <c r="P1093" s="228" t="s">
        <v>5001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183</v>
      </c>
      <c r="W1093" s="92" t="s">
        <v>2240</v>
      </c>
      <c r="X1093" s="96" t="s">
        <v>2240</v>
      </c>
      <c r="Y1093" s="96" t="s">
        <v>2240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33" t="str">
        <f>IF(ISNA(VLOOKUP(AA1093,'XEQM Shortlist'!J:J,1,0)),"//","")</f>
        <v/>
      </c>
      <c r="AE1093"/>
      <c r="AF1093" s="92" t="str">
        <f t="shared" si="268"/>
        <v/>
      </c>
      <c r="AG1093" t="b">
        <f t="shared" si="269"/>
        <v>1</v>
      </c>
    </row>
    <row r="1094" spans="1:33">
      <c r="A1094" s="48">
        <f t="shared" si="270"/>
        <v>1094</v>
      </c>
      <c r="B1094" s="47">
        <f t="shared" si="271"/>
        <v>1070</v>
      </c>
      <c r="C1094" s="220" t="s">
        <v>3771</v>
      </c>
      <c r="D1094" s="220" t="s">
        <v>7</v>
      </c>
      <c r="E1094" s="215" t="s">
        <v>519</v>
      </c>
      <c r="F1094" s="215" t="s">
        <v>5081</v>
      </c>
      <c r="G1094" s="224">
        <v>0</v>
      </c>
      <c r="H1094" s="224">
        <v>0</v>
      </c>
      <c r="I1094" s="215" t="s">
        <v>1</v>
      </c>
      <c r="J1094" s="215" t="s">
        <v>1378</v>
      </c>
      <c r="K1094" s="222" t="s">
        <v>3785</v>
      </c>
      <c r="L1094" s="223" t="s">
        <v>4773</v>
      </c>
      <c r="M1094" s="223" t="s">
        <v>4832</v>
      </c>
      <c r="N1094" s="55"/>
      <c r="O1094" s="55"/>
      <c r="P1094" s="228" t="s">
        <v>3223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183</v>
      </c>
      <c r="W1094" s="79" t="s">
        <v>2240</v>
      </c>
      <c r="X1094" s="57" t="s">
        <v>2240</v>
      </c>
      <c r="Y1094" s="57" t="s">
        <v>2240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33" t="str">
        <f>IF(ISNA(VLOOKUP(AA1094,'XEQM Shortlist'!J:J,1,0)),"//","")</f>
        <v/>
      </c>
      <c r="AF1094" s="92" t="str">
        <f t="shared" si="268"/>
        <v/>
      </c>
      <c r="AG1094" t="b">
        <f t="shared" si="269"/>
        <v>1</v>
      </c>
    </row>
    <row r="1095" spans="1:33" s="17" customFormat="1">
      <c r="A1095" s="48">
        <f t="shared" si="270"/>
        <v>1095</v>
      </c>
      <c r="B1095" s="47">
        <f t="shared" si="271"/>
        <v>1071</v>
      </c>
      <c r="C1095" s="220" t="s">
        <v>3771</v>
      </c>
      <c r="D1095" s="220" t="s">
        <v>7</v>
      </c>
      <c r="E1095" s="215" t="s">
        <v>519</v>
      </c>
      <c r="F1095" s="216" t="s">
        <v>5082</v>
      </c>
      <c r="G1095" s="225">
        <v>0</v>
      </c>
      <c r="H1095" s="225">
        <v>0</v>
      </c>
      <c r="I1095" s="215" t="s">
        <v>1</v>
      </c>
      <c r="J1095" s="215" t="s">
        <v>1378</v>
      </c>
      <c r="K1095" s="222" t="s">
        <v>3785</v>
      </c>
      <c r="L1095" s="223" t="s">
        <v>4773</v>
      </c>
      <c r="M1095" s="223" t="s">
        <v>4832</v>
      </c>
      <c r="P1095" s="228" t="s">
        <v>3224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183</v>
      </c>
      <c r="W1095" s="92" t="s">
        <v>2240</v>
      </c>
      <c r="X1095" s="96" t="s">
        <v>2240</v>
      </c>
      <c r="Y1095" s="96" t="s">
        <v>2240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>
      <c r="A1096" s="48">
        <f t="shared" si="270"/>
        <v>1096</v>
      </c>
      <c r="B1096" s="47">
        <f t="shared" si="271"/>
        <v>1072</v>
      </c>
      <c r="C1096" s="220" t="s">
        <v>3771</v>
      </c>
      <c r="D1096" s="220" t="s">
        <v>7</v>
      </c>
      <c r="E1096" s="215" t="s">
        <v>519</v>
      </c>
      <c r="F1096" s="216" t="s">
        <v>5083</v>
      </c>
      <c r="G1096" s="225">
        <v>0</v>
      </c>
      <c r="H1096" s="225">
        <v>0</v>
      </c>
      <c r="I1096" s="215" t="s">
        <v>1</v>
      </c>
      <c r="J1096" s="215" t="s">
        <v>1378</v>
      </c>
      <c r="K1096" s="222" t="s">
        <v>3785</v>
      </c>
      <c r="L1096" s="223" t="s">
        <v>4773</v>
      </c>
      <c r="M1096" s="223" t="s">
        <v>4832</v>
      </c>
      <c r="P1096" s="228" t="s">
        <v>3225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183</v>
      </c>
      <c r="W1096" s="92" t="s">
        <v>2240</v>
      </c>
      <c r="X1096" s="96" t="s">
        <v>2240</v>
      </c>
      <c r="Y1096" s="96" t="s">
        <v>2240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33" t="str">
        <f>IF(ISNA(VLOOKUP(AA1096,'XEQM Shortlist'!J:J,1,0)),"//","")</f>
        <v/>
      </c>
      <c r="AE1096"/>
      <c r="AF1096" s="92" t="str">
        <f t="shared" si="278"/>
        <v/>
      </c>
      <c r="AG1096" t="b">
        <f t="shared" si="279"/>
        <v>1</v>
      </c>
    </row>
    <row r="1097" spans="1:33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220" t="s">
        <v>3772</v>
      </c>
      <c r="D1097" s="220" t="s">
        <v>3088</v>
      </c>
      <c r="E1097" s="215" t="s">
        <v>519</v>
      </c>
      <c r="F1097" s="215" t="s">
        <v>5084</v>
      </c>
      <c r="G1097" s="224">
        <v>0</v>
      </c>
      <c r="H1097" s="224">
        <v>0</v>
      </c>
      <c r="I1097" s="215" t="s">
        <v>1</v>
      </c>
      <c r="J1097" s="215" t="s">
        <v>1378</v>
      </c>
      <c r="K1097" s="222" t="s">
        <v>3785</v>
      </c>
      <c r="L1097" s="223" t="s">
        <v>4773</v>
      </c>
      <c r="M1097" s="223" t="s">
        <v>4832</v>
      </c>
      <c r="N1097" s="55"/>
      <c r="O1097" s="55"/>
      <c r="P1097" s="228" t="s">
        <v>3088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183</v>
      </c>
      <c r="W1097" s="79" t="s">
        <v>2240</v>
      </c>
      <c r="X1097" s="57" t="s">
        <v>2240</v>
      </c>
      <c r="Y1097" s="57" t="s">
        <v>2240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33" t="str">
        <f>IF(ISNA(VLOOKUP(AA1097,'XEQM Shortlist'!J:J,1,0)),"//","")</f>
        <v/>
      </c>
      <c r="AF1097" s="92" t="str">
        <f t="shared" si="278"/>
        <v/>
      </c>
      <c r="AG1097" t="b">
        <f t="shared" si="279"/>
        <v>1</v>
      </c>
    </row>
    <row r="1098" spans="1:33">
      <c r="A1098" s="48">
        <f t="shared" si="280"/>
        <v>1098</v>
      </c>
      <c r="B1098" s="47">
        <f t="shared" si="281"/>
        <v>1074</v>
      </c>
      <c r="C1098" s="220" t="s">
        <v>3772</v>
      </c>
      <c r="D1098" s="220" t="s">
        <v>3089</v>
      </c>
      <c r="E1098" s="215" t="s">
        <v>519</v>
      </c>
      <c r="F1098" s="215" t="s">
        <v>5085</v>
      </c>
      <c r="G1098" s="226">
        <v>0</v>
      </c>
      <c r="H1098" s="226">
        <v>0</v>
      </c>
      <c r="I1098" s="215" t="s">
        <v>1</v>
      </c>
      <c r="J1098" s="215" t="s">
        <v>1378</v>
      </c>
      <c r="K1098" s="222" t="s">
        <v>3785</v>
      </c>
      <c r="L1098" s="223" t="s">
        <v>4773</v>
      </c>
      <c r="M1098" s="223" t="s">
        <v>4832</v>
      </c>
      <c r="N1098" s="55"/>
      <c r="O1098" s="55"/>
      <c r="P1098" s="228" t="s">
        <v>3089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183</v>
      </c>
      <c r="W1098" s="79" t="s">
        <v>2240</v>
      </c>
      <c r="X1098" s="57" t="s">
        <v>2240</v>
      </c>
      <c r="Y1098" s="57" t="s">
        <v>2240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33" t="str">
        <f>IF(ISNA(VLOOKUP(AA1098,'XEQM Shortlist'!J:J,1,0)),"//","")</f>
        <v/>
      </c>
      <c r="AF1098" s="92" t="str">
        <f t="shared" si="278"/>
        <v/>
      </c>
      <c r="AG1098" t="b">
        <f t="shared" si="279"/>
        <v>1</v>
      </c>
    </row>
    <row r="1099" spans="1:33">
      <c r="A1099" s="48">
        <f t="shared" si="280"/>
        <v>1099</v>
      </c>
      <c r="B1099" s="47">
        <f t="shared" si="281"/>
        <v>1075</v>
      </c>
      <c r="C1099" s="220" t="s">
        <v>3771</v>
      </c>
      <c r="D1099" s="220" t="s">
        <v>7</v>
      </c>
      <c r="E1099" s="215" t="s">
        <v>519</v>
      </c>
      <c r="F1099" s="215" t="s">
        <v>5086</v>
      </c>
      <c r="G1099" s="226">
        <v>0</v>
      </c>
      <c r="H1099" s="226">
        <v>0</v>
      </c>
      <c r="I1099" s="215" t="s">
        <v>1</v>
      </c>
      <c r="J1099" s="215" t="s">
        <v>1378</v>
      </c>
      <c r="K1099" s="222" t="s">
        <v>3785</v>
      </c>
      <c r="L1099" s="223" t="s">
        <v>4773</v>
      </c>
      <c r="M1099" s="223" t="s">
        <v>4832</v>
      </c>
      <c r="N1099" s="55"/>
      <c r="O1099" s="55"/>
      <c r="P1099" s="228" t="s">
        <v>3226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183</v>
      </c>
      <c r="W1099" s="79" t="s">
        <v>2240</v>
      </c>
      <c r="X1099" s="57" t="s">
        <v>2240</v>
      </c>
      <c r="Y1099" s="57" t="s">
        <v>2240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33" t="str">
        <f>IF(ISNA(VLOOKUP(AA1099,'XEQM Shortlist'!J:J,1,0)),"//","")</f>
        <v/>
      </c>
      <c r="AF1099" s="92" t="str">
        <f t="shared" si="278"/>
        <v/>
      </c>
      <c r="AG1099" t="b">
        <f t="shared" si="279"/>
        <v>1</v>
      </c>
    </row>
    <row r="1100" spans="1:33">
      <c r="A1100" s="48">
        <f t="shared" si="280"/>
        <v>1100</v>
      </c>
      <c r="B1100" s="47">
        <f t="shared" si="281"/>
        <v>1076</v>
      </c>
      <c r="C1100" s="220" t="s">
        <v>3771</v>
      </c>
      <c r="D1100" s="220" t="s">
        <v>7</v>
      </c>
      <c r="E1100" s="215" t="s">
        <v>519</v>
      </c>
      <c r="F1100" s="215" t="s">
        <v>5087</v>
      </c>
      <c r="G1100" s="226">
        <v>0</v>
      </c>
      <c r="H1100" s="226">
        <v>0</v>
      </c>
      <c r="I1100" s="215" t="s">
        <v>1</v>
      </c>
      <c r="J1100" s="215" t="s">
        <v>1378</v>
      </c>
      <c r="K1100" s="222" t="s">
        <v>3785</v>
      </c>
      <c r="L1100" s="223" t="s">
        <v>4773</v>
      </c>
      <c r="M1100" s="223" t="s">
        <v>4832</v>
      </c>
      <c r="N1100" s="55"/>
      <c r="O1100" s="55"/>
      <c r="P1100" s="228" t="s">
        <v>3227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183</v>
      </c>
      <c r="W1100" s="79" t="s">
        <v>2240</v>
      </c>
      <c r="X1100" s="57" t="s">
        <v>2240</v>
      </c>
      <c r="Y1100" s="57" t="s">
        <v>2240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33" t="str">
        <f>IF(ISNA(VLOOKUP(AA1100,'XEQM Shortlist'!J:J,1,0)),"//","")</f>
        <v/>
      </c>
      <c r="AF1100" s="92" t="str">
        <f t="shared" si="278"/>
        <v/>
      </c>
      <c r="AG1100" t="b">
        <f t="shared" si="279"/>
        <v>1</v>
      </c>
    </row>
    <row r="1101" spans="1:33">
      <c r="A1101" s="48">
        <f t="shared" si="280"/>
        <v>1101</v>
      </c>
      <c r="B1101" s="47">
        <f t="shared" si="281"/>
        <v>1077</v>
      </c>
      <c r="C1101" s="220" t="s">
        <v>3772</v>
      </c>
      <c r="D1101" s="220" t="s">
        <v>3090</v>
      </c>
      <c r="E1101" s="215" t="s">
        <v>519</v>
      </c>
      <c r="F1101" s="215" t="s">
        <v>5088</v>
      </c>
      <c r="G1101" s="226">
        <v>0</v>
      </c>
      <c r="H1101" s="226">
        <v>0</v>
      </c>
      <c r="I1101" s="215" t="s">
        <v>1</v>
      </c>
      <c r="J1101" s="215" t="s">
        <v>1378</v>
      </c>
      <c r="K1101" s="222" t="s">
        <v>3785</v>
      </c>
      <c r="L1101" s="223" t="s">
        <v>4773</v>
      </c>
      <c r="M1101" s="223" t="s">
        <v>4832</v>
      </c>
      <c r="N1101" s="55"/>
      <c r="O1101" s="55"/>
      <c r="P1101" s="228" t="s">
        <v>3090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183</v>
      </c>
      <c r="W1101" s="79" t="s">
        <v>2240</v>
      </c>
      <c r="X1101" s="57" t="s">
        <v>2240</v>
      </c>
      <c r="Y1101" s="57" t="s">
        <v>2240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33" t="str">
        <f>IF(ISNA(VLOOKUP(AA1101,'XEQM Shortlist'!J:J,1,0)),"//","")</f>
        <v/>
      </c>
      <c r="AF1101" s="92" t="str">
        <f t="shared" si="278"/>
        <v/>
      </c>
      <c r="AG1101" t="b">
        <f t="shared" si="279"/>
        <v>1</v>
      </c>
    </row>
    <row r="1102" spans="1:33">
      <c r="A1102" s="48">
        <f t="shared" si="280"/>
        <v>1102</v>
      </c>
      <c r="B1102" s="47">
        <f t="shared" si="281"/>
        <v>1078</v>
      </c>
      <c r="C1102" s="220" t="s">
        <v>3771</v>
      </c>
      <c r="D1102" s="220" t="s">
        <v>7</v>
      </c>
      <c r="E1102" s="215" t="s">
        <v>519</v>
      </c>
      <c r="F1102" s="215" t="s">
        <v>5089</v>
      </c>
      <c r="G1102" s="226">
        <v>0</v>
      </c>
      <c r="H1102" s="226">
        <v>0</v>
      </c>
      <c r="I1102" s="215" t="s">
        <v>1</v>
      </c>
      <c r="J1102" s="215" t="s">
        <v>1378</v>
      </c>
      <c r="K1102" s="222" t="s">
        <v>3785</v>
      </c>
      <c r="L1102" s="223" t="s">
        <v>4773</v>
      </c>
      <c r="M1102" s="223" t="s">
        <v>4832</v>
      </c>
      <c r="N1102" s="55"/>
      <c r="O1102" s="55"/>
      <c r="P1102" s="228" t="s">
        <v>3238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183</v>
      </c>
      <c r="W1102" s="79" t="s">
        <v>2240</v>
      </c>
      <c r="X1102" s="57" t="s">
        <v>2240</v>
      </c>
      <c r="Y1102" s="57" t="s">
        <v>2240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33" t="str">
        <f>IF(ISNA(VLOOKUP(AA1102,'XEQM Shortlist'!J:J,1,0)),"//","")</f>
        <v/>
      </c>
      <c r="AF1102" s="92" t="str">
        <f t="shared" si="278"/>
        <v/>
      </c>
      <c r="AG1102" t="b">
        <f t="shared" si="279"/>
        <v>1</v>
      </c>
    </row>
    <row r="1103" spans="1:33">
      <c r="A1103" s="48">
        <f t="shared" si="280"/>
        <v>1103</v>
      </c>
      <c r="B1103" s="47">
        <f t="shared" si="281"/>
        <v>1079</v>
      </c>
      <c r="C1103" s="220" t="s">
        <v>3772</v>
      </c>
      <c r="D1103" s="220" t="s">
        <v>3091</v>
      </c>
      <c r="E1103" s="215" t="s">
        <v>519</v>
      </c>
      <c r="F1103" s="215" t="s">
        <v>713</v>
      </c>
      <c r="G1103" s="226">
        <v>0</v>
      </c>
      <c r="H1103" s="226">
        <v>0</v>
      </c>
      <c r="I1103" s="215" t="s">
        <v>1</v>
      </c>
      <c r="J1103" s="215" t="s">
        <v>1378</v>
      </c>
      <c r="K1103" s="222" t="s">
        <v>3785</v>
      </c>
      <c r="L1103" s="223" t="s">
        <v>4773</v>
      </c>
      <c r="M1103" s="223" t="s">
        <v>4832</v>
      </c>
      <c r="N1103" s="55"/>
      <c r="O1103" s="55"/>
      <c r="P1103" s="228" t="s">
        <v>3091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183</v>
      </c>
      <c r="W1103" s="79" t="s">
        <v>2240</v>
      </c>
      <c r="X1103" s="57" t="s">
        <v>2240</v>
      </c>
      <c r="Y1103" s="57" t="s">
        <v>2240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33" t="str">
        <f>IF(ISNA(VLOOKUP(AA1103,'XEQM Shortlist'!J:J,1,0)),"//","")</f>
        <v/>
      </c>
      <c r="AF1103" s="92" t="str">
        <f t="shared" si="278"/>
        <v/>
      </c>
      <c r="AG1103" t="b">
        <f t="shared" si="279"/>
        <v>1</v>
      </c>
    </row>
    <row r="1104" spans="1:33">
      <c r="A1104" s="48">
        <f t="shared" si="280"/>
        <v>1104</v>
      </c>
      <c r="B1104" s="47">
        <f t="shared" si="281"/>
        <v>1080</v>
      </c>
      <c r="C1104" s="220" t="s">
        <v>3771</v>
      </c>
      <c r="D1104" s="220" t="s">
        <v>7</v>
      </c>
      <c r="E1104" s="215" t="s">
        <v>519</v>
      </c>
      <c r="F1104" s="215" t="s">
        <v>5090</v>
      </c>
      <c r="G1104" s="226">
        <v>0</v>
      </c>
      <c r="H1104" s="226">
        <v>0</v>
      </c>
      <c r="I1104" s="215" t="s">
        <v>1</v>
      </c>
      <c r="J1104" s="215" t="s">
        <v>1378</v>
      </c>
      <c r="K1104" s="222" t="s">
        <v>3785</v>
      </c>
      <c r="L1104" s="223" t="s">
        <v>4773</v>
      </c>
      <c r="M1104" s="223" t="s">
        <v>4832</v>
      </c>
      <c r="N1104" s="55"/>
      <c r="O1104" s="55"/>
      <c r="P1104" s="228" t="s">
        <v>3228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183</v>
      </c>
      <c r="W1104" s="79" t="s">
        <v>2240</v>
      </c>
      <c r="X1104" s="57" t="s">
        <v>2240</v>
      </c>
      <c r="Y1104" s="57" t="s">
        <v>2240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33" t="str">
        <f>IF(ISNA(VLOOKUP(AA1104,'XEQM Shortlist'!J:J,1,0)),"//","")</f>
        <v/>
      </c>
      <c r="AF1104" s="92" t="str">
        <f t="shared" si="278"/>
        <v/>
      </c>
      <c r="AG1104" t="b">
        <f t="shared" si="279"/>
        <v>1</v>
      </c>
    </row>
    <row r="1105" spans="1:33">
      <c r="A1105" s="48">
        <f t="shared" si="280"/>
        <v>1105</v>
      </c>
      <c r="B1105" s="47">
        <f t="shared" si="281"/>
        <v>1081</v>
      </c>
      <c r="C1105" s="220" t="s">
        <v>3771</v>
      </c>
      <c r="D1105" s="220" t="s">
        <v>7</v>
      </c>
      <c r="E1105" s="215" t="s">
        <v>519</v>
      </c>
      <c r="F1105" s="215" t="s">
        <v>5091</v>
      </c>
      <c r="G1105" s="226">
        <v>0</v>
      </c>
      <c r="H1105" s="226">
        <v>0</v>
      </c>
      <c r="I1105" s="215" t="s">
        <v>1</v>
      </c>
      <c r="J1105" s="215" t="s">
        <v>1378</v>
      </c>
      <c r="K1105" s="222" t="s">
        <v>3785</v>
      </c>
      <c r="L1105" s="223" t="s">
        <v>4773</v>
      </c>
      <c r="M1105" s="223" t="s">
        <v>4832</v>
      </c>
      <c r="N1105" s="55"/>
      <c r="O1105" s="55"/>
      <c r="P1105" s="228" t="s">
        <v>3229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183</v>
      </c>
      <c r="W1105" s="79"/>
      <c r="X1105" s="57"/>
      <c r="Y1105" s="57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33" t="str">
        <f>IF(ISNA(VLOOKUP(AA1105,'XEQM Shortlist'!J:J,1,0)),"//","")</f>
        <v/>
      </c>
      <c r="AF1105" s="92" t="str">
        <f t="shared" si="278"/>
        <v/>
      </c>
      <c r="AG1105" t="b">
        <f t="shared" si="279"/>
        <v>1</v>
      </c>
    </row>
    <row r="1106" spans="1:33">
      <c r="A1106" s="48">
        <f t="shared" si="280"/>
        <v>1106</v>
      </c>
      <c r="B1106" s="47">
        <f t="shared" si="281"/>
        <v>1082</v>
      </c>
      <c r="C1106" s="220" t="s">
        <v>3771</v>
      </c>
      <c r="D1106" s="220" t="s">
        <v>7</v>
      </c>
      <c r="E1106" s="215" t="s">
        <v>519</v>
      </c>
      <c r="F1106" s="215" t="s">
        <v>5092</v>
      </c>
      <c r="G1106" s="226">
        <v>0</v>
      </c>
      <c r="H1106" s="226">
        <v>0</v>
      </c>
      <c r="I1106" s="215" t="s">
        <v>1</v>
      </c>
      <c r="J1106" s="215" t="s">
        <v>1378</v>
      </c>
      <c r="K1106" s="222" t="s">
        <v>3785</v>
      </c>
      <c r="L1106" s="223" t="s">
        <v>4773</v>
      </c>
      <c r="M1106" s="223" t="s">
        <v>4832</v>
      </c>
      <c r="N1106" s="55"/>
      <c r="O1106" s="55"/>
      <c r="P1106" s="228" t="s">
        <v>3230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183</v>
      </c>
      <c r="W1106" s="79" t="s">
        <v>2240</v>
      </c>
      <c r="X1106" s="57" t="s">
        <v>2240</v>
      </c>
      <c r="Y1106" s="57" t="s">
        <v>2240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33" t="str">
        <f>IF(ISNA(VLOOKUP(AA1106,'XEQM Shortlist'!J:J,1,0)),"//","")</f>
        <v/>
      </c>
      <c r="AF1106" s="92" t="str">
        <f t="shared" si="278"/>
        <v/>
      </c>
      <c r="AG1106" t="b">
        <f t="shared" si="279"/>
        <v>1</v>
      </c>
    </row>
    <row r="1107" spans="1:33">
      <c r="A1107" s="48">
        <f t="shared" si="280"/>
        <v>1107</v>
      </c>
      <c r="B1107" s="47">
        <f t="shared" si="281"/>
        <v>1083</v>
      </c>
      <c r="C1107" s="220" t="s">
        <v>3771</v>
      </c>
      <c r="D1107" s="220" t="s">
        <v>7</v>
      </c>
      <c r="E1107" s="215" t="s">
        <v>519</v>
      </c>
      <c r="F1107" s="215" t="s">
        <v>5093</v>
      </c>
      <c r="G1107" s="226">
        <v>0</v>
      </c>
      <c r="H1107" s="226">
        <v>0</v>
      </c>
      <c r="I1107" s="215" t="s">
        <v>1</v>
      </c>
      <c r="J1107" s="215" t="s">
        <v>1378</v>
      </c>
      <c r="K1107" s="222" t="s">
        <v>3785</v>
      </c>
      <c r="L1107" s="223" t="s">
        <v>4773</v>
      </c>
      <c r="M1107" s="223" t="s">
        <v>4832</v>
      </c>
      <c r="N1107" s="55"/>
      <c r="O1107" s="55"/>
      <c r="P1107" s="228" t="s">
        <v>3231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183</v>
      </c>
      <c r="W1107" s="79" t="s">
        <v>2240</v>
      </c>
      <c r="X1107" s="57" t="s">
        <v>2240</v>
      </c>
      <c r="Y1107" s="57" t="s">
        <v>2240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33" t="str">
        <f>IF(ISNA(VLOOKUP(AA1107,'XEQM Shortlist'!J:J,1,0)),"//","")</f>
        <v/>
      </c>
      <c r="AF1107" s="92" t="str">
        <f t="shared" si="278"/>
        <v/>
      </c>
      <c r="AG1107" t="b">
        <f t="shared" si="279"/>
        <v>1</v>
      </c>
    </row>
    <row r="1108" spans="1:33">
      <c r="A1108" s="48">
        <f t="shared" si="280"/>
        <v>1108</v>
      </c>
      <c r="B1108" s="47">
        <f t="shared" si="281"/>
        <v>1084</v>
      </c>
      <c r="C1108" s="220" t="s">
        <v>3771</v>
      </c>
      <c r="D1108" s="220" t="s">
        <v>7</v>
      </c>
      <c r="E1108" s="215" t="s">
        <v>519</v>
      </c>
      <c r="F1108" s="215" t="s">
        <v>5094</v>
      </c>
      <c r="G1108" s="226">
        <v>0</v>
      </c>
      <c r="H1108" s="226">
        <v>0</v>
      </c>
      <c r="I1108" s="215" t="s">
        <v>1</v>
      </c>
      <c r="J1108" s="215" t="s">
        <v>1378</v>
      </c>
      <c r="K1108" s="222" t="s">
        <v>3785</v>
      </c>
      <c r="L1108" s="223" t="s">
        <v>4773</v>
      </c>
      <c r="M1108" s="223" t="s">
        <v>4832</v>
      </c>
      <c r="N1108" s="55"/>
      <c r="O1108" s="55"/>
      <c r="P1108" s="228" t="s">
        <v>3232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183</v>
      </c>
      <c r="W1108" s="79" t="s">
        <v>2240</v>
      </c>
      <c r="X1108" s="57" t="s">
        <v>2240</v>
      </c>
      <c r="Y1108" s="57" t="s">
        <v>2240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33" t="str">
        <f>IF(ISNA(VLOOKUP(AA1108,'XEQM Shortlist'!J:J,1,0)),"//","")</f>
        <v/>
      </c>
      <c r="AF1108" s="92" t="str">
        <f t="shared" si="278"/>
        <v/>
      </c>
      <c r="AG1108" t="b">
        <f t="shared" si="279"/>
        <v>1</v>
      </c>
    </row>
    <row r="1109" spans="1:33">
      <c r="A1109" s="48">
        <f t="shared" si="280"/>
        <v>1109</v>
      </c>
      <c r="B1109" s="47">
        <f t="shared" si="281"/>
        <v>1085</v>
      </c>
      <c r="C1109" s="220" t="s">
        <v>3771</v>
      </c>
      <c r="D1109" s="220" t="s">
        <v>7</v>
      </c>
      <c r="E1109" s="215" t="s">
        <v>519</v>
      </c>
      <c r="F1109" s="215" t="s">
        <v>5095</v>
      </c>
      <c r="G1109" s="226">
        <v>0</v>
      </c>
      <c r="H1109" s="226">
        <v>0</v>
      </c>
      <c r="I1109" s="215" t="s">
        <v>1</v>
      </c>
      <c r="J1109" s="215" t="s">
        <v>1378</v>
      </c>
      <c r="K1109" s="222" t="s">
        <v>3785</v>
      </c>
      <c r="L1109" s="223" t="s">
        <v>4773</v>
      </c>
      <c r="M1109" s="223" t="s">
        <v>4832</v>
      </c>
      <c r="N1109" s="55"/>
      <c r="O1109" s="55"/>
      <c r="P1109" s="228" t="s">
        <v>3233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183</v>
      </c>
      <c r="W1109" s="79"/>
      <c r="X1109" s="57"/>
      <c r="Y1109" s="57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33" t="str">
        <f>IF(ISNA(VLOOKUP(AA1109,'XEQM Shortlist'!J:J,1,0)),"//","")</f>
        <v/>
      </c>
      <c r="AF1109" s="92" t="str">
        <f t="shared" si="278"/>
        <v/>
      </c>
      <c r="AG1109" t="b">
        <f t="shared" si="279"/>
        <v>1</v>
      </c>
    </row>
    <row r="1110" spans="1:33">
      <c r="A1110" s="48">
        <f t="shared" si="280"/>
        <v>1110</v>
      </c>
      <c r="B1110" s="47">
        <f t="shared" si="281"/>
        <v>1086</v>
      </c>
      <c r="C1110" s="220" t="s">
        <v>3771</v>
      </c>
      <c r="D1110" s="220" t="s">
        <v>7</v>
      </c>
      <c r="E1110" s="215" t="s">
        <v>519</v>
      </c>
      <c r="F1110" s="215" t="s">
        <v>5096</v>
      </c>
      <c r="G1110" s="226">
        <v>0</v>
      </c>
      <c r="H1110" s="226">
        <v>0</v>
      </c>
      <c r="I1110" s="215" t="s">
        <v>1</v>
      </c>
      <c r="J1110" s="215" t="s">
        <v>1378</v>
      </c>
      <c r="K1110" s="222" t="s">
        <v>3785</v>
      </c>
      <c r="L1110" s="223" t="s">
        <v>4773</v>
      </c>
      <c r="M1110" s="223" t="s">
        <v>4832</v>
      </c>
      <c r="N1110" s="55"/>
      <c r="O1110" s="55"/>
      <c r="P1110" s="228" t="s">
        <v>3234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183</v>
      </c>
      <c r="W1110" s="79"/>
      <c r="X1110" s="57"/>
      <c r="Y1110" s="57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33" t="str">
        <f>IF(ISNA(VLOOKUP(AA1110,'XEQM Shortlist'!J:J,1,0)),"//","")</f>
        <v/>
      </c>
      <c r="AF1110" s="92" t="str">
        <f t="shared" si="278"/>
        <v/>
      </c>
      <c r="AG1110" t="b">
        <f t="shared" si="279"/>
        <v>1</v>
      </c>
    </row>
    <row r="1111" spans="1:33">
      <c r="A1111" s="48">
        <f t="shared" si="280"/>
        <v>1111</v>
      </c>
      <c r="B1111" s="47">
        <f t="shared" si="281"/>
        <v>1087</v>
      </c>
      <c r="C1111" s="220" t="s">
        <v>3771</v>
      </c>
      <c r="D1111" s="220" t="s">
        <v>7</v>
      </c>
      <c r="E1111" s="215" t="s">
        <v>519</v>
      </c>
      <c r="F1111" s="215" t="s">
        <v>5097</v>
      </c>
      <c r="G1111" s="226">
        <v>0</v>
      </c>
      <c r="H1111" s="226">
        <v>0</v>
      </c>
      <c r="I1111" s="215" t="s">
        <v>1</v>
      </c>
      <c r="J1111" s="215" t="s">
        <v>1378</v>
      </c>
      <c r="K1111" s="222" t="s">
        <v>3785</v>
      </c>
      <c r="L1111" s="223" t="s">
        <v>4773</v>
      </c>
      <c r="M1111" s="223" t="s">
        <v>4832</v>
      </c>
      <c r="N1111" s="55"/>
      <c r="O1111" s="55"/>
      <c r="P1111" s="228" t="s">
        <v>3235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183</v>
      </c>
      <c r="W1111" s="79"/>
      <c r="X1111" s="57"/>
      <c r="Y1111" s="57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33" t="str">
        <f>IF(ISNA(VLOOKUP(AA1111,'XEQM Shortlist'!J:J,1,0)),"//","")</f>
        <v/>
      </c>
      <c r="AF1111" s="92" t="str">
        <f t="shared" si="278"/>
        <v/>
      </c>
      <c r="AG1111" t="b">
        <f t="shared" si="279"/>
        <v>1</v>
      </c>
    </row>
    <row r="1112" spans="1:33">
      <c r="A1112" s="48">
        <f t="shared" si="280"/>
        <v>1112</v>
      </c>
      <c r="B1112" s="47">
        <f t="shared" si="281"/>
        <v>1088</v>
      </c>
      <c r="C1112" s="220" t="s">
        <v>3771</v>
      </c>
      <c r="D1112" s="220" t="s">
        <v>7</v>
      </c>
      <c r="E1112" s="215" t="s">
        <v>519</v>
      </c>
      <c r="F1112" s="215" t="s">
        <v>5098</v>
      </c>
      <c r="G1112" s="226">
        <v>0</v>
      </c>
      <c r="H1112" s="226">
        <v>0</v>
      </c>
      <c r="I1112" s="215" t="s">
        <v>1</v>
      </c>
      <c r="J1112" s="215" t="s">
        <v>1378</v>
      </c>
      <c r="K1112" s="222" t="s">
        <v>3785</v>
      </c>
      <c r="L1112" s="223" t="s">
        <v>4773</v>
      </c>
      <c r="M1112" s="223" t="s">
        <v>4832</v>
      </c>
      <c r="N1112" s="55"/>
      <c r="O1112" s="55"/>
      <c r="P1112" s="228" t="s">
        <v>3236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183</v>
      </c>
      <c r="W1112" s="79"/>
      <c r="X1112" s="57"/>
      <c r="Y1112" s="57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33" t="str">
        <f>IF(ISNA(VLOOKUP(AA1112,'XEQM Shortlist'!J:J,1,0)),"//","")</f>
        <v/>
      </c>
      <c r="AF1112" s="92" t="str">
        <f t="shared" si="278"/>
        <v/>
      </c>
      <c r="AG1112" t="b">
        <f t="shared" si="279"/>
        <v>1</v>
      </c>
    </row>
    <row r="1113" spans="1:33">
      <c r="A1113" s="48">
        <f t="shared" si="280"/>
        <v>1113</v>
      </c>
      <c r="B1113" s="47">
        <f t="shared" si="281"/>
        <v>1089</v>
      </c>
      <c r="C1113" s="220" t="s">
        <v>3771</v>
      </c>
      <c r="D1113" s="220" t="s">
        <v>7</v>
      </c>
      <c r="E1113" s="215" t="s">
        <v>519</v>
      </c>
      <c r="F1113" s="215" t="s">
        <v>5099</v>
      </c>
      <c r="G1113" s="226">
        <v>0</v>
      </c>
      <c r="H1113" s="226">
        <v>0</v>
      </c>
      <c r="I1113" s="215" t="s">
        <v>1</v>
      </c>
      <c r="J1113" s="215" t="s">
        <v>1378</v>
      </c>
      <c r="K1113" s="222" t="s">
        <v>3785</v>
      </c>
      <c r="L1113" s="223" t="s">
        <v>4773</v>
      </c>
      <c r="M1113" s="223" t="s">
        <v>4832</v>
      </c>
      <c r="N1113" s="55"/>
      <c r="O1113" s="55"/>
      <c r="P1113" s="228" t="s">
        <v>3237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183</v>
      </c>
      <c r="W1113" s="79"/>
      <c r="X1113" s="57"/>
      <c r="Y1113" s="57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33" t="str">
        <f>IF(ISNA(VLOOKUP(AA1113,'XEQM Shortlist'!J:J,1,0)),"//","")</f>
        <v/>
      </c>
      <c r="AF1113" s="92" t="str">
        <f t="shared" si="278"/>
        <v/>
      </c>
      <c r="AG1113" t="b">
        <f t="shared" si="279"/>
        <v>1</v>
      </c>
    </row>
    <row r="1114" spans="1:33">
      <c r="A1114" s="48">
        <f t="shared" si="280"/>
        <v>1114</v>
      </c>
      <c r="B1114" s="47">
        <f t="shared" si="281"/>
        <v>1090</v>
      </c>
      <c r="C1114" s="220" t="s">
        <v>3771</v>
      </c>
      <c r="D1114" s="220" t="s">
        <v>7</v>
      </c>
      <c r="E1114" s="215" t="s">
        <v>519</v>
      </c>
      <c r="F1114" s="215" t="s">
        <v>5100</v>
      </c>
      <c r="G1114" s="226">
        <v>0</v>
      </c>
      <c r="H1114" s="226">
        <v>0</v>
      </c>
      <c r="I1114" s="215" t="s">
        <v>1</v>
      </c>
      <c r="J1114" s="215" t="s">
        <v>1378</v>
      </c>
      <c r="K1114" s="222" t="s">
        <v>3785</v>
      </c>
      <c r="L1114" s="223" t="s">
        <v>4773</v>
      </c>
      <c r="M1114" s="223" t="s">
        <v>4832</v>
      </c>
      <c r="N1114" s="55"/>
      <c r="O1114" s="55"/>
      <c r="P1114" s="228" t="s">
        <v>3239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183</v>
      </c>
      <c r="W1114" s="79"/>
      <c r="X1114" s="57"/>
      <c r="Y1114" s="57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33" t="str">
        <f>IF(ISNA(VLOOKUP(AA1114,'XEQM Shortlist'!J:J,1,0)),"//","")</f>
        <v/>
      </c>
      <c r="AF1114" s="92" t="str">
        <f t="shared" si="278"/>
        <v/>
      </c>
      <c r="AG1114" t="b">
        <f t="shared" si="279"/>
        <v>1</v>
      </c>
    </row>
    <row r="1115" spans="1:33">
      <c r="A1115" s="48">
        <f t="shared" si="280"/>
        <v>1115</v>
      </c>
      <c r="B1115" s="47">
        <f t="shared" si="281"/>
        <v>1091</v>
      </c>
      <c r="C1115" s="220" t="s">
        <v>3771</v>
      </c>
      <c r="D1115" s="220" t="s">
        <v>7</v>
      </c>
      <c r="E1115" s="215" t="s">
        <v>519</v>
      </c>
      <c r="F1115" s="215" t="s">
        <v>5101</v>
      </c>
      <c r="G1115" s="226">
        <v>0</v>
      </c>
      <c r="H1115" s="226">
        <v>0</v>
      </c>
      <c r="I1115" s="215" t="s">
        <v>1</v>
      </c>
      <c r="J1115" s="215" t="s">
        <v>1378</v>
      </c>
      <c r="K1115" s="222" t="s">
        <v>3785</v>
      </c>
      <c r="L1115" s="223" t="s">
        <v>4773</v>
      </c>
      <c r="M1115" s="223" t="s">
        <v>4832</v>
      </c>
      <c r="N1115" s="55"/>
      <c r="O1115" s="55"/>
      <c r="P1115" s="228" t="s">
        <v>3240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183</v>
      </c>
      <c r="W1115" s="79"/>
      <c r="X1115" s="57"/>
      <c r="Y1115" s="57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33" t="str">
        <f>IF(ISNA(VLOOKUP(AA1115,'XEQM Shortlist'!J:J,1,0)),"//","")</f>
        <v/>
      </c>
      <c r="AF1115" s="92" t="str">
        <f t="shared" si="278"/>
        <v/>
      </c>
      <c r="AG1115" t="b">
        <f t="shared" si="279"/>
        <v>1</v>
      </c>
    </row>
    <row r="1116" spans="1:33">
      <c r="A1116" s="48">
        <f t="shared" si="280"/>
        <v>1116</v>
      </c>
      <c r="B1116" s="47">
        <f t="shared" si="281"/>
        <v>1092</v>
      </c>
      <c r="C1116" s="220" t="s">
        <v>3771</v>
      </c>
      <c r="D1116" s="220" t="s">
        <v>7</v>
      </c>
      <c r="E1116" s="215" t="s">
        <v>519</v>
      </c>
      <c r="F1116" s="215" t="s">
        <v>5102</v>
      </c>
      <c r="G1116" s="226">
        <v>0</v>
      </c>
      <c r="H1116" s="226">
        <v>0</v>
      </c>
      <c r="I1116" s="215" t="s">
        <v>1</v>
      </c>
      <c r="J1116" s="215" t="s">
        <v>1378</v>
      </c>
      <c r="K1116" s="222" t="s">
        <v>3785</v>
      </c>
      <c r="L1116" s="223" t="s">
        <v>4773</v>
      </c>
      <c r="M1116" s="223" t="s">
        <v>4832</v>
      </c>
      <c r="N1116" s="55"/>
      <c r="O1116" s="55"/>
      <c r="P1116" s="228" t="s">
        <v>3241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183</v>
      </c>
      <c r="W1116" s="79"/>
      <c r="X1116" s="57"/>
      <c r="Y1116" s="57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33" t="str">
        <f>IF(ISNA(VLOOKUP(AA1116,'XEQM Shortlist'!J:J,1,0)),"//","")</f>
        <v/>
      </c>
      <c r="AF1116" s="92" t="str">
        <f t="shared" si="278"/>
        <v/>
      </c>
      <c r="AG1116" t="b">
        <f t="shared" si="279"/>
        <v>1</v>
      </c>
    </row>
    <row r="1117" spans="1:33">
      <c r="A1117" s="48">
        <f t="shared" si="280"/>
        <v>1117</v>
      </c>
      <c r="B1117" s="47">
        <f t="shared" si="281"/>
        <v>1093</v>
      </c>
      <c r="C1117" s="220" t="s">
        <v>3771</v>
      </c>
      <c r="D1117" s="220" t="s">
        <v>7</v>
      </c>
      <c r="E1117" s="215" t="s">
        <v>519</v>
      </c>
      <c r="F1117" s="215" t="s">
        <v>5103</v>
      </c>
      <c r="G1117" s="226">
        <v>0</v>
      </c>
      <c r="H1117" s="226">
        <v>0</v>
      </c>
      <c r="I1117" s="215" t="s">
        <v>1</v>
      </c>
      <c r="J1117" s="215" t="s">
        <v>1378</v>
      </c>
      <c r="K1117" s="222" t="s">
        <v>3785</v>
      </c>
      <c r="L1117" s="223" t="s">
        <v>4773</v>
      </c>
      <c r="M1117" s="223" t="s">
        <v>4832</v>
      </c>
      <c r="N1117" s="55"/>
      <c r="O1117" s="55"/>
      <c r="P1117" s="228" t="s">
        <v>3242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183</v>
      </c>
      <c r="W1117" s="79"/>
      <c r="X1117" s="57"/>
      <c r="Y1117" s="57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33" t="str">
        <f>IF(ISNA(VLOOKUP(AA1117,'XEQM Shortlist'!J:J,1,0)),"//","")</f>
        <v/>
      </c>
      <c r="AF1117" s="92" t="str">
        <f t="shared" si="278"/>
        <v/>
      </c>
      <c r="AG1117" t="b">
        <f t="shared" si="279"/>
        <v>1</v>
      </c>
    </row>
    <row r="1118" spans="1:33">
      <c r="A1118" s="48">
        <f t="shared" si="280"/>
        <v>1118</v>
      </c>
      <c r="B1118" s="47">
        <f t="shared" si="281"/>
        <v>1094</v>
      </c>
      <c r="C1118" s="220" t="s">
        <v>3771</v>
      </c>
      <c r="D1118" s="220" t="s">
        <v>7</v>
      </c>
      <c r="E1118" s="215" t="s">
        <v>519</v>
      </c>
      <c r="F1118" s="215" t="s">
        <v>5104</v>
      </c>
      <c r="G1118" s="226">
        <v>0</v>
      </c>
      <c r="H1118" s="226">
        <v>0</v>
      </c>
      <c r="I1118" s="215" t="s">
        <v>1</v>
      </c>
      <c r="J1118" s="215" t="s">
        <v>1378</v>
      </c>
      <c r="K1118" s="222" t="s">
        <v>3785</v>
      </c>
      <c r="L1118" s="223" t="s">
        <v>4773</v>
      </c>
      <c r="M1118" s="223" t="s">
        <v>4832</v>
      </c>
      <c r="N1118" s="55"/>
      <c r="O1118" s="55"/>
      <c r="P1118" s="228" t="s">
        <v>3243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183</v>
      </c>
      <c r="W1118" s="79"/>
      <c r="X1118" s="57"/>
      <c r="Y1118" s="57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33" t="str">
        <f>IF(ISNA(VLOOKUP(AA1118,'XEQM Shortlist'!J:J,1,0)),"//","")</f>
        <v/>
      </c>
      <c r="AF1118" s="92" t="str">
        <f t="shared" si="278"/>
        <v/>
      </c>
      <c r="AG1118" t="b">
        <f t="shared" si="279"/>
        <v>1</v>
      </c>
    </row>
    <row r="1119" spans="1:33">
      <c r="A1119" s="48">
        <f t="shared" si="280"/>
        <v>1119</v>
      </c>
      <c r="B1119" s="47">
        <f t="shared" si="281"/>
        <v>1095</v>
      </c>
      <c r="C1119" s="220" t="s">
        <v>3771</v>
      </c>
      <c r="D1119" s="220" t="s">
        <v>7</v>
      </c>
      <c r="E1119" s="215" t="s">
        <v>519</v>
      </c>
      <c r="F1119" s="215" t="s">
        <v>5105</v>
      </c>
      <c r="G1119" s="226">
        <v>0</v>
      </c>
      <c r="H1119" s="226">
        <v>0</v>
      </c>
      <c r="I1119" s="215" t="s">
        <v>1</v>
      </c>
      <c r="J1119" s="215" t="s">
        <v>1378</v>
      </c>
      <c r="K1119" s="222" t="s">
        <v>3785</v>
      </c>
      <c r="L1119" s="223" t="s">
        <v>4773</v>
      </c>
      <c r="M1119" s="223" t="s">
        <v>4832</v>
      </c>
      <c r="N1119" s="55"/>
      <c r="O1119" s="55"/>
      <c r="P1119" s="228" t="s">
        <v>3244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183</v>
      </c>
      <c r="W1119" s="79"/>
      <c r="X1119" s="57"/>
      <c r="Y1119" s="57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33" t="str">
        <f>IF(ISNA(VLOOKUP(AA1119,'XEQM Shortlist'!J:J,1,0)),"//","")</f>
        <v/>
      </c>
      <c r="AF1119" s="92" t="str">
        <f t="shared" si="278"/>
        <v/>
      </c>
      <c r="AG1119" t="b">
        <f t="shared" si="279"/>
        <v>1</v>
      </c>
    </row>
    <row r="1120" spans="1:33">
      <c r="A1120" s="48">
        <f t="shared" si="280"/>
        <v>1120</v>
      </c>
      <c r="B1120" s="47">
        <f t="shared" si="281"/>
        <v>1096</v>
      </c>
      <c r="C1120" s="220" t="s">
        <v>3771</v>
      </c>
      <c r="D1120" s="220" t="s">
        <v>7</v>
      </c>
      <c r="E1120" s="215" t="s">
        <v>519</v>
      </c>
      <c r="F1120" s="215" t="s">
        <v>5106</v>
      </c>
      <c r="G1120" s="226">
        <v>0</v>
      </c>
      <c r="H1120" s="226">
        <v>0</v>
      </c>
      <c r="I1120" s="215" t="s">
        <v>1</v>
      </c>
      <c r="J1120" s="215" t="s">
        <v>1378</v>
      </c>
      <c r="K1120" s="222" t="s">
        <v>3785</v>
      </c>
      <c r="L1120" s="223" t="s">
        <v>4773</v>
      </c>
      <c r="M1120" s="223" t="s">
        <v>4832</v>
      </c>
      <c r="N1120" s="55"/>
      <c r="O1120" s="55"/>
      <c r="P1120" s="228" t="s">
        <v>3245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183</v>
      </c>
      <c r="W1120" s="79"/>
      <c r="X1120" s="57"/>
      <c r="Y1120" s="57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33" t="str">
        <f>IF(ISNA(VLOOKUP(AA1120,'XEQM Shortlist'!J:J,1,0)),"//","")</f>
        <v/>
      </c>
      <c r="AF1120" s="92" t="str">
        <f t="shared" si="278"/>
        <v/>
      </c>
      <c r="AG1120" t="b">
        <f t="shared" si="279"/>
        <v>1</v>
      </c>
    </row>
    <row r="1121" spans="1:33">
      <c r="A1121" s="48">
        <f t="shared" si="280"/>
        <v>1121</v>
      </c>
      <c r="B1121" s="47">
        <f t="shared" si="281"/>
        <v>1097</v>
      </c>
      <c r="C1121" s="220" t="s">
        <v>3771</v>
      </c>
      <c r="D1121" s="220" t="s">
        <v>7</v>
      </c>
      <c r="E1121" s="215" t="s">
        <v>519</v>
      </c>
      <c r="F1121" s="215" t="s">
        <v>5107</v>
      </c>
      <c r="G1121" s="226">
        <v>0</v>
      </c>
      <c r="H1121" s="226">
        <v>0</v>
      </c>
      <c r="I1121" s="215" t="s">
        <v>1</v>
      </c>
      <c r="J1121" s="215" t="s">
        <v>1378</v>
      </c>
      <c r="K1121" s="222" t="s">
        <v>3785</v>
      </c>
      <c r="L1121" s="223" t="s">
        <v>4773</v>
      </c>
      <c r="M1121" s="223" t="s">
        <v>4832</v>
      </c>
      <c r="N1121" s="55"/>
      <c r="O1121" s="55"/>
      <c r="P1121" s="228" t="s">
        <v>3246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183</v>
      </c>
      <c r="W1121" s="79"/>
      <c r="X1121" s="57"/>
      <c r="Y1121" s="57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33" t="str">
        <f>IF(ISNA(VLOOKUP(AA1121,'XEQM Shortlist'!J:J,1,0)),"//","")</f>
        <v/>
      </c>
      <c r="AF1121" s="92" t="str">
        <f t="shared" si="278"/>
        <v/>
      </c>
      <c r="AG1121" t="b">
        <f t="shared" si="279"/>
        <v>1</v>
      </c>
    </row>
    <row r="1122" spans="1:33">
      <c r="A1122" s="48">
        <f t="shared" si="280"/>
        <v>1122</v>
      </c>
      <c r="B1122" s="47">
        <f t="shared" si="281"/>
        <v>1098</v>
      </c>
      <c r="C1122" s="220" t="s">
        <v>3771</v>
      </c>
      <c r="D1122" s="220" t="s">
        <v>7</v>
      </c>
      <c r="E1122" s="215" t="s">
        <v>519</v>
      </c>
      <c r="F1122" s="215" t="s">
        <v>5108</v>
      </c>
      <c r="G1122" s="226">
        <v>0</v>
      </c>
      <c r="H1122" s="226">
        <v>0</v>
      </c>
      <c r="I1122" s="215" t="s">
        <v>1</v>
      </c>
      <c r="J1122" s="215" t="s">
        <v>1378</v>
      </c>
      <c r="K1122" s="222" t="s">
        <v>3785</v>
      </c>
      <c r="L1122" s="223" t="s">
        <v>4773</v>
      </c>
      <c r="M1122" s="223" t="s">
        <v>4832</v>
      </c>
      <c r="N1122" s="55"/>
      <c r="O1122" s="55"/>
      <c r="P1122" s="228" t="s">
        <v>3247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183</v>
      </c>
      <c r="W1122" s="79"/>
      <c r="X1122" s="57"/>
      <c r="Y1122" s="57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33" t="str">
        <f>IF(ISNA(VLOOKUP(AA1122,'XEQM Shortlist'!J:J,1,0)),"//","")</f>
        <v/>
      </c>
      <c r="AF1122" s="92" t="str">
        <f t="shared" si="278"/>
        <v/>
      </c>
      <c r="AG1122" t="b">
        <f t="shared" si="279"/>
        <v>1</v>
      </c>
    </row>
    <row r="1123" spans="1:33">
      <c r="A1123" s="48">
        <f t="shared" si="280"/>
        <v>1123</v>
      </c>
      <c r="B1123" s="47">
        <f t="shared" si="281"/>
        <v>1099</v>
      </c>
      <c r="C1123" s="220" t="s">
        <v>3771</v>
      </c>
      <c r="D1123" s="220" t="s">
        <v>7</v>
      </c>
      <c r="E1123" s="215" t="s">
        <v>519</v>
      </c>
      <c r="F1123" s="215" t="s">
        <v>5109</v>
      </c>
      <c r="G1123" s="226">
        <v>0</v>
      </c>
      <c r="H1123" s="226">
        <v>0</v>
      </c>
      <c r="I1123" s="215" t="s">
        <v>1</v>
      </c>
      <c r="J1123" s="215" t="s">
        <v>1378</v>
      </c>
      <c r="K1123" s="222" t="s">
        <v>3785</v>
      </c>
      <c r="L1123" s="223" t="s">
        <v>4773</v>
      </c>
      <c r="M1123" s="223" t="s">
        <v>4832</v>
      </c>
      <c r="N1123" s="55"/>
      <c r="O1123" s="55"/>
      <c r="P1123" s="228" t="s">
        <v>3248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183</v>
      </c>
      <c r="W1123" s="79"/>
      <c r="X1123" s="57"/>
      <c r="Y1123" s="57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33" t="str">
        <f>IF(ISNA(VLOOKUP(AA1123,'XEQM Shortlist'!J:J,1,0)),"//","")</f>
        <v/>
      </c>
      <c r="AF1123" s="92" t="str">
        <f t="shared" si="278"/>
        <v/>
      </c>
      <c r="AG1123" t="b">
        <f t="shared" si="279"/>
        <v>1</v>
      </c>
    </row>
    <row r="1124" spans="1:33">
      <c r="A1124" s="48">
        <f t="shared" si="280"/>
        <v>1124</v>
      </c>
      <c r="B1124" s="47">
        <f t="shared" si="281"/>
        <v>1100</v>
      </c>
      <c r="C1124" s="220" t="s">
        <v>3771</v>
      </c>
      <c r="D1124" s="220" t="s">
        <v>7</v>
      </c>
      <c r="E1124" s="215" t="s">
        <v>519</v>
      </c>
      <c r="F1124" s="215" t="s">
        <v>5110</v>
      </c>
      <c r="G1124" s="226">
        <v>0</v>
      </c>
      <c r="H1124" s="226">
        <v>0</v>
      </c>
      <c r="I1124" s="215" t="s">
        <v>1</v>
      </c>
      <c r="J1124" s="215" t="s">
        <v>1378</v>
      </c>
      <c r="K1124" s="222" t="s">
        <v>3785</v>
      </c>
      <c r="L1124" s="223" t="s">
        <v>4773</v>
      </c>
      <c r="M1124" s="223" t="s">
        <v>4832</v>
      </c>
      <c r="N1124" s="55"/>
      <c r="O1124" s="55"/>
      <c r="P1124" s="228" t="s">
        <v>3249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183</v>
      </c>
      <c r="W1124" s="79"/>
      <c r="X1124" s="57"/>
      <c r="Y1124" s="57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33" t="str">
        <f>IF(ISNA(VLOOKUP(AA1124,'XEQM Shortlist'!J:J,1,0)),"//","")</f>
        <v/>
      </c>
      <c r="AF1124" s="92" t="str">
        <f t="shared" si="278"/>
        <v/>
      </c>
      <c r="AG1124" t="b">
        <f t="shared" si="279"/>
        <v>1</v>
      </c>
    </row>
    <row r="1125" spans="1:33">
      <c r="A1125" s="48">
        <f t="shared" si="280"/>
        <v>1125</v>
      </c>
      <c r="B1125" s="47">
        <f t="shared" si="281"/>
        <v>1101</v>
      </c>
      <c r="C1125" s="220" t="s">
        <v>3771</v>
      </c>
      <c r="D1125" s="220" t="s">
        <v>7</v>
      </c>
      <c r="E1125" s="215" t="s">
        <v>519</v>
      </c>
      <c r="F1125" s="215" t="s">
        <v>5111</v>
      </c>
      <c r="G1125" s="226">
        <v>0</v>
      </c>
      <c r="H1125" s="226">
        <v>0</v>
      </c>
      <c r="I1125" s="215" t="s">
        <v>1</v>
      </c>
      <c r="J1125" s="215" t="s">
        <v>1378</v>
      </c>
      <c r="K1125" s="222" t="s">
        <v>3785</v>
      </c>
      <c r="L1125" s="223" t="s">
        <v>4773</v>
      </c>
      <c r="M1125" s="223" t="s">
        <v>4832</v>
      </c>
      <c r="N1125" s="55"/>
      <c r="O1125" s="55"/>
      <c r="P1125" s="228" t="s">
        <v>3250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183</v>
      </c>
      <c r="W1125" s="79"/>
      <c r="X1125" s="57"/>
      <c r="Y1125" s="57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33" t="str">
        <f>IF(ISNA(VLOOKUP(AA1125,'XEQM Shortlist'!J:J,1,0)),"//","")</f>
        <v/>
      </c>
      <c r="AF1125" s="92" t="str">
        <f t="shared" si="278"/>
        <v/>
      </c>
      <c r="AG1125" t="b">
        <f t="shared" si="279"/>
        <v>1</v>
      </c>
    </row>
    <row r="1126" spans="1:33">
      <c r="A1126" s="48">
        <f t="shared" si="280"/>
        <v>1126</v>
      </c>
      <c r="B1126" s="47">
        <f t="shared" si="281"/>
        <v>1102</v>
      </c>
      <c r="C1126" s="220" t="s">
        <v>3771</v>
      </c>
      <c r="D1126" s="220" t="s">
        <v>7</v>
      </c>
      <c r="E1126" s="215" t="s">
        <v>519</v>
      </c>
      <c r="F1126" s="215" t="s">
        <v>5112</v>
      </c>
      <c r="G1126" s="226">
        <v>0</v>
      </c>
      <c r="H1126" s="226">
        <v>0</v>
      </c>
      <c r="I1126" s="215" t="s">
        <v>1</v>
      </c>
      <c r="J1126" s="215" t="s">
        <v>1378</v>
      </c>
      <c r="K1126" s="222" t="s">
        <v>3785</v>
      </c>
      <c r="L1126" s="223" t="s">
        <v>4773</v>
      </c>
      <c r="M1126" s="223" t="s">
        <v>4832</v>
      </c>
      <c r="N1126" s="55"/>
      <c r="O1126" s="55"/>
      <c r="P1126" s="228" t="s">
        <v>3251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183</v>
      </c>
      <c r="W1126" s="79"/>
      <c r="X1126" s="57"/>
      <c r="Y1126" s="57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33" t="str">
        <f>IF(ISNA(VLOOKUP(AA1126,'XEQM Shortlist'!J:J,1,0)),"//","")</f>
        <v/>
      </c>
      <c r="AF1126" s="92" t="str">
        <f t="shared" si="278"/>
        <v/>
      </c>
      <c r="AG1126" t="b">
        <f t="shared" si="279"/>
        <v>1</v>
      </c>
    </row>
    <row r="1127" spans="1:33">
      <c r="A1127" s="48">
        <f t="shared" si="280"/>
        <v>1127</v>
      </c>
      <c r="B1127" s="47">
        <f t="shared" si="281"/>
        <v>1103</v>
      </c>
      <c r="C1127" s="220" t="s">
        <v>3771</v>
      </c>
      <c r="D1127" s="220" t="s">
        <v>7</v>
      </c>
      <c r="E1127" s="215" t="s">
        <v>519</v>
      </c>
      <c r="F1127" s="215" t="s">
        <v>5113</v>
      </c>
      <c r="G1127" s="226">
        <v>0</v>
      </c>
      <c r="H1127" s="226">
        <v>0</v>
      </c>
      <c r="I1127" s="215" t="s">
        <v>1</v>
      </c>
      <c r="J1127" s="215" t="s">
        <v>1378</v>
      </c>
      <c r="K1127" s="222" t="s">
        <v>3785</v>
      </c>
      <c r="L1127" s="223" t="s">
        <v>4773</v>
      </c>
      <c r="M1127" s="223" t="s">
        <v>4832</v>
      </c>
      <c r="N1127" s="55"/>
      <c r="O1127" s="55"/>
      <c r="P1127" s="228" t="s">
        <v>3252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183</v>
      </c>
      <c r="W1127" s="79"/>
      <c r="X1127" s="57"/>
      <c r="Y1127" s="57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33" t="str">
        <f>IF(ISNA(VLOOKUP(AA1127,'XEQM Shortlist'!J:J,1,0)),"//","")</f>
        <v/>
      </c>
      <c r="AF1127" s="92" t="str">
        <f t="shared" si="278"/>
        <v/>
      </c>
      <c r="AG1127" t="b">
        <f t="shared" si="279"/>
        <v>1</v>
      </c>
    </row>
    <row r="1128" spans="1:33">
      <c r="A1128" s="48">
        <f t="shared" si="280"/>
        <v>1128</v>
      </c>
      <c r="B1128" s="47">
        <f t="shared" si="281"/>
        <v>1104</v>
      </c>
      <c r="C1128" s="220" t="s">
        <v>3771</v>
      </c>
      <c r="D1128" s="220" t="s">
        <v>7</v>
      </c>
      <c r="E1128" s="215" t="s">
        <v>519</v>
      </c>
      <c r="F1128" s="215" t="s">
        <v>5114</v>
      </c>
      <c r="G1128" s="226">
        <v>0</v>
      </c>
      <c r="H1128" s="226">
        <v>0</v>
      </c>
      <c r="I1128" s="215" t="s">
        <v>1</v>
      </c>
      <c r="J1128" s="215" t="s">
        <v>1378</v>
      </c>
      <c r="K1128" s="222" t="s">
        <v>3785</v>
      </c>
      <c r="L1128" s="223" t="s">
        <v>4773</v>
      </c>
      <c r="M1128" s="223" t="s">
        <v>4832</v>
      </c>
      <c r="N1128" s="55"/>
      <c r="O1128" s="55"/>
      <c r="P1128" s="228" t="s">
        <v>3253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183</v>
      </c>
      <c r="W1128" s="79"/>
      <c r="X1128" s="57"/>
      <c r="Y1128" s="57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33" t="str">
        <f>IF(ISNA(VLOOKUP(AA1128,'XEQM Shortlist'!J:J,1,0)),"//","")</f>
        <v/>
      </c>
      <c r="AF1128" s="92" t="str">
        <f t="shared" si="278"/>
        <v/>
      </c>
      <c r="AG1128" t="b">
        <f t="shared" si="279"/>
        <v>1</v>
      </c>
    </row>
    <row r="1129" spans="1:33">
      <c r="A1129" s="48">
        <f t="shared" si="280"/>
        <v>1129</v>
      </c>
      <c r="B1129" s="47">
        <f t="shared" si="281"/>
        <v>1105</v>
      </c>
      <c r="C1129" s="220" t="s">
        <v>3771</v>
      </c>
      <c r="D1129" s="220" t="s">
        <v>7</v>
      </c>
      <c r="E1129" s="215" t="s">
        <v>519</v>
      </c>
      <c r="F1129" s="215" t="s">
        <v>5115</v>
      </c>
      <c r="G1129" s="226">
        <v>0</v>
      </c>
      <c r="H1129" s="226">
        <v>0</v>
      </c>
      <c r="I1129" s="215" t="s">
        <v>1</v>
      </c>
      <c r="J1129" s="215" t="s">
        <v>1378</v>
      </c>
      <c r="K1129" s="222" t="s">
        <v>3785</v>
      </c>
      <c r="L1129" s="223" t="s">
        <v>4773</v>
      </c>
      <c r="M1129" s="223" t="s">
        <v>4832</v>
      </c>
      <c r="N1129" s="55"/>
      <c r="O1129" s="55"/>
      <c r="P1129" s="228" t="s">
        <v>3254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183</v>
      </c>
      <c r="W1129" s="79"/>
      <c r="X1129" s="57"/>
      <c r="Y1129" s="57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33" t="str">
        <f>IF(ISNA(VLOOKUP(AA1129,'XEQM Shortlist'!J:J,1,0)),"//","")</f>
        <v/>
      </c>
      <c r="AF1129" s="92" t="str">
        <f t="shared" si="278"/>
        <v/>
      </c>
      <c r="AG1129" t="b">
        <f t="shared" si="279"/>
        <v>1</v>
      </c>
    </row>
    <row r="1130" spans="1:33">
      <c r="A1130" s="48">
        <f t="shared" si="280"/>
        <v>1130</v>
      </c>
      <c r="B1130" s="47">
        <f t="shared" si="281"/>
        <v>1106</v>
      </c>
      <c r="C1130" s="220" t="s">
        <v>3771</v>
      </c>
      <c r="D1130" s="220" t="s">
        <v>7</v>
      </c>
      <c r="E1130" s="215" t="s">
        <v>519</v>
      </c>
      <c r="F1130" s="215" t="s">
        <v>5116</v>
      </c>
      <c r="G1130" s="226">
        <v>0</v>
      </c>
      <c r="H1130" s="226">
        <v>0</v>
      </c>
      <c r="I1130" s="215" t="s">
        <v>1</v>
      </c>
      <c r="J1130" s="215" t="s">
        <v>1378</v>
      </c>
      <c r="K1130" s="222" t="s">
        <v>3785</v>
      </c>
      <c r="L1130" s="223" t="s">
        <v>4773</v>
      </c>
      <c r="M1130" s="223" t="s">
        <v>4832</v>
      </c>
      <c r="N1130" s="55"/>
      <c r="O1130" s="55"/>
      <c r="P1130" s="228" t="s">
        <v>3255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183</v>
      </c>
      <c r="W1130" s="79"/>
      <c r="X1130" s="57"/>
      <c r="Y1130" s="57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33" t="str">
        <f>IF(ISNA(VLOOKUP(AA1130,'XEQM Shortlist'!J:J,1,0)),"//","")</f>
        <v/>
      </c>
      <c r="AF1130" s="92" t="str">
        <f t="shared" si="278"/>
        <v/>
      </c>
      <c r="AG1130" t="b">
        <f t="shared" si="279"/>
        <v>1</v>
      </c>
    </row>
    <row r="1131" spans="1:33">
      <c r="A1131" s="48">
        <f t="shared" si="280"/>
        <v>1131</v>
      </c>
      <c r="B1131" s="47">
        <f t="shared" si="281"/>
        <v>1107</v>
      </c>
      <c r="C1131" s="220" t="s">
        <v>3771</v>
      </c>
      <c r="D1131" s="220" t="s">
        <v>7</v>
      </c>
      <c r="E1131" s="215" t="s">
        <v>519</v>
      </c>
      <c r="F1131" s="215" t="s">
        <v>5117</v>
      </c>
      <c r="G1131" s="226">
        <v>0</v>
      </c>
      <c r="H1131" s="226">
        <v>0</v>
      </c>
      <c r="I1131" s="215" t="s">
        <v>1</v>
      </c>
      <c r="J1131" s="215" t="s">
        <v>1378</v>
      </c>
      <c r="K1131" s="222" t="s">
        <v>3785</v>
      </c>
      <c r="L1131" s="223" t="s">
        <v>4773</v>
      </c>
      <c r="M1131" s="223" t="s">
        <v>4832</v>
      </c>
      <c r="N1131" s="55"/>
      <c r="O1131" s="55"/>
      <c r="P1131" s="228" t="s">
        <v>3256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183</v>
      </c>
      <c r="W1131" s="79"/>
      <c r="X1131" s="57"/>
      <c r="Y1131" s="57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33" t="str">
        <f>IF(ISNA(VLOOKUP(AA1131,'XEQM Shortlist'!J:J,1,0)),"//","")</f>
        <v/>
      </c>
      <c r="AF1131" s="92" t="str">
        <f t="shared" si="278"/>
        <v/>
      </c>
      <c r="AG1131" t="b">
        <f t="shared" si="279"/>
        <v>1</v>
      </c>
    </row>
    <row r="1132" spans="1:33">
      <c r="A1132" s="48">
        <f t="shared" si="280"/>
        <v>1132</v>
      </c>
      <c r="B1132" s="47">
        <f t="shared" si="281"/>
        <v>1108</v>
      </c>
      <c r="C1132" s="220" t="s">
        <v>3771</v>
      </c>
      <c r="D1132" s="220" t="s">
        <v>7</v>
      </c>
      <c r="E1132" s="215" t="s">
        <v>519</v>
      </c>
      <c r="F1132" s="215" t="s">
        <v>5118</v>
      </c>
      <c r="G1132" s="226">
        <v>0</v>
      </c>
      <c r="H1132" s="226">
        <v>0</v>
      </c>
      <c r="I1132" s="215" t="s">
        <v>1</v>
      </c>
      <c r="J1132" s="215" t="s">
        <v>1378</v>
      </c>
      <c r="K1132" s="222" t="s">
        <v>3785</v>
      </c>
      <c r="L1132" s="223" t="s">
        <v>4773</v>
      </c>
      <c r="M1132" s="223" t="s">
        <v>4832</v>
      </c>
      <c r="N1132" s="55"/>
      <c r="O1132" s="55"/>
      <c r="P1132" s="228" t="s">
        <v>3257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183</v>
      </c>
      <c r="W1132" s="79"/>
      <c r="X1132" s="57"/>
      <c r="Y1132" s="57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33" t="str">
        <f>IF(ISNA(VLOOKUP(AA1132,'XEQM Shortlist'!J:J,1,0)),"//","")</f>
        <v/>
      </c>
      <c r="AF1132" s="92" t="str">
        <f t="shared" si="278"/>
        <v/>
      </c>
      <c r="AG1132" t="b">
        <f t="shared" si="279"/>
        <v>1</v>
      </c>
    </row>
    <row r="1133" spans="1:33">
      <c r="A1133" s="48">
        <f t="shared" si="280"/>
        <v>1133</v>
      </c>
      <c r="B1133" s="47">
        <f t="shared" si="281"/>
        <v>1109</v>
      </c>
      <c r="C1133" s="220" t="s">
        <v>3771</v>
      </c>
      <c r="D1133" s="220" t="s">
        <v>7</v>
      </c>
      <c r="E1133" s="215" t="s">
        <v>519</v>
      </c>
      <c r="F1133" s="215" t="s">
        <v>5119</v>
      </c>
      <c r="G1133" s="226">
        <v>0</v>
      </c>
      <c r="H1133" s="226">
        <v>0</v>
      </c>
      <c r="I1133" s="215" t="s">
        <v>1</v>
      </c>
      <c r="J1133" s="215" t="s">
        <v>1378</v>
      </c>
      <c r="K1133" s="222" t="s">
        <v>3785</v>
      </c>
      <c r="L1133" s="223" t="s">
        <v>4773</v>
      </c>
      <c r="M1133" s="223" t="s">
        <v>4832</v>
      </c>
      <c r="N1133" s="55"/>
      <c r="O1133" s="55"/>
      <c r="P1133" s="228" t="s">
        <v>3258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183</v>
      </c>
      <c r="W1133" s="79"/>
      <c r="X1133" s="57"/>
      <c r="Y1133" s="57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33" t="str">
        <f>IF(ISNA(VLOOKUP(AA1133,'XEQM Shortlist'!J:J,1,0)),"//","")</f>
        <v/>
      </c>
      <c r="AF1133" s="92" t="str">
        <f t="shared" si="278"/>
        <v/>
      </c>
      <c r="AG1133" t="b">
        <f t="shared" si="279"/>
        <v>1</v>
      </c>
    </row>
    <row r="1134" spans="1:33">
      <c r="A1134" s="48">
        <f t="shared" si="280"/>
        <v>1134</v>
      </c>
      <c r="B1134" s="47">
        <f t="shared" si="281"/>
        <v>1110</v>
      </c>
      <c r="C1134" s="220" t="s">
        <v>3771</v>
      </c>
      <c r="D1134" s="220" t="s">
        <v>7</v>
      </c>
      <c r="E1134" s="215" t="s">
        <v>519</v>
      </c>
      <c r="F1134" s="215" t="s">
        <v>5120</v>
      </c>
      <c r="G1134" s="226">
        <v>0</v>
      </c>
      <c r="H1134" s="226">
        <v>0</v>
      </c>
      <c r="I1134" s="215" t="s">
        <v>1</v>
      </c>
      <c r="J1134" s="215" t="s">
        <v>1378</v>
      </c>
      <c r="K1134" s="222" t="s">
        <v>3785</v>
      </c>
      <c r="L1134" s="223" t="s">
        <v>4773</v>
      </c>
      <c r="M1134" s="223" t="s">
        <v>4832</v>
      </c>
      <c r="N1134" s="55"/>
      <c r="O1134" s="55"/>
      <c r="P1134" s="228" t="s">
        <v>3259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183</v>
      </c>
      <c r="W1134" s="79"/>
      <c r="X1134" s="57"/>
      <c r="Y1134" s="57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33" t="str">
        <f>IF(ISNA(VLOOKUP(AA1134,'XEQM Shortlist'!J:J,1,0)),"//","")</f>
        <v/>
      </c>
      <c r="AF1134" s="92" t="str">
        <f t="shared" si="278"/>
        <v/>
      </c>
      <c r="AG1134" t="b">
        <f t="shared" si="279"/>
        <v>1</v>
      </c>
    </row>
    <row r="1135" spans="1:33">
      <c r="A1135" s="48">
        <f t="shared" si="280"/>
        <v>1135</v>
      </c>
      <c r="B1135" s="47">
        <f t="shared" si="281"/>
        <v>1111</v>
      </c>
      <c r="C1135" s="220" t="s">
        <v>3771</v>
      </c>
      <c r="D1135" s="220" t="s">
        <v>7</v>
      </c>
      <c r="E1135" s="215" t="s">
        <v>519</v>
      </c>
      <c r="F1135" s="215" t="s">
        <v>5121</v>
      </c>
      <c r="G1135" s="226">
        <v>0</v>
      </c>
      <c r="H1135" s="226">
        <v>0</v>
      </c>
      <c r="I1135" s="215" t="s">
        <v>1</v>
      </c>
      <c r="J1135" s="215" t="s">
        <v>1378</v>
      </c>
      <c r="K1135" s="222" t="s">
        <v>3785</v>
      </c>
      <c r="L1135" s="223" t="s">
        <v>4773</v>
      </c>
      <c r="M1135" s="223" t="s">
        <v>4832</v>
      </c>
      <c r="N1135" s="55"/>
      <c r="O1135" s="55"/>
      <c r="P1135" s="228" t="s">
        <v>3260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183</v>
      </c>
      <c r="W1135" s="79"/>
      <c r="X1135" s="57"/>
      <c r="Y1135" s="57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33" t="str">
        <f>IF(ISNA(VLOOKUP(AA1135,'XEQM Shortlist'!J:J,1,0)),"//","")</f>
        <v/>
      </c>
      <c r="AF1135" s="92" t="str">
        <f t="shared" si="278"/>
        <v/>
      </c>
      <c r="AG1135" t="b">
        <f t="shared" si="279"/>
        <v>1</v>
      </c>
    </row>
    <row r="1136" spans="1:33">
      <c r="A1136" s="48">
        <f t="shared" si="280"/>
        <v>1136</v>
      </c>
      <c r="B1136" s="47">
        <f t="shared" si="281"/>
        <v>1112</v>
      </c>
      <c r="C1136" s="220" t="s">
        <v>3771</v>
      </c>
      <c r="D1136" s="220" t="s">
        <v>7</v>
      </c>
      <c r="E1136" s="215" t="s">
        <v>519</v>
      </c>
      <c r="F1136" s="215" t="s">
        <v>5122</v>
      </c>
      <c r="G1136" s="226">
        <v>0</v>
      </c>
      <c r="H1136" s="226">
        <v>0</v>
      </c>
      <c r="I1136" s="215" t="s">
        <v>1</v>
      </c>
      <c r="J1136" s="215" t="s">
        <v>1378</v>
      </c>
      <c r="K1136" s="222" t="s">
        <v>3785</v>
      </c>
      <c r="L1136" s="223" t="s">
        <v>4773</v>
      </c>
      <c r="M1136" s="223" t="s">
        <v>4832</v>
      </c>
      <c r="N1136" s="55"/>
      <c r="O1136" s="55"/>
      <c r="P1136" s="228" t="s">
        <v>3261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183</v>
      </c>
      <c r="W1136" s="79"/>
      <c r="X1136" s="57"/>
      <c r="Y1136" s="57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33" t="str">
        <f>IF(ISNA(VLOOKUP(AA1136,'XEQM Shortlist'!J:J,1,0)),"//","")</f>
        <v/>
      </c>
      <c r="AF1136" s="92" t="str">
        <f t="shared" si="278"/>
        <v/>
      </c>
      <c r="AG1136" t="b">
        <f t="shared" si="279"/>
        <v>1</v>
      </c>
    </row>
    <row r="1137" spans="1:33">
      <c r="A1137" s="48">
        <f t="shared" si="280"/>
        <v>1137</v>
      </c>
      <c r="B1137" s="47">
        <f t="shared" si="281"/>
        <v>1113</v>
      </c>
      <c r="C1137" s="220" t="s">
        <v>3771</v>
      </c>
      <c r="D1137" s="220" t="s">
        <v>7</v>
      </c>
      <c r="E1137" s="215" t="s">
        <v>519</v>
      </c>
      <c r="F1137" s="215" t="s">
        <v>5123</v>
      </c>
      <c r="G1137" s="226">
        <v>0</v>
      </c>
      <c r="H1137" s="226">
        <v>0</v>
      </c>
      <c r="I1137" s="215" t="s">
        <v>1</v>
      </c>
      <c r="J1137" s="215" t="s">
        <v>1378</v>
      </c>
      <c r="K1137" s="222" t="s">
        <v>3785</v>
      </c>
      <c r="L1137" s="223" t="s">
        <v>4773</v>
      </c>
      <c r="M1137" s="223" t="s">
        <v>4832</v>
      </c>
      <c r="N1137" s="55"/>
      <c r="O1137" s="55"/>
      <c r="P1137" s="228" t="s">
        <v>3262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183</v>
      </c>
      <c r="W1137" s="79"/>
      <c r="X1137" s="57"/>
      <c r="Y1137" s="57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33" t="str">
        <f>IF(ISNA(VLOOKUP(AA1137,'XEQM Shortlist'!J:J,1,0)),"//","")</f>
        <v/>
      </c>
      <c r="AF1137" s="92" t="str">
        <f t="shared" si="278"/>
        <v/>
      </c>
      <c r="AG1137" t="b">
        <f t="shared" si="279"/>
        <v>1</v>
      </c>
    </row>
    <row r="1138" spans="1:33">
      <c r="A1138" s="48">
        <f t="shared" si="280"/>
        <v>1138</v>
      </c>
      <c r="B1138" s="47">
        <f t="shared" si="281"/>
        <v>1114</v>
      </c>
      <c r="C1138" s="220" t="s">
        <v>3771</v>
      </c>
      <c r="D1138" s="220" t="s">
        <v>7</v>
      </c>
      <c r="E1138" s="215" t="s">
        <v>519</v>
      </c>
      <c r="F1138" s="215" t="s">
        <v>5124</v>
      </c>
      <c r="G1138" s="226">
        <v>0</v>
      </c>
      <c r="H1138" s="226">
        <v>0</v>
      </c>
      <c r="I1138" s="215" t="s">
        <v>1</v>
      </c>
      <c r="J1138" s="215" t="s">
        <v>1378</v>
      </c>
      <c r="K1138" s="222" t="s">
        <v>3785</v>
      </c>
      <c r="L1138" s="223" t="s">
        <v>4773</v>
      </c>
      <c r="M1138" s="223" t="s">
        <v>4832</v>
      </c>
      <c r="N1138" s="55"/>
      <c r="O1138" s="55"/>
      <c r="P1138" s="228" t="s">
        <v>3263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183</v>
      </c>
      <c r="W1138" s="79"/>
      <c r="X1138" s="57"/>
      <c r="Y1138" s="57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33" t="str">
        <f>IF(ISNA(VLOOKUP(AA1138,'XEQM Shortlist'!J:J,1,0)),"//","")</f>
        <v/>
      </c>
      <c r="AF1138" s="92" t="str">
        <f t="shared" si="278"/>
        <v/>
      </c>
      <c r="AG1138" t="b">
        <f t="shared" si="279"/>
        <v>1</v>
      </c>
    </row>
    <row r="1139" spans="1:33">
      <c r="A1139" s="48">
        <f t="shared" si="280"/>
        <v>1139</v>
      </c>
      <c r="B1139" s="47">
        <f t="shared" si="281"/>
        <v>1115</v>
      </c>
      <c r="C1139" s="220" t="s">
        <v>3771</v>
      </c>
      <c r="D1139" s="220" t="s">
        <v>7</v>
      </c>
      <c r="E1139" s="215" t="s">
        <v>519</v>
      </c>
      <c r="F1139" s="215" t="s">
        <v>5125</v>
      </c>
      <c r="G1139" s="226">
        <v>0</v>
      </c>
      <c r="H1139" s="226">
        <v>0</v>
      </c>
      <c r="I1139" s="215" t="s">
        <v>1</v>
      </c>
      <c r="J1139" s="215" t="s">
        <v>1378</v>
      </c>
      <c r="K1139" s="222" t="s">
        <v>3785</v>
      </c>
      <c r="L1139" s="223" t="s">
        <v>4773</v>
      </c>
      <c r="M1139" s="223" t="s">
        <v>4832</v>
      </c>
      <c r="N1139" s="55"/>
      <c r="O1139" s="55"/>
      <c r="P1139" s="228" t="s">
        <v>3264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183</v>
      </c>
      <c r="W1139" s="79"/>
      <c r="X1139" s="57"/>
      <c r="Y1139" s="57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33" t="str">
        <f>IF(ISNA(VLOOKUP(AA1139,'XEQM Shortlist'!J:J,1,0)),"//","")</f>
        <v/>
      </c>
      <c r="AF1139" s="92" t="str">
        <f t="shared" si="278"/>
        <v/>
      </c>
      <c r="AG1139" t="b">
        <f t="shared" si="279"/>
        <v>1</v>
      </c>
    </row>
    <row r="1140" spans="1:33">
      <c r="A1140" s="48">
        <f t="shared" si="280"/>
        <v>1140</v>
      </c>
      <c r="B1140" s="47">
        <f t="shared" si="281"/>
        <v>1116</v>
      </c>
      <c r="C1140" s="220" t="s">
        <v>3771</v>
      </c>
      <c r="D1140" s="220" t="s">
        <v>7</v>
      </c>
      <c r="E1140" s="215" t="s">
        <v>519</v>
      </c>
      <c r="F1140" s="215" t="s">
        <v>5126</v>
      </c>
      <c r="G1140" s="226">
        <v>0</v>
      </c>
      <c r="H1140" s="226">
        <v>0</v>
      </c>
      <c r="I1140" s="215" t="s">
        <v>1</v>
      </c>
      <c r="J1140" s="215" t="s">
        <v>1378</v>
      </c>
      <c r="K1140" s="222" t="s">
        <v>3785</v>
      </c>
      <c r="L1140" s="223" t="s">
        <v>4773</v>
      </c>
      <c r="M1140" s="223" t="s">
        <v>4832</v>
      </c>
      <c r="N1140" s="55"/>
      <c r="O1140" s="55"/>
      <c r="P1140" s="228" t="s">
        <v>3265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183</v>
      </c>
      <c r="W1140" s="79"/>
      <c r="X1140" s="57"/>
      <c r="Y1140" s="57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33" t="str">
        <f>IF(ISNA(VLOOKUP(AA1140,'XEQM Shortlist'!J:J,1,0)),"//","")</f>
        <v/>
      </c>
      <c r="AF1140" s="92" t="str">
        <f t="shared" si="278"/>
        <v/>
      </c>
      <c r="AG1140" t="b">
        <f t="shared" si="279"/>
        <v>1</v>
      </c>
    </row>
    <row r="1141" spans="1:33">
      <c r="A1141" s="48">
        <f t="shared" si="280"/>
        <v>1141</v>
      </c>
      <c r="B1141" s="47">
        <f t="shared" si="281"/>
        <v>1117</v>
      </c>
      <c r="C1141" s="220" t="s">
        <v>3771</v>
      </c>
      <c r="D1141" s="220" t="s">
        <v>7</v>
      </c>
      <c r="E1141" s="215" t="s">
        <v>519</v>
      </c>
      <c r="F1141" s="215" t="s">
        <v>5127</v>
      </c>
      <c r="G1141" s="226">
        <v>0</v>
      </c>
      <c r="H1141" s="226">
        <v>0</v>
      </c>
      <c r="I1141" s="215" t="s">
        <v>1</v>
      </c>
      <c r="J1141" s="215" t="s">
        <v>1378</v>
      </c>
      <c r="K1141" s="222" t="s">
        <v>3785</v>
      </c>
      <c r="L1141" s="223" t="s">
        <v>4773</v>
      </c>
      <c r="M1141" s="223" t="s">
        <v>4832</v>
      </c>
      <c r="N1141" s="55"/>
      <c r="O1141" s="55"/>
      <c r="P1141" s="228" t="s">
        <v>3266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183</v>
      </c>
      <c r="W1141" s="79"/>
      <c r="X1141" s="57"/>
      <c r="Y1141" s="57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33" t="str">
        <f>IF(ISNA(VLOOKUP(AA1141,'XEQM Shortlist'!J:J,1,0)),"//","")</f>
        <v/>
      </c>
      <c r="AF1141" s="92" t="str">
        <f t="shared" si="278"/>
        <v/>
      </c>
      <c r="AG1141" t="b">
        <f t="shared" si="279"/>
        <v>1</v>
      </c>
    </row>
    <row r="1142" spans="1:33">
      <c r="A1142" s="48">
        <f t="shared" si="280"/>
        <v>1142</v>
      </c>
      <c r="B1142" s="47">
        <f t="shared" si="281"/>
        <v>1118</v>
      </c>
      <c r="C1142" s="220" t="s">
        <v>3771</v>
      </c>
      <c r="D1142" s="220" t="s">
        <v>7</v>
      </c>
      <c r="E1142" s="215" t="s">
        <v>519</v>
      </c>
      <c r="F1142" s="215" t="s">
        <v>5128</v>
      </c>
      <c r="G1142" s="226">
        <v>0</v>
      </c>
      <c r="H1142" s="226">
        <v>0</v>
      </c>
      <c r="I1142" s="215" t="s">
        <v>1</v>
      </c>
      <c r="J1142" s="215" t="s">
        <v>1378</v>
      </c>
      <c r="K1142" s="222" t="s">
        <v>3785</v>
      </c>
      <c r="L1142" s="223" t="s">
        <v>4773</v>
      </c>
      <c r="M1142" s="223" t="s">
        <v>4832</v>
      </c>
      <c r="N1142" s="55"/>
      <c r="O1142" s="55"/>
      <c r="P1142" s="228" t="s">
        <v>3267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183</v>
      </c>
      <c r="W1142" s="79"/>
      <c r="X1142" s="57"/>
      <c r="Y1142" s="57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33" t="str">
        <f>IF(ISNA(VLOOKUP(AA1142,'XEQM Shortlist'!J:J,1,0)),"//","")</f>
        <v/>
      </c>
      <c r="AF1142" s="92" t="str">
        <f t="shared" si="278"/>
        <v/>
      </c>
      <c r="AG1142" t="b">
        <f t="shared" si="279"/>
        <v>1</v>
      </c>
    </row>
    <row r="1143" spans="1:33">
      <c r="A1143" s="48">
        <f t="shared" si="280"/>
        <v>1143</v>
      </c>
      <c r="B1143" s="47">
        <f t="shared" si="281"/>
        <v>1119</v>
      </c>
      <c r="C1143" s="220" t="s">
        <v>3771</v>
      </c>
      <c r="D1143" s="220" t="s">
        <v>7</v>
      </c>
      <c r="E1143" s="215" t="s">
        <v>519</v>
      </c>
      <c r="F1143" s="215" t="s">
        <v>5129</v>
      </c>
      <c r="G1143" s="226">
        <v>0</v>
      </c>
      <c r="H1143" s="226">
        <v>0</v>
      </c>
      <c r="I1143" s="215" t="s">
        <v>1</v>
      </c>
      <c r="J1143" s="215" t="s">
        <v>1378</v>
      </c>
      <c r="K1143" s="222" t="s">
        <v>3785</v>
      </c>
      <c r="L1143" s="223" t="s">
        <v>4773</v>
      </c>
      <c r="M1143" s="223" t="s">
        <v>4832</v>
      </c>
      <c r="N1143" s="55"/>
      <c r="O1143" s="55"/>
      <c r="P1143" s="228" t="s">
        <v>3268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183</v>
      </c>
      <c r="W1143" s="79"/>
      <c r="X1143" s="57"/>
      <c r="Y1143" s="57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33" t="str">
        <f>IF(ISNA(VLOOKUP(AA1143,'XEQM Shortlist'!J:J,1,0)),"//","")</f>
        <v/>
      </c>
      <c r="AF1143" s="92" t="str">
        <f t="shared" si="278"/>
        <v/>
      </c>
      <c r="AG1143" t="b">
        <f t="shared" si="279"/>
        <v>1</v>
      </c>
    </row>
    <row r="1144" spans="1:33">
      <c r="A1144" s="48">
        <f t="shared" si="280"/>
        <v>1144</v>
      </c>
      <c r="B1144" s="47">
        <f t="shared" si="281"/>
        <v>1120</v>
      </c>
      <c r="C1144" s="220" t="s">
        <v>3771</v>
      </c>
      <c r="D1144" s="220" t="s">
        <v>7</v>
      </c>
      <c r="E1144" s="215" t="s">
        <v>519</v>
      </c>
      <c r="F1144" s="215" t="s">
        <v>5130</v>
      </c>
      <c r="G1144" s="226">
        <v>0</v>
      </c>
      <c r="H1144" s="226">
        <v>0</v>
      </c>
      <c r="I1144" s="215" t="s">
        <v>1</v>
      </c>
      <c r="J1144" s="215" t="s">
        <v>1378</v>
      </c>
      <c r="K1144" s="222" t="s">
        <v>3785</v>
      </c>
      <c r="L1144" s="223" t="s">
        <v>4773</v>
      </c>
      <c r="M1144" s="223" t="s">
        <v>4832</v>
      </c>
      <c r="N1144" s="55"/>
      <c r="O1144" s="55"/>
      <c r="P1144" s="228" t="s">
        <v>3269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183</v>
      </c>
      <c r="W1144" s="79"/>
      <c r="X1144" s="57"/>
      <c r="Y1144" s="57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33" t="str">
        <f>IF(ISNA(VLOOKUP(AA1144,'XEQM Shortlist'!J:J,1,0)),"//","")</f>
        <v/>
      </c>
      <c r="AF1144" s="92" t="str">
        <f t="shared" si="278"/>
        <v/>
      </c>
      <c r="AG1144" t="b">
        <f t="shared" si="279"/>
        <v>1</v>
      </c>
    </row>
    <row r="1145" spans="1:33">
      <c r="A1145" s="48">
        <f t="shared" si="280"/>
        <v>1145</v>
      </c>
      <c r="B1145" s="47">
        <f t="shared" si="281"/>
        <v>1121</v>
      </c>
      <c r="C1145" s="220" t="s">
        <v>3771</v>
      </c>
      <c r="D1145" s="220" t="s">
        <v>7</v>
      </c>
      <c r="E1145" s="215" t="s">
        <v>519</v>
      </c>
      <c r="F1145" s="215" t="s">
        <v>5131</v>
      </c>
      <c r="G1145" s="226">
        <v>0</v>
      </c>
      <c r="H1145" s="226">
        <v>0</v>
      </c>
      <c r="I1145" s="215" t="s">
        <v>1</v>
      </c>
      <c r="J1145" s="215" t="s">
        <v>1378</v>
      </c>
      <c r="K1145" s="222" t="s">
        <v>3785</v>
      </c>
      <c r="L1145" s="223" t="s">
        <v>4773</v>
      </c>
      <c r="M1145" s="223" t="s">
        <v>4832</v>
      </c>
      <c r="N1145" s="55"/>
      <c r="O1145" s="55"/>
      <c r="P1145" s="228" t="s">
        <v>5002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183</v>
      </c>
      <c r="W1145" s="79"/>
      <c r="X1145" s="57"/>
      <c r="Y1145" s="57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33" t="str">
        <f>IF(ISNA(VLOOKUP(AA1145,'XEQM Shortlist'!J:J,1,0)),"//","")</f>
        <v/>
      </c>
      <c r="AF1145" s="92" t="str">
        <f t="shared" si="278"/>
        <v/>
      </c>
      <c r="AG1145" t="b">
        <f t="shared" si="279"/>
        <v>1</v>
      </c>
    </row>
    <row r="1146" spans="1:33">
      <c r="A1146" s="48">
        <f t="shared" si="280"/>
        <v>1146</v>
      </c>
      <c r="B1146" s="47">
        <f t="shared" si="281"/>
        <v>1122</v>
      </c>
      <c r="C1146" s="220" t="s">
        <v>3771</v>
      </c>
      <c r="D1146" s="220" t="s">
        <v>7</v>
      </c>
      <c r="E1146" s="215" t="s">
        <v>519</v>
      </c>
      <c r="F1146" s="215" t="s">
        <v>5132</v>
      </c>
      <c r="G1146" s="226">
        <v>0</v>
      </c>
      <c r="H1146" s="226">
        <v>0</v>
      </c>
      <c r="I1146" s="215" t="s">
        <v>1</v>
      </c>
      <c r="J1146" s="215" t="s">
        <v>1378</v>
      </c>
      <c r="K1146" s="222" t="s">
        <v>3785</v>
      </c>
      <c r="L1146" s="223" t="s">
        <v>4773</v>
      </c>
      <c r="M1146" s="223" t="s">
        <v>4832</v>
      </c>
      <c r="N1146" s="55"/>
      <c r="O1146" s="55"/>
      <c r="P1146" s="228" t="s">
        <v>5003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183</v>
      </c>
      <c r="W1146" s="79"/>
      <c r="X1146" s="57"/>
      <c r="Y1146" s="57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33" t="str">
        <f>IF(ISNA(VLOOKUP(AA1146,'XEQM Shortlist'!J:J,1,0)),"//","")</f>
        <v/>
      </c>
      <c r="AF1146" s="92" t="str">
        <f t="shared" si="278"/>
        <v/>
      </c>
      <c r="AG1146" t="b">
        <f t="shared" si="279"/>
        <v>1</v>
      </c>
    </row>
    <row r="1147" spans="1:33">
      <c r="A1147" s="48">
        <f t="shared" si="280"/>
        <v>1147</v>
      </c>
      <c r="B1147" s="47">
        <f t="shared" si="281"/>
        <v>1123</v>
      </c>
      <c r="C1147" s="220" t="s">
        <v>3771</v>
      </c>
      <c r="D1147" s="220" t="s">
        <v>7</v>
      </c>
      <c r="E1147" s="215" t="s">
        <v>519</v>
      </c>
      <c r="F1147" s="215" t="s">
        <v>5133</v>
      </c>
      <c r="G1147" s="226">
        <v>0</v>
      </c>
      <c r="H1147" s="226">
        <v>0</v>
      </c>
      <c r="I1147" s="215" t="s">
        <v>1</v>
      </c>
      <c r="J1147" s="215" t="s">
        <v>1378</v>
      </c>
      <c r="K1147" s="222" t="s">
        <v>3785</v>
      </c>
      <c r="L1147" s="223" t="s">
        <v>4773</v>
      </c>
      <c r="M1147" s="223" t="s">
        <v>4832</v>
      </c>
      <c r="N1147" s="55"/>
      <c r="O1147" s="55"/>
      <c r="P1147" s="228" t="s">
        <v>3270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183</v>
      </c>
      <c r="W1147" s="79"/>
      <c r="X1147" s="57"/>
      <c r="Y1147" s="57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33" t="str">
        <f>IF(ISNA(VLOOKUP(AA1147,'XEQM Shortlist'!J:J,1,0)),"//","")</f>
        <v/>
      </c>
      <c r="AF1147" s="92" t="str">
        <f t="shared" si="278"/>
        <v/>
      </c>
      <c r="AG1147" t="b">
        <f t="shared" si="279"/>
        <v>1</v>
      </c>
    </row>
    <row r="1148" spans="1:33">
      <c r="A1148" s="48">
        <f t="shared" si="280"/>
        <v>1148</v>
      </c>
      <c r="B1148" s="47">
        <f t="shared" si="281"/>
        <v>1124</v>
      </c>
      <c r="C1148" s="220" t="s">
        <v>3771</v>
      </c>
      <c r="D1148" s="220" t="s">
        <v>7</v>
      </c>
      <c r="E1148" s="215" t="s">
        <v>519</v>
      </c>
      <c r="F1148" s="215" t="s">
        <v>5134</v>
      </c>
      <c r="G1148" s="226">
        <v>0</v>
      </c>
      <c r="H1148" s="226">
        <v>0</v>
      </c>
      <c r="I1148" s="215" t="s">
        <v>1</v>
      </c>
      <c r="J1148" s="215" t="s">
        <v>1378</v>
      </c>
      <c r="K1148" s="222" t="s">
        <v>3785</v>
      </c>
      <c r="L1148" s="223" t="s">
        <v>4773</v>
      </c>
      <c r="M1148" s="223" t="s">
        <v>4832</v>
      </c>
      <c r="N1148" s="55"/>
      <c r="O1148" s="55"/>
      <c r="P1148" s="228" t="s">
        <v>3271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183</v>
      </c>
      <c r="W1148" s="79"/>
      <c r="X1148" s="57"/>
      <c r="Y1148" s="57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33" t="str">
        <f>IF(ISNA(VLOOKUP(AA1148,'XEQM Shortlist'!J:J,1,0)),"//","")</f>
        <v/>
      </c>
      <c r="AF1148" s="92" t="str">
        <f t="shared" si="278"/>
        <v/>
      </c>
      <c r="AG1148" t="b">
        <f t="shared" si="279"/>
        <v>1</v>
      </c>
    </row>
    <row r="1149" spans="1:33">
      <c r="A1149" s="48">
        <f t="shared" si="280"/>
        <v>1149</v>
      </c>
      <c r="B1149" s="47">
        <f t="shared" si="281"/>
        <v>1125</v>
      </c>
      <c r="C1149" s="220" t="s">
        <v>3771</v>
      </c>
      <c r="D1149" s="220" t="s">
        <v>7</v>
      </c>
      <c r="E1149" s="215" t="s">
        <v>519</v>
      </c>
      <c r="F1149" s="215" t="s">
        <v>5135</v>
      </c>
      <c r="G1149" s="226">
        <v>0</v>
      </c>
      <c r="H1149" s="226">
        <v>0</v>
      </c>
      <c r="I1149" s="215" t="s">
        <v>1</v>
      </c>
      <c r="J1149" s="215" t="s">
        <v>1378</v>
      </c>
      <c r="K1149" s="222" t="s">
        <v>3785</v>
      </c>
      <c r="L1149" s="223" t="s">
        <v>4773</v>
      </c>
      <c r="M1149" s="223" t="s">
        <v>4832</v>
      </c>
      <c r="N1149" s="55"/>
      <c r="O1149" s="55"/>
      <c r="P1149" s="228" t="s">
        <v>3272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183</v>
      </c>
      <c r="W1149" s="79"/>
      <c r="X1149" s="57"/>
      <c r="Y1149" s="57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33" t="str">
        <f>IF(ISNA(VLOOKUP(AA1149,'XEQM Shortlist'!J:J,1,0)),"//","")</f>
        <v/>
      </c>
      <c r="AF1149" s="92" t="str">
        <f t="shared" si="278"/>
        <v/>
      </c>
      <c r="AG1149" t="b">
        <f t="shared" si="279"/>
        <v>1</v>
      </c>
    </row>
    <row r="1150" spans="1:33">
      <c r="A1150" s="48">
        <f t="shared" si="280"/>
        <v>1150</v>
      </c>
      <c r="B1150" s="47">
        <f t="shared" si="281"/>
        <v>1126</v>
      </c>
      <c r="C1150" s="220" t="s">
        <v>3771</v>
      </c>
      <c r="D1150" s="220" t="s">
        <v>7</v>
      </c>
      <c r="E1150" s="215" t="s">
        <v>519</v>
      </c>
      <c r="F1150" s="215" t="s">
        <v>5136</v>
      </c>
      <c r="G1150" s="226">
        <v>0</v>
      </c>
      <c r="H1150" s="226">
        <v>0</v>
      </c>
      <c r="I1150" s="215" t="s">
        <v>1</v>
      </c>
      <c r="J1150" s="215" t="s">
        <v>1378</v>
      </c>
      <c r="K1150" s="222" t="s">
        <v>3785</v>
      </c>
      <c r="L1150" s="223" t="s">
        <v>4773</v>
      </c>
      <c r="M1150" s="223" t="s">
        <v>4832</v>
      </c>
      <c r="N1150" s="55"/>
      <c r="O1150" s="55"/>
      <c r="P1150" s="228" t="s">
        <v>3273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183</v>
      </c>
      <c r="W1150" s="79"/>
      <c r="X1150" s="57"/>
      <c r="Y1150" s="57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33" t="str">
        <f>IF(ISNA(VLOOKUP(AA1150,'XEQM Shortlist'!J:J,1,0)),"//","")</f>
        <v/>
      </c>
      <c r="AF1150" s="92" t="str">
        <f t="shared" si="278"/>
        <v/>
      </c>
      <c r="AG1150" t="b">
        <f t="shared" si="279"/>
        <v>1</v>
      </c>
    </row>
    <row r="1151" spans="1:33">
      <c r="A1151" s="48">
        <f t="shared" si="280"/>
        <v>1151</v>
      </c>
      <c r="B1151" s="47">
        <f t="shared" si="281"/>
        <v>1127</v>
      </c>
      <c r="C1151" s="220" t="s">
        <v>3771</v>
      </c>
      <c r="D1151" s="220" t="s">
        <v>7</v>
      </c>
      <c r="E1151" s="215" t="s">
        <v>519</v>
      </c>
      <c r="F1151" s="215" t="s">
        <v>5137</v>
      </c>
      <c r="G1151" s="226">
        <v>0</v>
      </c>
      <c r="H1151" s="226">
        <v>0</v>
      </c>
      <c r="I1151" s="215" t="s">
        <v>1</v>
      </c>
      <c r="J1151" s="215" t="s">
        <v>1378</v>
      </c>
      <c r="K1151" s="222" t="s">
        <v>3785</v>
      </c>
      <c r="L1151" s="223" t="s">
        <v>4773</v>
      </c>
      <c r="M1151" s="223" t="s">
        <v>4832</v>
      </c>
      <c r="N1151" s="55"/>
      <c r="O1151" s="55"/>
      <c r="P1151" s="228" t="s">
        <v>3274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183</v>
      </c>
      <c r="W1151" s="79"/>
      <c r="X1151" s="57"/>
      <c r="Y1151" s="57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33" t="str">
        <f>IF(ISNA(VLOOKUP(AA1151,'XEQM Shortlist'!J:J,1,0)),"//","")</f>
        <v/>
      </c>
      <c r="AF1151" s="92" t="str">
        <f t="shared" si="278"/>
        <v/>
      </c>
      <c r="AG1151" t="b">
        <f t="shared" si="279"/>
        <v>1</v>
      </c>
    </row>
    <row r="1152" spans="1:33">
      <c r="A1152" s="48">
        <f t="shared" si="280"/>
        <v>1152</v>
      </c>
      <c r="B1152" s="47">
        <f t="shared" si="281"/>
        <v>1128</v>
      </c>
      <c r="C1152" s="220" t="s">
        <v>3771</v>
      </c>
      <c r="D1152" s="220" t="s">
        <v>7</v>
      </c>
      <c r="E1152" s="215" t="s">
        <v>519</v>
      </c>
      <c r="F1152" s="215" t="s">
        <v>5138</v>
      </c>
      <c r="G1152" s="226">
        <v>0</v>
      </c>
      <c r="H1152" s="226">
        <v>0</v>
      </c>
      <c r="I1152" s="215" t="s">
        <v>1</v>
      </c>
      <c r="J1152" s="215" t="s">
        <v>1378</v>
      </c>
      <c r="K1152" s="222" t="s">
        <v>3785</v>
      </c>
      <c r="L1152" s="223" t="s">
        <v>4773</v>
      </c>
      <c r="M1152" s="223" t="s">
        <v>4832</v>
      </c>
      <c r="N1152" s="55"/>
      <c r="O1152" s="55"/>
      <c r="P1152" s="228" t="s">
        <v>3275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183</v>
      </c>
      <c r="W1152" s="79"/>
      <c r="X1152" s="57"/>
      <c r="Y1152" s="57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33" t="str">
        <f>IF(ISNA(VLOOKUP(AA1152,'XEQM Shortlist'!J:J,1,0)),"//","")</f>
        <v/>
      </c>
      <c r="AF1152" s="92" t="str">
        <f t="shared" si="278"/>
        <v/>
      </c>
      <c r="AG1152" t="b">
        <f t="shared" si="279"/>
        <v>1</v>
      </c>
    </row>
    <row r="1153" spans="1:33">
      <c r="A1153" s="48">
        <f t="shared" si="280"/>
        <v>1153</v>
      </c>
      <c r="B1153" s="47">
        <f t="shared" si="281"/>
        <v>1129</v>
      </c>
      <c r="C1153" s="220" t="s">
        <v>3771</v>
      </c>
      <c r="D1153" s="220" t="s">
        <v>7</v>
      </c>
      <c r="E1153" s="215" t="s">
        <v>519</v>
      </c>
      <c r="F1153" s="215" t="s">
        <v>5139</v>
      </c>
      <c r="G1153" s="226">
        <v>0</v>
      </c>
      <c r="H1153" s="226">
        <v>0</v>
      </c>
      <c r="I1153" s="215" t="s">
        <v>1</v>
      </c>
      <c r="J1153" s="215" t="s">
        <v>1378</v>
      </c>
      <c r="K1153" s="222" t="s">
        <v>3785</v>
      </c>
      <c r="L1153" s="223" t="s">
        <v>4773</v>
      </c>
      <c r="M1153" s="223" t="s">
        <v>4832</v>
      </c>
      <c r="N1153" s="55"/>
      <c r="O1153" s="55"/>
      <c r="P1153" s="228" t="s">
        <v>3276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183</v>
      </c>
      <c r="W1153" s="79"/>
      <c r="X1153" s="57"/>
      <c r="Y1153" s="57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33" t="str">
        <f>IF(ISNA(VLOOKUP(AA1153,'XEQM Shortlist'!J:J,1,0)),"//","")</f>
        <v/>
      </c>
      <c r="AF1153" s="92" t="str">
        <f t="shared" si="278"/>
        <v/>
      </c>
      <c r="AG1153" t="b">
        <f t="shared" si="279"/>
        <v>1</v>
      </c>
    </row>
    <row r="1154" spans="1:33">
      <c r="A1154" s="48">
        <f t="shared" si="280"/>
        <v>1154</v>
      </c>
      <c r="B1154" s="47">
        <f t="shared" si="281"/>
        <v>1130</v>
      </c>
      <c r="C1154" s="220" t="s">
        <v>3771</v>
      </c>
      <c r="D1154" s="220" t="s">
        <v>7</v>
      </c>
      <c r="E1154" s="215" t="s">
        <v>519</v>
      </c>
      <c r="F1154" s="215" t="s">
        <v>5140</v>
      </c>
      <c r="G1154" s="226">
        <v>0</v>
      </c>
      <c r="H1154" s="226">
        <v>0</v>
      </c>
      <c r="I1154" s="215" t="s">
        <v>1</v>
      </c>
      <c r="J1154" s="215" t="s">
        <v>1378</v>
      </c>
      <c r="K1154" s="222" t="s">
        <v>3785</v>
      </c>
      <c r="L1154" s="223" t="s">
        <v>4773</v>
      </c>
      <c r="M1154" s="223" t="s">
        <v>4832</v>
      </c>
      <c r="N1154" s="55"/>
      <c r="O1154" s="55"/>
      <c r="P1154" s="228" t="s">
        <v>3277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183</v>
      </c>
      <c r="W1154" s="79"/>
      <c r="X1154" s="57"/>
      <c r="Y1154" s="57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33" t="str">
        <f>IF(ISNA(VLOOKUP(AA1154,'XEQM Shortlist'!J:J,1,0)),"//","")</f>
        <v/>
      </c>
      <c r="AF1154" s="92" t="str">
        <f t="shared" si="278"/>
        <v/>
      </c>
      <c r="AG1154" t="b">
        <f t="shared" si="279"/>
        <v>1</v>
      </c>
    </row>
    <row r="1155" spans="1:33">
      <c r="A1155" s="48">
        <f t="shared" si="280"/>
        <v>1155</v>
      </c>
      <c r="B1155" s="47">
        <f t="shared" si="281"/>
        <v>1131</v>
      </c>
      <c r="C1155" s="220" t="s">
        <v>3771</v>
      </c>
      <c r="D1155" s="220" t="s">
        <v>7</v>
      </c>
      <c r="E1155" s="215" t="s">
        <v>519</v>
      </c>
      <c r="F1155" s="215" t="s">
        <v>5141</v>
      </c>
      <c r="G1155" s="226">
        <v>0</v>
      </c>
      <c r="H1155" s="226">
        <v>0</v>
      </c>
      <c r="I1155" s="215" t="s">
        <v>1</v>
      </c>
      <c r="J1155" s="215" t="s">
        <v>1378</v>
      </c>
      <c r="K1155" s="222" t="s">
        <v>3785</v>
      </c>
      <c r="L1155" s="223" t="s">
        <v>4773</v>
      </c>
      <c r="M1155" s="223" t="s">
        <v>4832</v>
      </c>
      <c r="N1155" s="55"/>
      <c r="O1155" s="55"/>
      <c r="P1155" s="228" t="s">
        <v>3278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183</v>
      </c>
      <c r="W1155" s="79"/>
      <c r="X1155" s="57"/>
      <c r="Y1155" s="57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33" t="str">
        <f>IF(ISNA(VLOOKUP(AA1155,'XEQM Shortlist'!J:J,1,0)),"//","")</f>
        <v/>
      </c>
      <c r="AF1155" s="92" t="str">
        <f t="shared" si="278"/>
        <v/>
      </c>
      <c r="AG1155" t="b">
        <f t="shared" si="279"/>
        <v>1</v>
      </c>
    </row>
    <row r="1156" spans="1:33">
      <c r="A1156" s="48">
        <f t="shared" si="280"/>
        <v>1156</v>
      </c>
      <c r="B1156" s="47">
        <f t="shared" si="281"/>
        <v>1132</v>
      </c>
      <c r="C1156" s="220" t="s">
        <v>3771</v>
      </c>
      <c r="D1156" s="220" t="s">
        <v>7</v>
      </c>
      <c r="E1156" s="215" t="s">
        <v>519</v>
      </c>
      <c r="F1156" s="215" t="s">
        <v>5142</v>
      </c>
      <c r="G1156" s="226">
        <v>0</v>
      </c>
      <c r="H1156" s="226">
        <v>0</v>
      </c>
      <c r="I1156" s="215" t="s">
        <v>1</v>
      </c>
      <c r="J1156" s="215" t="s">
        <v>1378</v>
      </c>
      <c r="K1156" s="222" t="s">
        <v>3785</v>
      </c>
      <c r="L1156" s="223" t="s">
        <v>4773</v>
      </c>
      <c r="M1156" s="223" t="s">
        <v>4832</v>
      </c>
      <c r="N1156" s="55"/>
      <c r="O1156" s="55"/>
      <c r="P1156" s="228" t="s">
        <v>3279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183</v>
      </c>
      <c r="W1156" s="79"/>
      <c r="X1156" s="57"/>
      <c r="Y1156" s="57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33" t="str">
        <f>IF(ISNA(VLOOKUP(AA1156,'XEQM Shortlist'!J:J,1,0)),"//","")</f>
        <v/>
      </c>
      <c r="AF1156" s="92" t="str">
        <f t="shared" si="278"/>
        <v/>
      </c>
      <c r="AG1156" t="b">
        <f t="shared" si="279"/>
        <v>1</v>
      </c>
    </row>
    <row r="1157" spans="1:33">
      <c r="A1157" s="48">
        <f t="shared" si="280"/>
        <v>1157</v>
      </c>
      <c r="B1157" s="47">
        <f t="shared" si="281"/>
        <v>1133</v>
      </c>
      <c r="C1157" s="220" t="s">
        <v>3771</v>
      </c>
      <c r="D1157" s="220" t="s">
        <v>7</v>
      </c>
      <c r="E1157" s="215" t="s">
        <v>519</v>
      </c>
      <c r="F1157" s="215" t="s">
        <v>5143</v>
      </c>
      <c r="G1157" s="226">
        <v>0</v>
      </c>
      <c r="H1157" s="226">
        <v>0</v>
      </c>
      <c r="I1157" s="215" t="s">
        <v>1</v>
      </c>
      <c r="J1157" s="215" t="s">
        <v>1378</v>
      </c>
      <c r="K1157" s="222" t="s">
        <v>3785</v>
      </c>
      <c r="L1157" s="223" t="s">
        <v>4773</v>
      </c>
      <c r="M1157" s="223" t="s">
        <v>4832</v>
      </c>
      <c r="N1157" s="55"/>
      <c r="O1157" s="55"/>
      <c r="P1157" s="228" t="s">
        <v>5004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183</v>
      </c>
      <c r="W1157" s="79"/>
      <c r="X1157" s="57"/>
      <c r="Y1157" s="57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33" t="str">
        <f>IF(ISNA(VLOOKUP(AA1157,'XEQM Shortlist'!J:J,1,0)),"//","")</f>
        <v/>
      </c>
      <c r="AF1157" s="92" t="str">
        <f t="shared" si="278"/>
        <v/>
      </c>
      <c r="AG1157" t="b">
        <f t="shared" si="279"/>
        <v>1</v>
      </c>
    </row>
    <row r="1158" spans="1:33">
      <c r="A1158" s="48">
        <f t="shared" si="280"/>
        <v>1158</v>
      </c>
      <c r="B1158" s="47">
        <f t="shared" si="281"/>
        <v>1134</v>
      </c>
      <c r="C1158" s="220" t="s">
        <v>3771</v>
      </c>
      <c r="D1158" s="220" t="s">
        <v>7</v>
      </c>
      <c r="E1158" s="215" t="s">
        <v>519</v>
      </c>
      <c r="F1158" s="215" t="s">
        <v>5144</v>
      </c>
      <c r="G1158" s="226">
        <v>0</v>
      </c>
      <c r="H1158" s="226">
        <v>0</v>
      </c>
      <c r="I1158" s="215" t="s">
        <v>1</v>
      </c>
      <c r="J1158" s="215" t="s">
        <v>1378</v>
      </c>
      <c r="K1158" s="222" t="s">
        <v>3785</v>
      </c>
      <c r="L1158" s="223" t="s">
        <v>4773</v>
      </c>
      <c r="M1158" s="223" t="s">
        <v>4832</v>
      </c>
      <c r="N1158" s="55"/>
      <c r="O1158" s="55"/>
      <c r="P1158" s="228" t="s">
        <v>3280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183</v>
      </c>
      <c r="W1158" s="79"/>
      <c r="X1158" s="57"/>
      <c r="Y1158" s="57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33" t="str">
        <f>IF(ISNA(VLOOKUP(AA1158,'XEQM Shortlist'!J:J,1,0)),"//","")</f>
        <v/>
      </c>
      <c r="AF1158" s="92" t="str">
        <f t="shared" si="278"/>
        <v/>
      </c>
      <c r="AG1158" t="b">
        <f t="shared" si="279"/>
        <v>1</v>
      </c>
    </row>
    <row r="1159" spans="1:33">
      <c r="A1159" s="48">
        <f t="shared" si="280"/>
        <v>1159</v>
      </c>
      <c r="B1159" s="47">
        <f t="shared" si="281"/>
        <v>1135</v>
      </c>
      <c r="C1159" s="220" t="s">
        <v>3771</v>
      </c>
      <c r="D1159" s="220" t="s">
        <v>7</v>
      </c>
      <c r="E1159" s="215" t="s">
        <v>519</v>
      </c>
      <c r="F1159" s="215" t="s">
        <v>5145</v>
      </c>
      <c r="G1159" s="226">
        <v>0</v>
      </c>
      <c r="H1159" s="226">
        <v>0</v>
      </c>
      <c r="I1159" s="215" t="s">
        <v>1</v>
      </c>
      <c r="J1159" s="215" t="s">
        <v>1378</v>
      </c>
      <c r="K1159" s="222" t="s">
        <v>3785</v>
      </c>
      <c r="L1159" s="223" t="s">
        <v>4773</v>
      </c>
      <c r="M1159" s="223" t="s">
        <v>4832</v>
      </c>
      <c r="N1159" s="55"/>
      <c r="O1159" s="55"/>
      <c r="P1159" s="228" t="s">
        <v>3281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183</v>
      </c>
      <c r="W1159" s="79"/>
      <c r="X1159" s="57"/>
      <c r="Y1159" s="57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33" t="str">
        <f>IF(ISNA(VLOOKUP(AA1159,'XEQM Shortlist'!J:J,1,0)),"//","")</f>
        <v/>
      </c>
      <c r="AF1159" s="92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>
      <c r="A1160" s="48">
        <f t="shared" si="280"/>
        <v>1160</v>
      </c>
      <c r="B1160" s="47">
        <f t="shared" si="281"/>
        <v>1136</v>
      </c>
      <c r="C1160" s="220" t="s">
        <v>3771</v>
      </c>
      <c r="D1160" s="220" t="s">
        <v>7</v>
      </c>
      <c r="E1160" s="215" t="s">
        <v>519</v>
      </c>
      <c r="F1160" s="215" t="s">
        <v>5146</v>
      </c>
      <c r="G1160" s="226">
        <v>0</v>
      </c>
      <c r="H1160" s="226">
        <v>0</v>
      </c>
      <c r="I1160" s="215" t="s">
        <v>1</v>
      </c>
      <c r="J1160" s="215" t="s">
        <v>1378</v>
      </c>
      <c r="K1160" s="222" t="s">
        <v>3785</v>
      </c>
      <c r="L1160" s="223" t="s">
        <v>4773</v>
      </c>
      <c r="M1160" s="223" t="s">
        <v>4832</v>
      </c>
      <c r="N1160" s="55"/>
      <c r="O1160" s="55"/>
      <c r="P1160" s="228" t="s">
        <v>3282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183</v>
      </c>
      <c r="W1160" s="79"/>
      <c r="X1160" s="57"/>
      <c r="Y1160" s="57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33" t="str">
        <f>IF(ISNA(VLOOKUP(AA1160,'XEQM Shortlist'!J:J,1,0)),"//","")</f>
        <v/>
      </c>
      <c r="AF1160" s="92" t="str">
        <f t="shared" si="288"/>
        <v/>
      </c>
      <c r="AG1160" t="b">
        <f t="shared" si="289"/>
        <v>1</v>
      </c>
    </row>
    <row r="1161" spans="1:33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220" t="s">
        <v>3771</v>
      </c>
      <c r="D1161" s="220" t="s">
        <v>7</v>
      </c>
      <c r="E1161" s="215" t="s">
        <v>519</v>
      </c>
      <c r="F1161" s="215" t="s">
        <v>5147</v>
      </c>
      <c r="G1161" s="226">
        <v>0</v>
      </c>
      <c r="H1161" s="226">
        <v>0</v>
      </c>
      <c r="I1161" s="215" t="s">
        <v>1</v>
      </c>
      <c r="J1161" s="215" t="s">
        <v>1378</v>
      </c>
      <c r="K1161" s="222" t="s">
        <v>3785</v>
      </c>
      <c r="L1161" s="223" t="s">
        <v>4773</v>
      </c>
      <c r="M1161" s="223" t="s">
        <v>4832</v>
      </c>
      <c r="N1161" s="55"/>
      <c r="O1161" s="55"/>
      <c r="P1161" s="228" t="s">
        <v>3283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183</v>
      </c>
      <c r="W1161" s="79"/>
      <c r="X1161" s="57"/>
      <c r="Y1161" s="57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33" t="str">
        <f>IF(ISNA(VLOOKUP(AA1161,'XEQM Shortlist'!J:J,1,0)),"//","")</f>
        <v/>
      </c>
      <c r="AF1161" s="92" t="str">
        <f t="shared" si="288"/>
        <v/>
      </c>
      <c r="AG1161" t="b">
        <f t="shared" si="289"/>
        <v>1</v>
      </c>
    </row>
    <row r="1162" spans="1:33">
      <c r="A1162" s="48">
        <f t="shared" si="290"/>
        <v>1162</v>
      </c>
      <c r="B1162" s="47">
        <f t="shared" si="291"/>
        <v>1138</v>
      </c>
      <c r="C1162" s="220" t="s">
        <v>3771</v>
      </c>
      <c r="D1162" s="220" t="s">
        <v>7</v>
      </c>
      <c r="E1162" s="215" t="s">
        <v>519</v>
      </c>
      <c r="F1162" s="215" t="s">
        <v>5148</v>
      </c>
      <c r="G1162" s="226">
        <v>0</v>
      </c>
      <c r="H1162" s="226">
        <v>0</v>
      </c>
      <c r="I1162" s="215" t="s">
        <v>1</v>
      </c>
      <c r="J1162" s="215" t="s">
        <v>1378</v>
      </c>
      <c r="K1162" s="222" t="s">
        <v>3785</v>
      </c>
      <c r="L1162" s="223" t="s">
        <v>4773</v>
      </c>
      <c r="M1162" s="223" t="s">
        <v>4832</v>
      </c>
      <c r="N1162" s="55"/>
      <c r="O1162" s="55"/>
      <c r="P1162" s="228" t="s">
        <v>3284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183</v>
      </c>
      <c r="W1162" s="79"/>
      <c r="X1162" s="57"/>
      <c r="Y1162" s="57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33" t="str">
        <f>IF(ISNA(VLOOKUP(AA1162,'XEQM Shortlist'!J:J,1,0)),"//","")</f>
        <v/>
      </c>
      <c r="AF1162" s="92" t="str">
        <f t="shared" si="288"/>
        <v/>
      </c>
      <c r="AG1162" t="b">
        <f t="shared" si="289"/>
        <v>1</v>
      </c>
    </row>
    <row r="1163" spans="1:33">
      <c r="A1163" s="48">
        <f t="shared" si="290"/>
        <v>1163</v>
      </c>
      <c r="B1163" s="47">
        <f t="shared" si="291"/>
        <v>1139</v>
      </c>
      <c r="C1163" s="220" t="s">
        <v>3771</v>
      </c>
      <c r="D1163" s="220" t="s">
        <v>7</v>
      </c>
      <c r="E1163" s="215" t="s">
        <v>519</v>
      </c>
      <c r="F1163" s="215" t="s">
        <v>5149</v>
      </c>
      <c r="G1163" s="226">
        <v>0</v>
      </c>
      <c r="H1163" s="226">
        <v>0</v>
      </c>
      <c r="I1163" s="215" t="s">
        <v>1</v>
      </c>
      <c r="J1163" s="215" t="s">
        <v>1378</v>
      </c>
      <c r="K1163" s="222" t="s">
        <v>3785</v>
      </c>
      <c r="L1163" s="223" t="s">
        <v>4773</v>
      </c>
      <c r="M1163" s="223" t="s">
        <v>4832</v>
      </c>
      <c r="N1163" s="55"/>
      <c r="O1163" s="55"/>
      <c r="P1163" s="228" t="s">
        <v>3285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183</v>
      </c>
      <c r="W1163" s="79"/>
      <c r="X1163" s="57"/>
      <c r="Y1163" s="57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33" t="str">
        <f>IF(ISNA(VLOOKUP(AA1163,'XEQM Shortlist'!J:J,1,0)),"//","")</f>
        <v/>
      </c>
      <c r="AF1163" s="92" t="str">
        <f t="shared" si="288"/>
        <v/>
      </c>
      <c r="AG1163" t="b">
        <f t="shared" si="289"/>
        <v>1</v>
      </c>
    </row>
    <row r="1164" spans="1:33">
      <c r="A1164" s="48">
        <f t="shared" si="290"/>
        <v>1164</v>
      </c>
      <c r="B1164" s="47">
        <f t="shared" si="291"/>
        <v>1140</v>
      </c>
      <c r="C1164" s="220" t="s">
        <v>3771</v>
      </c>
      <c r="D1164" s="220" t="s">
        <v>7</v>
      </c>
      <c r="E1164" s="215" t="s">
        <v>519</v>
      </c>
      <c r="F1164" s="215" t="s">
        <v>5150</v>
      </c>
      <c r="G1164" s="226">
        <v>0</v>
      </c>
      <c r="H1164" s="226">
        <v>0</v>
      </c>
      <c r="I1164" s="215" t="s">
        <v>1</v>
      </c>
      <c r="J1164" s="215" t="s">
        <v>1378</v>
      </c>
      <c r="K1164" s="222" t="s">
        <v>3785</v>
      </c>
      <c r="L1164" s="223" t="s">
        <v>4773</v>
      </c>
      <c r="M1164" s="223" t="s">
        <v>4832</v>
      </c>
      <c r="N1164" s="55"/>
      <c r="O1164" s="55"/>
      <c r="P1164" s="228" t="s">
        <v>3286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183</v>
      </c>
      <c r="W1164" s="79"/>
      <c r="X1164" s="57"/>
      <c r="Y1164" s="57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33" t="str">
        <f>IF(ISNA(VLOOKUP(AA1164,'XEQM Shortlist'!J:J,1,0)),"//","")</f>
        <v/>
      </c>
      <c r="AF1164" s="92" t="str">
        <f t="shared" si="288"/>
        <v/>
      </c>
      <c r="AG1164" t="b">
        <f t="shared" si="289"/>
        <v>1</v>
      </c>
    </row>
    <row r="1165" spans="1:33">
      <c r="A1165" s="48">
        <f t="shared" si="290"/>
        <v>1165</v>
      </c>
      <c r="B1165" s="47">
        <f t="shared" si="291"/>
        <v>1141</v>
      </c>
      <c r="C1165" s="220" t="s">
        <v>3771</v>
      </c>
      <c r="D1165" s="220" t="s">
        <v>7</v>
      </c>
      <c r="E1165" s="215" t="s">
        <v>519</v>
      </c>
      <c r="F1165" s="215" t="s">
        <v>5151</v>
      </c>
      <c r="G1165" s="226">
        <v>0</v>
      </c>
      <c r="H1165" s="226">
        <v>0</v>
      </c>
      <c r="I1165" s="215" t="s">
        <v>1</v>
      </c>
      <c r="J1165" s="215" t="s">
        <v>1378</v>
      </c>
      <c r="K1165" s="222" t="s">
        <v>3785</v>
      </c>
      <c r="L1165" s="223" t="s">
        <v>4773</v>
      </c>
      <c r="M1165" s="223" t="s">
        <v>4832</v>
      </c>
      <c r="N1165" s="55"/>
      <c r="O1165" s="55"/>
      <c r="P1165" s="228" t="s">
        <v>3287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183</v>
      </c>
      <c r="W1165" s="79"/>
      <c r="X1165" s="57"/>
      <c r="Y1165" s="57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33" t="str">
        <f>IF(ISNA(VLOOKUP(AA1165,'XEQM Shortlist'!J:J,1,0)),"//","")</f>
        <v/>
      </c>
      <c r="AF1165" s="92" t="str">
        <f t="shared" si="288"/>
        <v/>
      </c>
      <c r="AG1165" t="b">
        <f t="shared" si="289"/>
        <v>1</v>
      </c>
    </row>
    <row r="1166" spans="1:33" s="17" customFormat="1">
      <c r="A1166" s="48">
        <f t="shared" si="290"/>
        <v>1166</v>
      </c>
      <c r="B1166" s="47">
        <f t="shared" si="291"/>
        <v>1142</v>
      </c>
      <c r="C1166" s="93" t="s">
        <v>3771</v>
      </c>
      <c r="D1166" s="93" t="s">
        <v>7</v>
      </c>
      <c r="E1166" s="94" t="str">
        <f t="shared" ref="E1166:E1198" si="292">CHAR(34)&amp;IF(B1166&lt;10,"000",IF(B1166&lt;100,"00",IF(B1166&lt;1000,"0","")))&amp;$B1166&amp;CHAR(34)</f>
        <v>"1142"</v>
      </c>
      <c r="F1166" s="94" t="str">
        <f t="shared" ref="F1166:F1198" si="293">E1166</f>
        <v>"1142"</v>
      </c>
      <c r="G1166" s="159">
        <v>0</v>
      </c>
      <c r="H1166" s="159">
        <v>0</v>
      </c>
      <c r="I1166" s="215" t="s">
        <v>1</v>
      </c>
      <c r="J1166" s="95" t="s">
        <v>1378</v>
      </c>
      <c r="K1166" s="96" t="s">
        <v>3785</v>
      </c>
      <c r="L1166" s="17" t="s">
        <v>4773</v>
      </c>
      <c r="M1166" s="55" t="s">
        <v>4832</v>
      </c>
      <c r="P1166" s="16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183</v>
      </c>
      <c r="W1166" s="92" t="s">
        <v>2240</v>
      </c>
      <c r="X1166" s="96" t="s">
        <v>2240</v>
      </c>
      <c r="Y1166" s="96" t="s">
        <v>2240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33" t="str">
        <f>IF(ISNA(VLOOKUP(AA1166,'XEQM Shortlist'!J:J,1,0)),"//","")</f>
        <v/>
      </c>
      <c r="AE1166"/>
      <c r="AF1166" s="92" t="str">
        <f t="shared" si="288"/>
        <v/>
      </c>
      <c r="AG1166" t="b">
        <f t="shared" si="289"/>
        <v>1</v>
      </c>
    </row>
    <row r="1167" spans="1:33" s="17" customFormat="1">
      <c r="A1167" s="48">
        <f t="shared" si="290"/>
        <v>1167</v>
      </c>
      <c r="B1167" s="47">
        <f t="shared" si="291"/>
        <v>1143</v>
      </c>
      <c r="C1167" s="93" t="s">
        <v>3771</v>
      </c>
      <c r="D1167" s="93" t="s">
        <v>7</v>
      </c>
      <c r="E1167" s="94" t="str">
        <f t="shared" si="292"/>
        <v>"1143"</v>
      </c>
      <c r="F1167" s="94" t="str">
        <f t="shared" si="293"/>
        <v>"1143"</v>
      </c>
      <c r="G1167" s="159">
        <v>0</v>
      </c>
      <c r="H1167" s="159">
        <v>0</v>
      </c>
      <c r="I1167" s="215" t="s">
        <v>1</v>
      </c>
      <c r="J1167" s="95" t="s">
        <v>1378</v>
      </c>
      <c r="K1167" s="96" t="s">
        <v>3785</v>
      </c>
      <c r="L1167" s="17" t="s">
        <v>4773</v>
      </c>
      <c r="M1167" s="55" t="s">
        <v>4832</v>
      </c>
      <c r="P1167" s="16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183</v>
      </c>
      <c r="W1167" s="92" t="s">
        <v>2240</v>
      </c>
      <c r="X1167" s="96" t="s">
        <v>2240</v>
      </c>
      <c r="Y1167" s="96" t="s">
        <v>2240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33" t="str">
        <f>IF(ISNA(VLOOKUP(AA1167,'XEQM Shortlist'!J:J,1,0)),"//","")</f>
        <v/>
      </c>
      <c r="AE1167"/>
      <c r="AF1167" s="92" t="str">
        <f t="shared" si="288"/>
        <v/>
      </c>
      <c r="AG1167" t="b">
        <f t="shared" si="289"/>
        <v>1</v>
      </c>
    </row>
    <row r="1168" spans="1:33" s="17" customFormat="1">
      <c r="A1168" s="48">
        <f t="shared" si="290"/>
        <v>1168</v>
      </c>
      <c r="B1168" s="47">
        <f t="shared" si="291"/>
        <v>1144</v>
      </c>
      <c r="C1168" s="93" t="s">
        <v>3771</v>
      </c>
      <c r="D1168" s="93" t="s">
        <v>7</v>
      </c>
      <c r="E1168" s="94" t="str">
        <f t="shared" si="292"/>
        <v>"1144"</v>
      </c>
      <c r="F1168" s="94" t="str">
        <f t="shared" si="293"/>
        <v>"1144"</v>
      </c>
      <c r="G1168" s="159">
        <v>0</v>
      </c>
      <c r="H1168" s="159">
        <v>0</v>
      </c>
      <c r="I1168" s="215" t="s">
        <v>1</v>
      </c>
      <c r="J1168" s="95" t="s">
        <v>1378</v>
      </c>
      <c r="K1168" s="96" t="s">
        <v>3785</v>
      </c>
      <c r="L1168" s="17" t="s">
        <v>4773</v>
      </c>
      <c r="M1168" s="55" t="s">
        <v>4832</v>
      </c>
      <c r="P1168" s="16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183</v>
      </c>
      <c r="W1168" s="92" t="s">
        <v>2240</v>
      </c>
      <c r="X1168" s="96" t="s">
        <v>2240</v>
      </c>
      <c r="Y1168" s="96" t="s">
        <v>2240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33" t="str">
        <f>IF(ISNA(VLOOKUP(AA1168,'XEQM Shortlist'!J:J,1,0)),"//","")</f>
        <v/>
      </c>
      <c r="AE1168"/>
      <c r="AF1168" s="92" t="str">
        <f t="shared" si="288"/>
        <v/>
      </c>
      <c r="AG1168" t="b">
        <f t="shared" si="289"/>
        <v>1</v>
      </c>
    </row>
    <row r="1169" spans="1:33" s="17" customFormat="1">
      <c r="A1169" s="48">
        <f t="shared" si="290"/>
        <v>1169</v>
      </c>
      <c r="B1169" s="47">
        <f t="shared" si="291"/>
        <v>1145</v>
      </c>
      <c r="C1169" s="93" t="s">
        <v>3771</v>
      </c>
      <c r="D1169" s="93" t="s">
        <v>7</v>
      </c>
      <c r="E1169" s="94" t="str">
        <f t="shared" si="292"/>
        <v>"1145"</v>
      </c>
      <c r="F1169" s="94" t="str">
        <f t="shared" si="293"/>
        <v>"1145"</v>
      </c>
      <c r="G1169" s="159">
        <v>0</v>
      </c>
      <c r="H1169" s="159">
        <v>0</v>
      </c>
      <c r="I1169" s="215" t="s">
        <v>1</v>
      </c>
      <c r="J1169" s="95" t="s">
        <v>1378</v>
      </c>
      <c r="K1169" s="96" t="s">
        <v>3785</v>
      </c>
      <c r="L1169" s="17" t="s">
        <v>4773</v>
      </c>
      <c r="M1169" s="55" t="s">
        <v>4832</v>
      </c>
      <c r="P1169" s="16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183</v>
      </c>
      <c r="W1169" s="92" t="s">
        <v>2240</v>
      </c>
      <c r="X1169" s="96" t="s">
        <v>2240</v>
      </c>
      <c r="Y1169" s="96" t="s">
        <v>2240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33" t="str">
        <f>IF(ISNA(VLOOKUP(AA1169,'XEQM Shortlist'!J:J,1,0)),"//","")</f>
        <v/>
      </c>
      <c r="AE1169"/>
      <c r="AF1169" s="92" t="str">
        <f t="shared" si="288"/>
        <v/>
      </c>
      <c r="AG1169" t="b">
        <f t="shared" si="289"/>
        <v>1</v>
      </c>
    </row>
    <row r="1170" spans="1:33" s="17" customFormat="1">
      <c r="A1170" s="48">
        <f t="shared" si="290"/>
        <v>1170</v>
      </c>
      <c r="B1170" s="47">
        <f t="shared" si="291"/>
        <v>1146</v>
      </c>
      <c r="C1170" s="93" t="s">
        <v>3771</v>
      </c>
      <c r="D1170" s="93" t="s">
        <v>7</v>
      </c>
      <c r="E1170" s="94" t="str">
        <f t="shared" si="292"/>
        <v>"1146"</v>
      </c>
      <c r="F1170" s="94" t="str">
        <f t="shared" si="293"/>
        <v>"1146"</v>
      </c>
      <c r="G1170" s="159">
        <v>0</v>
      </c>
      <c r="H1170" s="159">
        <v>0</v>
      </c>
      <c r="I1170" s="215" t="s">
        <v>1</v>
      </c>
      <c r="J1170" s="95" t="s">
        <v>1378</v>
      </c>
      <c r="K1170" s="96" t="s">
        <v>3785</v>
      </c>
      <c r="L1170" s="17" t="s">
        <v>4773</v>
      </c>
      <c r="M1170" s="55" t="s">
        <v>4832</v>
      </c>
      <c r="P1170" s="16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183</v>
      </c>
      <c r="W1170" s="92" t="s">
        <v>2240</v>
      </c>
      <c r="X1170" s="96" t="s">
        <v>2240</v>
      </c>
      <c r="Y1170" s="96" t="s">
        <v>2240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33" t="str">
        <f>IF(ISNA(VLOOKUP(AA1170,'XEQM Shortlist'!J:J,1,0)),"//","")</f>
        <v/>
      </c>
      <c r="AE1170"/>
      <c r="AF1170" s="92" t="str">
        <f t="shared" si="288"/>
        <v/>
      </c>
      <c r="AG1170" t="b">
        <f t="shared" si="289"/>
        <v>1</v>
      </c>
    </row>
    <row r="1171" spans="1:33" s="17" customFormat="1">
      <c r="A1171" s="48">
        <f t="shared" si="290"/>
        <v>1171</v>
      </c>
      <c r="B1171" s="47">
        <f t="shared" si="291"/>
        <v>1147</v>
      </c>
      <c r="C1171" s="93" t="s">
        <v>3771</v>
      </c>
      <c r="D1171" s="93" t="s">
        <v>7</v>
      </c>
      <c r="E1171" s="94" t="str">
        <f t="shared" si="292"/>
        <v>"1147"</v>
      </c>
      <c r="F1171" s="94" t="str">
        <f t="shared" si="293"/>
        <v>"1147"</v>
      </c>
      <c r="G1171" s="159">
        <v>0</v>
      </c>
      <c r="H1171" s="159">
        <v>0</v>
      </c>
      <c r="I1171" s="215" t="s">
        <v>1</v>
      </c>
      <c r="J1171" s="95" t="s">
        <v>1378</v>
      </c>
      <c r="K1171" s="96" t="s">
        <v>3785</v>
      </c>
      <c r="L1171" s="17" t="s">
        <v>4773</v>
      </c>
      <c r="M1171" s="55" t="s">
        <v>4832</v>
      </c>
      <c r="P1171" s="16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183</v>
      </c>
      <c r="W1171" s="92" t="s">
        <v>2240</v>
      </c>
      <c r="X1171" s="96" t="s">
        <v>2240</v>
      </c>
      <c r="Y1171" s="96" t="s">
        <v>2240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33" t="str">
        <f>IF(ISNA(VLOOKUP(AA1171,'XEQM Shortlist'!J:J,1,0)),"//","")</f>
        <v/>
      </c>
      <c r="AE1171"/>
      <c r="AF1171" s="92" t="str">
        <f t="shared" si="288"/>
        <v/>
      </c>
      <c r="AG1171" t="b">
        <f t="shared" si="289"/>
        <v>1</v>
      </c>
    </row>
    <row r="1172" spans="1:33" s="17" customFormat="1">
      <c r="A1172" s="48">
        <f t="shared" si="290"/>
        <v>1172</v>
      </c>
      <c r="B1172" s="47">
        <f t="shared" si="291"/>
        <v>1148</v>
      </c>
      <c r="C1172" s="93" t="s">
        <v>3771</v>
      </c>
      <c r="D1172" s="93" t="s">
        <v>7</v>
      </c>
      <c r="E1172" s="94" t="str">
        <f t="shared" si="292"/>
        <v>"1148"</v>
      </c>
      <c r="F1172" s="94" t="str">
        <f t="shared" si="293"/>
        <v>"1148"</v>
      </c>
      <c r="G1172" s="159">
        <v>0</v>
      </c>
      <c r="H1172" s="159">
        <v>0</v>
      </c>
      <c r="I1172" s="215" t="s">
        <v>1</v>
      </c>
      <c r="J1172" s="95" t="s">
        <v>1378</v>
      </c>
      <c r="K1172" s="96" t="s">
        <v>3785</v>
      </c>
      <c r="L1172" s="17" t="s">
        <v>4773</v>
      </c>
      <c r="M1172" s="55" t="s">
        <v>4832</v>
      </c>
      <c r="P1172" s="16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183</v>
      </c>
      <c r="W1172" s="92" t="s">
        <v>2240</v>
      </c>
      <c r="X1172" s="96" t="s">
        <v>2240</v>
      </c>
      <c r="Y1172" s="96" t="s">
        <v>2240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33" t="str">
        <f>IF(ISNA(VLOOKUP(AA1172,'XEQM Shortlist'!J:J,1,0)),"//","")</f>
        <v/>
      </c>
      <c r="AE1172"/>
      <c r="AF1172" s="92" t="str">
        <f t="shared" si="288"/>
        <v/>
      </c>
      <c r="AG1172" t="b">
        <f t="shared" si="289"/>
        <v>1</v>
      </c>
    </row>
    <row r="1173" spans="1:33" s="17" customFormat="1">
      <c r="A1173" s="48">
        <f t="shared" si="290"/>
        <v>1173</v>
      </c>
      <c r="B1173" s="47">
        <f t="shared" si="291"/>
        <v>1149</v>
      </c>
      <c r="C1173" s="93" t="s">
        <v>3771</v>
      </c>
      <c r="D1173" s="93" t="s">
        <v>7</v>
      </c>
      <c r="E1173" s="94" t="str">
        <f t="shared" si="292"/>
        <v>"1149"</v>
      </c>
      <c r="F1173" s="94" t="str">
        <f t="shared" si="293"/>
        <v>"1149"</v>
      </c>
      <c r="G1173" s="159">
        <v>0</v>
      </c>
      <c r="H1173" s="159">
        <v>0</v>
      </c>
      <c r="I1173" s="95" t="s">
        <v>28</v>
      </c>
      <c r="J1173" s="95" t="s">
        <v>1378</v>
      </c>
      <c r="K1173" s="96" t="s">
        <v>3785</v>
      </c>
      <c r="L1173" s="17" t="s">
        <v>4773</v>
      </c>
      <c r="M1173" s="55" t="s">
        <v>4832</v>
      </c>
      <c r="P1173" s="16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183</v>
      </c>
      <c r="W1173" s="92" t="s">
        <v>2240</v>
      </c>
      <c r="X1173" s="96" t="s">
        <v>2240</v>
      </c>
      <c r="Y1173" s="96" t="s">
        <v>2240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33" t="str">
        <f>IF(ISNA(VLOOKUP(AA1173,'XEQM Shortlist'!J:J,1,0)),"//","")</f>
        <v/>
      </c>
      <c r="AE1173"/>
      <c r="AF1173" s="92" t="str">
        <f t="shared" si="288"/>
        <v/>
      </c>
      <c r="AG1173" t="b">
        <f t="shared" si="289"/>
        <v>1</v>
      </c>
    </row>
    <row r="1174" spans="1:33" s="17" customFormat="1">
      <c r="A1174" s="48">
        <f t="shared" si="290"/>
        <v>1174</v>
      </c>
      <c r="B1174" s="47">
        <f t="shared" si="291"/>
        <v>1150</v>
      </c>
      <c r="C1174" s="93" t="s">
        <v>3771</v>
      </c>
      <c r="D1174" s="93" t="s">
        <v>7</v>
      </c>
      <c r="E1174" s="94" t="str">
        <f t="shared" si="292"/>
        <v>"1150"</v>
      </c>
      <c r="F1174" s="94" t="str">
        <f t="shared" si="293"/>
        <v>"1150"</v>
      </c>
      <c r="G1174" s="159">
        <v>0</v>
      </c>
      <c r="H1174" s="159">
        <v>0</v>
      </c>
      <c r="I1174" s="95" t="s">
        <v>28</v>
      </c>
      <c r="J1174" s="95" t="s">
        <v>1378</v>
      </c>
      <c r="K1174" s="96" t="s">
        <v>3785</v>
      </c>
      <c r="L1174" s="17" t="s">
        <v>4773</v>
      </c>
      <c r="M1174" s="55" t="s">
        <v>4832</v>
      </c>
      <c r="P1174" s="16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183</v>
      </c>
      <c r="W1174" s="92" t="s">
        <v>2240</v>
      </c>
      <c r="X1174" s="96" t="s">
        <v>2240</v>
      </c>
      <c r="Y1174" s="96" t="s">
        <v>2240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33" t="str">
        <f>IF(ISNA(VLOOKUP(AA1174,'XEQM Shortlist'!J:J,1,0)),"//","")</f>
        <v/>
      </c>
      <c r="AE1174"/>
      <c r="AF1174" s="92" t="str">
        <f t="shared" si="288"/>
        <v/>
      </c>
      <c r="AG1174" t="b">
        <f t="shared" si="289"/>
        <v>1</v>
      </c>
    </row>
    <row r="1175" spans="1:33" s="17" customFormat="1">
      <c r="A1175" s="48">
        <f t="shared" si="290"/>
        <v>1175</v>
      </c>
      <c r="B1175" s="47">
        <f t="shared" si="291"/>
        <v>1151</v>
      </c>
      <c r="C1175" s="93" t="s">
        <v>3771</v>
      </c>
      <c r="D1175" s="93" t="s">
        <v>7</v>
      </c>
      <c r="E1175" s="94" t="str">
        <f t="shared" si="292"/>
        <v>"1151"</v>
      </c>
      <c r="F1175" s="94" t="str">
        <f t="shared" si="293"/>
        <v>"1151"</v>
      </c>
      <c r="G1175" s="159">
        <v>0</v>
      </c>
      <c r="H1175" s="159">
        <v>0</v>
      </c>
      <c r="I1175" s="95" t="s">
        <v>28</v>
      </c>
      <c r="J1175" s="95" t="s">
        <v>1378</v>
      </c>
      <c r="K1175" s="96" t="s">
        <v>3785</v>
      </c>
      <c r="L1175" s="17" t="s">
        <v>4773</v>
      </c>
      <c r="M1175" s="55" t="s">
        <v>4832</v>
      </c>
      <c r="P1175" s="16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183</v>
      </c>
      <c r="W1175" s="92" t="s">
        <v>2240</v>
      </c>
      <c r="X1175" s="96" t="s">
        <v>2240</v>
      </c>
      <c r="Y1175" s="96" t="s">
        <v>2240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33" t="str">
        <f>IF(ISNA(VLOOKUP(AA1175,'XEQM Shortlist'!J:J,1,0)),"//","")</f>
        <v/>
      </c>
      <c r="AE1175"/>
      <c r="AF1175" s="92" t="str">
        <f t="shared" si="288"/>
        <v/>
      </c>
      <c r="AG1175" t="b">
        <f t="shared" si="289"/>
        <v>1</v>
      </c>
    </row>
    <row r="1176" spans="1:33" s="17" customFormat="1">
      <c r="A1176" s="48">
        <f t="shared" si="290"/>
        <v>1176</v>
      </c>
      <c r="B1176" s="47">
        <f t="shared" si="291"/>
        <v>1152</v>
      </c>
      <c r="C1176" s="93" t="s">
        <v>3771</v>
      </c>
      <c r="D1176" s="93" t="s">
        <v>7</v>
      </c>
      <c r="E1176" s="94" t="str">
        <f t="shared" si="292"/>
        <v>"1152"</v>
      </c>
      <c r="F1176" s="94" t="str">
        <f t="shared" si="293"/>
        <v>"1152"</v>
      </c>
      <c r="G1176" s="159">
        <v>0</v>
      </c>
      <c r="H1176" s="159">
        <v>0</v>
      </c>
      <c r="I1176" s="95" t="s">
        <v>28</v>
      </c>
      <c r="J1176" s="95" t="s">
        <v>1378</v>
      </c>
      <c r="K1176" s="96" t="s">
        <v>3785</v>
      </c>
      <c r="L1176" s="17" t="s">
        <v>4773</v>
      </c>
      <c r="M1176" s="55" t="s">
        <v>4832</v>
      </c>
      <c r="P1176" s="16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183</v>
      </c>
      <c r="W1176" s="92" t="s">
        <v>2240</v>
      </c>
      <c r="X1176" s="96" t="s">
        <v>2240</v>
      </c>
      <c r="Y1176" s="96" t="s">
        <v>2240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33" t="str">
        <f>IF(ISNA(VLOOKUP(AA1176,'XEQM Shortlist'!J:J,1,0)),"//","")</f>
        <v/>
      </c>
      <c r="AE1176"/>
      <c r="AF1176" s="92" t="str">
        <f t="shared" si="288"/>
        <v/>
      </c>
      <c r="AG1176" t="b">
        <f t="shared" si="289"/>
        <v>1</v>
      </c>
    </row>
    <row r="1177" spans="1:33" s="17" customFormat="1">
      <c r="A1177" s="48">
        <f t="shared" si="290"/>
        <v>1177</v>
      </c>
      <c r="B1177" s="47">
        <f t="shared" si="291"/>
        <v>1153</v>
      </c>
      <c r="C1177" s="93" t="s">
        <v>3771</v>
      </c>
      <c r="D1177" s="93" t="s">
        <v>7</v>
      </c>
      <c r="E1177" s="94" t="str">
        <f t="shared" si="292"/>
        <v>"1153"</v>
      </c>
      <c r="F1177" s="94" t="str">
        <f t="shared" si="293"/>
        <v>"1153"</v>
      </c>
      <c r="G1177" s="159">
        <v>0</v>
      </c>
      <c r="H1177" s="159">
        <v>0</v>
      </c>
      <c r="I1177" s="95" t="s">
        <v>28</v>
      </c>
      <c r="J1177" s="95" t="s">
        <v>1378</v>
      </c>
      <c r="K1177" s="96" t="s">
        <v>3785</v>
      </c>
      <c r="L1177" s="17" t="s">
        <v>4773</v>
      </c>
      <c r="M1177" s="55" t="s">
        <v>4832</v>
      </c>
      <c r="P1177" s="16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183</v>
      </c>
      <c r="W1177" s="92" t="s">
        <v>2240</v>
      </c>
      <c r="X1177" s="96" t="s">
        <v>2240</v>
      </c>
      <c r="Y1177" s="96" t="s">
        <v>2240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33" t="str">
        <f>IF(ISNA(VLOOKUP(AA1177,'XEQM Shortlist'!J:J,1,0)),"//","")</f>
        <v/>
      </c>
      <c r="AE1177"/>
      <c r="AF1177" s="92" t="str">
        <f t="shared" si="288"/>
        <v/>
      </c>
      <c r="AG1177" t="b">
        <f t="shared" si="289"/>
        <v>1</v>
      </c>
    </row>
    <row r="1178" spans="1:33" s="17" customFormat="1">
      <c r="A1178" s="48">
        <f t="shared" si="290"/>
        <v>1178</v>
      </c>
      <c r="B1178" s="47">
        <f t="shared" si="291"/>
        <v>1154</v>
      </c>
      <c r="C1178" s="93" t="s">
        <v>3771</v>
      </c>
      <c r="D1178" s="93" t="s">
        <v>7</v>
      </c>
      <c r="E1178" s="94" t="str">
        <f t="shared" si="292"/>
        <v>"1154"</v>
      </c>
      <c r="F1178" s="94" t="str">
        <f t="shared" si="293"/>
        <v>"1154"</v>
      </c>
      <c r="G1178" s="159">
        <v>0</v>
      </c>
      <c r="H1178" s="159">
        <v>0</v>
      </c>
      <c r="I1178" s="95" t="s">
        <v>28</v>
      </c>
      <c r="J1178" s="95" t="s">
        <v>1378</v>
      </c>
      <c r="K1178" s="96" t="s">
        <v>3785</v>
      </c>
      <c r="L1178" s="17" t="s">
        <v>4773</v>
      </c>
      <c r="M1178" s="55" t="s">
        <v>4832</v>
      </c>
      <c r="P1178" s="16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183</v>
      </c>
      <c r="W1178" s="92" t="s">
        <v>2240</v>
      </c>
      <c r="X1178" s="96" t="s">
        <v>2240</v>
      </c>
      <c r="Y1178" s="96" t="s">
        <v>2240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33" t="str">
        <f>IF(ISNA(VLOOKUP(AA1178,'XEQM Shortlist'!J:J,1,0)),"//","")</f>
        <v/>
      </c>
      <c r="AE1178"/>
      <c r="AF1178" s="92" t="str">
        <f t="shared" si="288"/>
        <v/>
      </c>
      <c r="AG1178" t="b">
        <f t="shared" si="289"/>
        <v>1</v>
      </c>
    </row>
    <row r="1179" spans="1:33" s="17" customFormat="1">
      <c r="A1179" s="48">
        <f t="shared" si="290"/>
        <v>1179</v>
      </c>
      <c r="B1179" s="47">
        <f t="shared" si="291"/>
        <v>1155</v>
      </c>
      <c r="C1179" s="93" t="s">
        <v>3771</v>
      </c>
      <c r="D1179" s="93" t="s">
        <v>7</v>
      </c>
      <c r="E1179" s="94" t="str">
        <f t="shared" si="292"/>
        <v>"1155"</v>
      </c>
      <c r="F1179" s="94" t="str">
        <f t="shared" si="293"/>
        <v>"1155"</v>
      </c>
      <c r="G1179" s="159">
        <v>0</v>
      </c>
      <c r="H1179" s="159">
        <v>0</v>
      </c>
      <c r="I1179" s="95" t="s">
        <v>28</v>
      </c>
      <c r="J1179" s="95" t="s">
        <v>1378</v>
      </c>
      <c r="K1179" s="96" t="s">
        <v>3785</v>
      </c>
      <c r="L1179" s="17" t="s">
        <v>4773</v>
      </c>
      <c r="M1179" s="55" t="s">
        <v>4832</v>
      </c>
      <c r="P1179" s="16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183</v>
      </c>
      <c r="W1179" s="92" t="s">
        <v>2240</v>
      </c>
      <c r="X1179" s="96" t="s">
        <v>2240</v>
      </c>
      <c r="Y1179" s="96" t="s">
        <v>2240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33" t="str">
        <f>IF(ISNA(VLOOKUP(AA1179,'XEQM Shortlist'!J:J,1,0)),"//","")</f>
        <v/>
      </c>
      <c r="AE1179"/>
      <c r="AF1179" s="92" t="str">
        <f t="shared" si="288"/>
        <v/>
      </c>
      <c r="AG1179" t="b">
        <f t="shared" si="289"/>
        <v>1</v>
      </c>
    </row>
    <row r="1180" spans="1:33" s="17" customFormat="1">
      <c r="A1180" s="48">
        <f t="shared" si="290"/>
        <v>1180</v>
      </c>
      <c r="B1180" s="47">
        <f t="shared" si="291"/>
        <v>1156</v>
      </c>
      <c r="C1180" s="93" t="s">
        <v>3771</v>
      </c>
      <c r="D1180" s="93" t="s">
        <v>7</v>
      </c>
      <c r="E1180" s="94" t="str">
        <f t="shared" si="292"/>
        <v>"1156"</v>
      </c>
      <c r="F1180" s="94" t="str">
        <f t="shared" si="293"/>
        <v>"1156"</v>
      </c>
      <c r="G1180" s="159">
        <v>0</v>
      </c>
      <c r="H1180" s="159">
        <v>0</v>
      </c>
      <c r="I1180" s="95" t="s">
        <v>28</v>
      </c>
      <c r="J1180" s="95" t="s">
        <v>1378</v>
      </c>
      <c r="K1180" s="96" t="s">
        <v>3785</v>
      </c>
      <c r="L1180" s="17" t="s">
        <v>4773</v>
      </c>
      <c r="M1180" s="55" t="s">
        <v>4832</v>
      </c>
      <c r="P1180" s="16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183</v>
      </c>
      <c r="W1180" s="92" t="s">
        <v>2240</v>
      </c>
      <c r="X1180" s="96" t="s">
        <v>2240</v>
      </c>
      <c r="Y1180" s="96" t="s">
        <v>2240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33" t="str">
        <f>IF(ISNA(VLOOKUP(AA1180,'XEQM Shortlist'!J:J,1,0)),"//","")</f>
        <v/>
      </c>
      <c r="AE1180"/>
      <c r="AF1180" s="92" t="str">
        <f t="shared" si="288"/>
        <v/>
      </c>
      <c r="AG1180" t="b">
        <f t="shared" si="289"/>
        <v>1</v>
      </c>
    </row>
    <row r="1181" spans="1:33" s="17" customFormat="1">
      <c r="A1181" s="48">
        <f t="shared" si="290"/>
        <v>1181</v>
      </c>
      <c r="B1181" s="47">
        <f t="shared" si="291"/>
        <v>1157</v>
      </c>
      <c r="C1181" s="93" t="s">
        <v>3771</v>
      </c>
      <c r="D1181" s="93" t="s">
        <v>7</v>
      </c>
      <c r="E1181" s="94" t="str">
        <f t="shared" si="292"/>
        <v>"1157"</v>
      </c>
      <c r="F1181" s="94" t="str">
        <f t="shared" si="293"/>
        <v>"1157"</v>
      </c>
      <c r="G1181" s="159">
        <v>0</v>
      </c>
      <c r="H1181" s="159">
        <v>0</v>
      </c>
      <c r="I1181" s="95" t="s">
        <v>28</v>
      </c>
      <c r="J1181" s="95" t="s">
        <v>1378</v>
      </c>
      <c r="K1181" s="96" t="s">
        <v>3785</v>
      </c>
      <c r="L1181" s="17" t="s">
        <v>4773</v>
      </c>
      <c r="M1181" s="55" t="s">
        <v>4832</v>
      </c>
      <c r="P1181" s="16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183</v>
      </c>
      <c r="W1181" s="92" t="s">
        <v>2240</v>
      </c>
      <c r="X1181" s="96" t="s">
        <v>2240</v>
      </c>
      <c r="Y1181" s="96" t="s">
        <v>2240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33" t="str">
        <f>IF(ISNA(VLOOKUP(AA1181,'XEQM Shortlist'!J:J,1,0)),"//","")</f>
        <v/>
      </c>
      <c r="AE1181"/>
      <c r="AF1181" s="92" t="str">
        <f t="shared" si="288"/>
        <v/>
      </c>
      <c r="AG1181" t="b">
        <f t="shared" si="289"/>
        <v>1</v>
      </c>
    </row>
    <row r="1182" spans="1:33" s="17" customFormat="1">
      <c r="A1182" s="48">
        <f t="shared" si="290"/>
        <v>1182</v>
      </c>
      <c r="B1182" s="47">
        <f t="shared" si="291"/>
        <v>1158</v>
      </c>
      <c r="C1182" s="93" t="s">
        <v>3771</v>
      </c>
      <c r="D1182" s="93" t="s">
        <v>7</v>
      </c>
      <c r="E1182" s="94" t="str">
        <f t="shared" si="292"/>
        <v>"1158"</v>
      </c>
      <c r="F1182" s="94" t="str">
        <f t="shared" si="293"/>
        <v>"1158"</v>
      </c>
      <c r="G1182" s="159">
        <v>0</v>
      </c>
      <c r="H1182" s="159">
        <v>0</v>
      </c>
      <c r="I1182" s="95" t="s">
        <v>28</v>
      </c>
      <c r="J1182" s="95" t="s">
        <v>1378</v>
      </c>
      <c r="K1182" s="96" t="s">
        <v>3785</v>
      </c>
      <c r="L1182" s="17" t="s">
        <v>4773</v>
      </c>
      <c r="M1182" s="55" t="s">
        <v>4832</v>
      </c>
      <c r="P1182" s="16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183</v>
      </c>
      <c r="W1182" s="92" t="s">
        <v>2240</v>
      </c>
      <c r="X1182" s="96" t="s">
        <v>2240</v>
      </c>
      <c r="Y1182" s="96" t="s">
        <v>2240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33" t="str">
        <f>IF(ISNA(VLOOKUP(AA1182,'XEQM Shortlist'!J:J,1,0)),"//","")</f>
        <v/>
      </c>
      <c r="AE1182"/>
      <c r="AF1182" s="92" t="str">
        <f t="shared" si="288"/>
        <v/>
      </c>
      <c r="AG1182" t="b">
        <f t="shared" si="289"/>
        <v>1</v>
      </c>
    </row>
    <row r="1183" spans="1:33" s="17" customFormat="1">
      <c r="A1183" s="48">
        <f t="shared" si="290"/>
        <v>1183</v>
      </c>
      <c r="B1183" s="47">
        <f t="shared" si="291"/>
        <v>1159</v>
      </c>
      <c r="C1183" s="93" t="s">
        <v>3771</v>
      </c>
      <c r="D1183" s="93" t="s">
        <v>7</v>
      </c>
      <c r="E1183" s="94" t="str">
        <f t="shared" si="292"/>
        <v>"1159"</v>
      </c>
      <c r="F1183" s="94" t="str">
        <f t="shared" si="293"/>
        <v>"1159"</v>
      </c>
      <c r="G1183" s="159">
        <v>0</v>
      </c>
      <c r="H1183" s="159">
        <v>0</v>
      </c>
      <c r="I1183" s="95" t="s">
        <v>28</v>
      </c>
      <c r="J1183" s="95" t="s">
        <v>1378</v>
      </c>
      <c r="K1183" s="96" t="s">
        <v>3785</v>
      </c>
      <c r="L1183" s="17" t="s">
        <v>4773</v>
      </c>
      <c r="M1183" s="55" t="s">
        <v>4832</v>
      </c>
      <c r="P1183" s="16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183</v>
      </c>
      <c r="W1183" s="92" t="s">
        <v>2240</v>
      </c>
      <c r="X1183" s="96" t="s">
        <v>2240</v>
      </c>
      <c r="Y1183" s="96" t="s">
        <v>2240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33" t="str">
        <f>IF(ISNA(VLOOKUP(AA1183,'XEQM Shortlist'!J:J,1,0)),"//","")</f>
        <v/>
      </c>
      <c r="AE1183"/>
      <c r="AF1183" s="92" t="str">
        <f t="shared" si="288"/>
        <v/>
      </c>
      <c r="AG1183" t="b">
        <f t="shared" si="289"/>
        <v>1</v>
      </c>
    </row>
    <row r="1184" spans="1:33" s="17" customFormat="1">
      <c r="A1184" s="48">
        <f t="shared" si="290"/>
        <v>1184</v>
      </c>
      <c r="B1184" s="47">
        <f t="shared" si="291"/>
        <v>1160</v>
      </c>
      <c r="C1184" s="93" t="s">
        <v>3771</v>
      </c>
      <c r="D1184" s="93" t="s">
        <v>7</v>
      </c>
      <c r="E1184" s="94" t="str">
        <f t="shared" si="292"/>
        <v>"1160"</v>
      </c>
      <c r="F1184" s="94" t="str">
        <f t="shared" si="293"/>
        <v>"1160"</v>
      </c>
      <c r="G1184" s="159">
        <v>0</v>
      </c>
      <c r="H1184" s="159">
        <v>0</v>
      </c>
      <c r="I1184" s="95" t="s">
        <v>28</v>
      </c>
      <c r="J1184" s="95" t="s">
        <v>1378</v>
      </c>
      <c r="K1184" s="96" t="s">
        <v>3785</v>
      </c>
      <c r="L1184" s="17" t="s">
        <v>4773</v>
      </c>
      <c r="M1184" s="55" t="s">
        <v>4832</v>
      </c>
      <c r="P1184" s="16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183</v>
      </c>
      <c r="W1184" s="92" t="s">
        <v>2240</v>
      </c>
      <c r="X1184" s="96" t="s">
        <v>2240</v>
      </c>
      <c r="Y1184" s="96" t="s">
        <v>2240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33" t="str">
        <f>IF(ISNA(VLOOKUP(AA1184,'XEQM Shortlist'!J:J,1,0)),"//","")</f>
        <v/>
      </c>
      <c r="AE1184"/>
      <c r="AF1184" s="92" t="str">
        <f t="shared" si="288"/>
        <v/>
      </c>
      <c r="AG1184" t="b">
        <f t="shared" si="289"/>
        <v>1</v>
      </c>
    </row>
    <row r="1185" spans="1:33" s="17" customFormat="1">
      <c r="A1185" s="48">
        <f t="shared" si="290"/>
        <v>1185</v>
      </c>
      <c r="B1185" s="47">
        <f t="shared" si="291"/>
        <v>1161</v>
      </c>
      <c r="C1185" s="93" t="s">
        <v>3771</v>
      </c>
      <c r="D1185" s="93" t="s">
        <v>7</v>
      </c>
      <c r="E1185" s="94" t="str">
        <f t="shared" si="292"/>
        <v>"1161"</v>
      </c>
      <c r="F1185" s="94" t="str">
        <f t="shared" si="293"/>
        <v>"1161"</v>
      </c>
      <c r="G1185" s="159">
        <v>0</v>
      </c>
      <c r="H1185" s="159">
        <v>0</v>
      </c>
      <c r="I1185" s="95" t="s">
        <v>28</v>
      </c>
      <c r="J1185" s="95" t="s">
        <v>1378</v>
      </c>
      <c r="K1185" s="96" t="s">
        <v>3785</v>
      </c>
      <c r="L1185" s="17" t="s">
        <v>4773</v>
      </c>
      <c r="M1185" s="55" t="s">
        <v>4832</v>
      </c>
      <c r="P1185" s="16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183</v>
      </c>
      <c r="W1185" s="92" t="s">
        <v>2240</v>
      </c>
      <c r="X1185" s="96" t="s">
        <v>2240</v>
      </c>
      <c r="Y1185" s="96" t="s">
        <v>2240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33" t="str">
        <f>IF(ISNA(VLOOKUP(AA1185,'XEQM Shortlist'!J:J,1,0)),"//","")</f>
        <v/>
      </c>
      <c r="AE1185"/>
      <c r="AF1185" s="92" t="str">
        <f t="shared" si="288"/>
        <v/>
      </c>
      <c r="AG1185" t="b">
        <f t="shared" si="289"/>
        <v>1</v>
      </c>
    </row>
    <row r="1186" spans="1:33" s="17" customFormat="1">
      <c r="A1186" s="48">
        <f t="shared" si="290"/>
        <v>1186</v>
      </c>
      <c r="B1186" s="47">
        <f t="shared" si="291"/>
        <v>1162</v>
      </c>
      <c r="C1186" s="93" t="s">
        <v>3771</v>
      </c>
      <c r="D1186" s="93" t="s">
        <v>7</v>
      </c>
      <c r="E1186" s="94" t="str">
        <f t="shared" si="292"/>
        <v>"1162"</v>
      </c>
      <c r="F1186" s="94" t="str">
        <f t="shared" si="293"/>
        <v>"1162"</v>
      </c>
      <c r="G1186" s="159">
        <v>0</v>
      </c>
      <c r="H1186" s="159">
        <v>0</v>
      </c>
      <c r="I1186" s="95" t="s">
        <v>28</v>
      </c>
      <c r="J1186" s="95" t="s">
        <v>1378</v>
      </c>
      <c r="K1186" s="96" t="s">
        <v>3785</v>
      </c>
      <c r="L1186" s="17" t="s">
        <v>4773</v>
      </c>
      <c r="M1186" s="55" t="s">
        <v>4832</v>
      </c>
      <c r="P1186" s="16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183</v>
      </c>
      <c r="W1186" s="92" t="s">
        <v>2240</v>
      </c>
      <c r="X1186" s="96" t="s">
        <v>2240</v>
      </c>
      <c r="Y1186" s="96" t="s">
        <v>2240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33" t="str">
        <f>IF(ISNA(VLOOKUP(AA1186,'XEQM Shortlist'!J:J,1,0)),"//","")</f>
        <v/>
      </c>
      <c r="AE1186"/>
      <c r="AF1186" s="92" t="str">
        <f t="shared" si="288"/>
        <v/>
      </c>
      <c r="AG1186" t="b">
        <f t="shared" si="289"/>
        <v>1</v>
      </c>
    </row>
    <row r="1187" spans="1:33" s="17" customFormat="1">
      <c r="A1187" s="48">
        <f t="shared" si="290"/>
        <v>1187</v>
      </c>
      <c r="B1187" s="47">
        <f t="shared" si="291"/>
        <v>1163</v>
      </c>
      <c r="C1187" s="93" t="s">
        <v>3771</v>
      </c>
      <c r="D1187" s="93" t="s">
        <v>7</v>
      </c>
      <c r="E1187" s="94" t="str">
        <f t="shared" si="292"/>
        <v>"1163"</v>
      </c>
      <c r="F1187" s="94" t="str">
        <f t="shared" si="293"/>
        <v>"1163"</v>
      </c>
      <c r="G1187" s="159">
        <v>0</v>
      </c>
      <c r="H1187" s="159">
        <v>0</v>
      </c>
      <c r="I1187" s="95" t="s">
        <v>28</v>
      </c>
      <c r="J1187" s="95" t="s">
        <v>1378</v>
      </c>
      <c r="K1187" s="96" t="s">
        <v>3785</v>
      </c>
      <c r="L1187" s="17" t="s">
        <v>4773</v>
      </c>
      <c r="M1187" s="55" t="s">
        <v>4832</v>
      </c>
      <c r="P1187" s="16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183</v>
      </c>
      <c r="W1187" s="92" t="s">
        <v>2240</v>
      </c>
      <c r="X1187" s="96" t="s">
        <v>2240</v>
      </c>
      <c r="Y1187" s="96" t="s">
        <v>2240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33" t="str">
        <f>IF(ISNA(VLOOKUP(AA1187,'XEQM Shortlist'!J:J,1,0)),"//","")</f>
        <v/>
      </c>
      <c r="AE1187"/>
      <c r="AF1187" s="92" t="str">
        <f t="shared" si="288"/>
        <v/>
      </c>
      <c r="AG1187" t="b">
        <f t="shared" si="289"/>
        <v>1</v>
      </c>
    </row>
    <row r="1188" spans="1:33" s="17" customFormat="1">
      <c r="A1188" s="48">
        <f t="shared" si="290"/>
        <v>1188</v>
      </c>
      <c r="B1188" s="47">
        <f t="shared" si="291"/>
        <v>1164</v>
      </c>
      <c r="C1188" s="93" t="s">
        <v>3771</v>
      </c>
      <c r="D1188" s="93" t="s">
        <v>7</v>
      </c>
      <c r="E1188" s="94" t="str">
        <f t="shared" si="292"/>
        <v>"1164"</v>
      </c>
      <c r="F1188" s="94" t="str">
        <f t="shared" si="293"/>
        <v>"1164"</v>
      </c>
      <c r="G1188" s="159">
        <v>0</v>
      </c>
      <c r="H1188" s="159">
        <v>0</v>
      </c>
      <c r="I1188" s="95" t="s">
        <v>28</v>
      </c>
      <c r="J1188" s="95" t="s">
        <v>1378</v>
      </c>
      <c r="K1188" s="96" t="s">
        <v>3785</v>
      </c>
      <c r="L1188" s="17" t="s">
        <v>4773</v>
      </c>
      <c r="M1188" s="55" t="s">
        <v>4832</v>
      </c>
      <c r="P1188" s="16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183</v>
      </c>
      <c r="W1188" s="92" t="s">
        <v>2240</v>
      </c>
      <c r="X1188" s="96" t="s">
        <v>2240</v>
      </c>
      <c r="Y1188" s="96" t="s">
        <v>2240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33" t="str">
        <f>IF(ISNA(VLOOKUP(AA1188,'XEQM Shortlist'!J:J,1,0)),"//","")</f>
        <v/>
      </c>
      <c r="AE1188"/>
      <c r="AF1188" s="92" t="str">
        <f t="shared" si="288"/>
        <v/>
      </c>
      <c r="AG1188" t="b">
        <f t="shared" si="289"/>
        <v>1</v>
      </c>
    </row>
    <row r="1189" spans="1:33" s="17" customFormat="1">
      <c r="A1189" s="48">
        <f t="shared" si="290"/>
        <v>1189</v>
      </c>
      <c r="B1189" s="47">
        <f t="shared" si="291"/>
        <v>1165</v>
      </c>
      <c r="C1189" s="93" t="s">
        <v>3771</v>
      </c>
      <c r="D1189" s="93" t="s">
        <v>7</v>
      </c>
      <c r="E1189" s="94" t="str">
        <f t="shared" si="292"/>
        <v>"1165"</v>
      </c>
      <c r="F1189" s="94" t="str">
        <f t="shared" si="293"/>
        <v>"1165"</v>
      </c>
      <c r="G1189" s="159">
        <v>0</v>
      </c>
      <c r="H1189" s="159">
        <v>0</v>
      </c>
      <c r="I1189" s="95" t="s">
        <v>28</v>
      </c>
      <c r="J1189" s="95" t="s">
        <v>1378</v>
      </c>
      <c r="K1189" s="96" t="s">
        <v>3785</v>
      </c>
      <c r="L1189" s="17" t="s">
        <v>4773</v>
      </c>
      <c r="M1189" s="55" t="s">
        <v>4832</v>
      </c>
      <c r="P1189" s="16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183</v>
      </c>
      <c r="W1189" s="92" t="s">
        <v>2240</v>
      </c>
      <c r="X1189" s="96" t="s">
        <v>2240</v>
      </c>
      <c r="Y1189" s="96" t="s">
        <v>2240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33" t="str">
        <f>IF(ISNA(VLOOKUP(AA1189,'XEQM Shortlist'!J:J,1,0)),"//","")</f>
        <v/>
      </c>
      <c r="AE1189"/>
      <c r="AF1189" s="92" t="str">
        <f t="shared" si="288"/>
        <v/>
      </c>
      <c r="AG1189" t="b">
        <f t="shared" si="289"/>
        <v>1</v>
      </c>
    </row>
    <row r="1190" spans="1:33" s="17" customFormat="1">
      <c r="A1190" s="48">
        <f t="shared" si="290"/>
        <v>1190</v>
      </c>
      <c r="B1190" s="47">
        <f t="shared" si="291"/>
        <v>1166</v>
      </c>
      <c r="C1190" s="93" t="s">
        <v>3771</v>
      </c>
      <c r="D1190" s="93" t="s">
        <v>7</v>
      </c>
      <c r="E1190" s="94" t="str">
        <f t="shared" si="292"/>
        <v>"1166"</v>
      </c>
      <c r="F1190" s="94" t="str">
        <f t="shared" si="293"/>
        <v>"1166"</v>
      </c>
      <c r="G1190" s="159">
        <v>0</v>
      </c>
      <c r="H1190" s="159">
        <v>0</v>
      </c>
      <c r="I1190" s="95" t="s">
        <v>28</v>
      </c>
      <c r="J1190" s="95" t="s">
        <v>1378</v>
      </c>
      <c r="K1190" s="96" t="s">
        <v>3785</v>
      </c>
      <c r="L1190" s="17" t="s">
        <v>4773</v>
      </c>
      <c r="M1190" s="55" t="s">
        <v>4832</v>
      </c>
      <c r="P1190" s="16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183</v>
      </c>
      <c r="W1190" s="92" t="s">
        <v>2240</v>
      </c>
      <c r="X1190" s="96" t="s">
        <v>2240</v>
      </c>
      <c r="Y1190" s="96" t="s">
        <v>2240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33" t="str">
        <f>IF(ISNA(VLOOKUP(AA1190,'XEQM Shortlist'!J:J,1,0)),"//","")</f>
        <v/>
      </c>
      <c r="AE1190"/>
      <c r="AF1190" s="92" t="str">
        <f t="shared" si="288"/>
        <v/>
      </c>
      <c r="AG1190" t="b">
        <f t="shared" si="289"/>
        <v>1</v>
      </c>
    </row>
    <row r="1191" spans="1:33" s="17" customFormat="1">
      <c r="A1191" s="48">
        <f t="shared" si="290"/>
        <v>1191</v>
      </c>
      <c r="B1191" s="47">
        <f t="shared" si="291"/>
        <v>1167</v>
      </c>
      <c r="C1191" s="93" t="s">
        <v>3771</v>
      </c>
      <c r="D1191" s="93" t="s">
        <v>7</v>
      </c>
      <c r="E1191" s="94" t="str">
        <f t="shared" si="292"/>
        <v>"1167"</v>
      </c>
      <c r="F1191" s="94" t="str">
        <f t="shared" si="293"/>
        <v>"1167"</v>
      </c>
      <c r="G1191" s="159">
        <v>0</v>
      </c>
      <c r="H1191" s="159">
        <v>0</v>
      </c>
      <c r="I1191" s="95" t="s">
        <v>28</v>
      </c>
      <c r="J1191" s="95" t="s">
        <v>1378</v>
      </c>
      <c r="K1191" s="96" t="s">
        <v>3785</v>
      </c>
      <c r="L1191" s="17" t="s">
        <v>4773</v>
      </c>
      <c r="M1191" s="55" t="s">
        <v>4832</v>
      </c>
      <c r="P1191" s="16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183</v>
      </c>
      <c r="W1191" s="92" t="s">
        <v>2240</v>
      </c>
      <c r="X1191" s="96" t="s">
        <v>2240</v>
      </c>
      <c r="Y1191" s="96" t="s">
        <v>2240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33" t="str">
        <f>IF(ISNA(VLOOKUP(AA1191,'XEQM Shortlist'!J:J,1,0)),"//","")</f>
        <v/>
      </c>
      <c r="AE1191"/>
      <c r="AF1191" s="92" t="str">
        <f t="shared" si="288"/>
        <v/>
      </c>
      <c r="AG1191" t="b">
        <f t="shared" si="289"/>
        <v>1</v>
      </c>
    </row>
    <row r="1192" spans="1:33" s="17" customFormat="1">
      <c r="A1192" s="48">
        <f t="shared" si="290"/>
        <v>1192</v>
      </c>
      <c r="B1192" s="47">
        <f t="shared" si="291"/>
        <v>1168</v>
      </c>
      <c r="C1192" s="93" t="s">
        <v>3771</v>
      </c>
      <c r="D1192" s="93" t="s">
        <v>7</v>
      </c>
      <c r="E1192" s="94" t="str">
        <f t="shared" si="292"/>
        <v>"1168"</v>
      </c>
      <c r="F1192" s="94" t="str">
        <f t="shared" si="293"/>
        <v>"1168"</v>
      </c>
      <c r="G1192" s="159">
        <v>0</v>
      </c>
      <c r="H1192" s="159">
        <v>0</v>
      </c>
      <c r="I1192" s="95" t="s">
        <v>28</v>
      </c>
      <c r="J1192" s="95" t="s">
        <v>1378</v>
      </c>
      <c r="K1192" s="96" t="s">
        <v>3785</v>
      </c>
      <c r="L1192" s="17" t="s">
        <v>4773</v>
      </c>
      <c r="M1192" s="55" t="s">
        <v>4832</v>
      </c>
      <c r="P1192" s="16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183</v>
      </c>
      <c r="W1192" s="92" t="s">
        <v>2240</v>
      </c>
      <c r="X1192" s="96" t="s">
        <v>2240</v>
      </c>
      <c r="Y1192" s="96" t="s">
        <v>2240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33" t="str">
        <f>IF(ISNA(VLOOKUP(AA1192,'XEQM Shortlist'!J:J,1,0)),"//","")</f>
        <v/>
      </c>
      <c r="AE1192"/>
      <c r="AF1192" s="92" t="str">
        <f t="shared" si="288"/>
        <v/>
      </c>
      <c r="AG1192" t="b">
        <f t="shared" si="289"/>
        <v>1</v>
      </c>
    </row>
    <row r="1193" spans="1:33" s="17" customFormat="1">
      <c r="A1193" s="48">
        <f t="shared" si="290"/>
        <v>1193</v>
      </c>
      <c r="B1193" s="47">
        <f t="shared" si="291"/>
        <v>1169</v>
      </c>
      <c r="C1193" s="93" t="s">
        <v>3771</v>
      </c>
      <c r="D1193" s="93" t="s">
        <v>7</v>
      </c>
      <c r="E1193" s="94" t="str">
        <f t="shared" si="292"/>
        <v>"1169"</v>
      </c>
      <c r="F1193" s="94" t="str">
        <f t="shared" si="293"/>
        <v>"1169"</v>
      </c>
      <c r="G1193" s="159">
        <v>0</v>
      </c>
      <c r="H1193" s="159">
        <v>0</v>
      </c>
      <c r="I1193" s="95" t="s">
        <v>28</v>
      </c>
      <c r="J1193" s="95" t="s">
        <v>1378</v>
      </c>
      <c r="K1193" s="96" t="s">
        <v>3785</v>
      </c>
      <c r="L1193" s="17" t="s">
        <v>4773</v>
      </c>
      <c r="M1193" s="55" t="s">
        <v>4832</v>
      </c>
      <c r="P1193" s="16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183</v>
      </c>
      <c r="W1193" s="92" t="s">
        <v>2240</v>
      </c>
      <c r="X1193" s="96" t="s">
        <v>2240</v>
      </c>
      <c r="Y1193" s="96" t="s">
        <v>2240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33" t="str">
        <f>IF(ISNA(VLOOKUP(AA1193,'XEQM Shortlist'!J:J,1,0)),"//","")</f>
        <v/>
      </c>
      <c r="AE1193"/>
      <c r="AF1193" s="92" t="str">
        <f t="shared" si="288"/>
        <v/>
      </c>
      <c r="AG1193" t="b">
        <f t="shared" si="289"/>
        <v>1</v>
      </c>
    </row>
    <row r="1194" spans="1:33" s="17" customFormat="1">
      <c r="A1194" s="48">
        <f t="shared" si="290"/>
        <v>1194</v>
      </c>
      <c r="B1194" s="47">
        <f t="shared" si="291"/>
        <v>1170</v>
      </c>
      <c r="C1194" s="93" t="s">
        <v>3771</v>
      </c>
      <c r="D1194" s="93" t="s">
        <v>7</v>
      </c>
      <c r="E1194" s="94" t="str">
        <f t="shared" si="292"/>
        <v>"1170"</v>
      </c>
      <c r="F1194" s="94" t="str">
        <f t="shared" si="293"/>
        <v>"1170"</v>
      </c>
      <c r="G1194" s="159">
        <v>0</v>
      </c>
      <c r="H1194" s="159">
        <v>0</v>
      </c>
      <c r="I1194" s="95" t="s">
        <v>28</v>
      </c>
      <c r="J1194" s="95" t="s">
        <v>1378</v>
      </c>
      <c r="K1194" s="96" t="s">
        <v>3785</v>
      </c>
      <c r="L1194" s="17" t="s">
        <v>4773</v>
      </c>
      <c r="M1194" s="55" t="s">
        <v>4832</v>
      </c>
      <c r="P1194" s="16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183</v>
      </c>
      <c r="W1194" s="92" t="s">
        <v>2240</v>
      </c>
      <c r="X1194" s="96" t="s">
        <v>2240</v>
      </c>
      <c r="Y1194" s="96" t="s">
        <v>2240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33" t="str">
        <f>IF(ISNA(VLOOKUP(AA1194,'XEQM Shortlist'!J:J,1,0)),"//","")</f>
        <v/>
      </c>
      <c r="AE1194"/>
      <c r="AF1194" s="92" t="str">
        <f t="shared" si="288"/>
        <v/>
      </c>
      <c r="AG1194" t="b">
        <f t="shared" si="289"/>
        <v>1</v>
      </c>
    </row>
    <row r="1195" spans="1:33" s="17" customFormat="1">
      <c r="A1195" s="48">
        <f t="shared" si="290"/>
        <v>1195</v>
      </c>
      <c r="B1195" s="47">
        <f t="shared" si="291"/>
        <v>1171</v>
      </c>
      <c r="C1195" s="93" t="s">
        <v>3771</v>
      </c>
      <c r="D1195" s="93" t="s">
        <v>7</v>
      </c>
      <c r="E1195" s="94" t="str">
        <f t="shared" si="292"/>
        <v>"1171"</v>
      </c>
      <c r="F1195" s="94" t="str">
        <f t="shared" si="293"/>
        <v>"1171"</v>
      </c>
      <c r="G1195" s="159">
        <v>0</v>
      </c>
      <c r="H1195" s="159">
        <v>0</v>
      </c>
      <c r="I1195" s="95" t="s">
        <v>28</v>
      </c>
      <c r="J1195" s="95" t="s">
        <v>1378</v>
      </c>
      <c r="K1195" s="96" t="s">
        <v>3785</v>
      </c>
      <c r="L1195" s="17" t="s">
        <v>4773</v>
      </c>
      <c r="M1195" s="55" t="s">
        <v>4832</v>
      </c>
      <c r="P1195" s="16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183</v>
      </c>
      <c r="W1195" s="92" t="s">
        <v>2240</v>
      </c>
      <c r="X1195" s="96" t="s">
        <v>2240</v>
      </c>
      <c r="Y1195" s="96" t="s">
        <v>2240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33" t="str">
        <f>IF(ISNA(VLOOKUP(AA1195,'XEQM Shortlist'!J:J,1,0)),"//","")</f>
        <v/>
      </c>
      <c r="AE1195"/>
      <c r="AF1195" s="92" t="str">
        <f t="shared" si="288"/>
        <v/>
      </c>
      <c r="AG1195" t="b">
        <f t="shared" si="289"/>
        <v>1</v>
      </c>
    </row>
    <row r="1196" spans="1:33" s="17" customFormat="1">
      <c r="A1196" s="48">
        <f t="shared" si="290"/>
        <v>1196</v>
      </c>
      <c r="B1196" s="47">
        <f t="shared" si="291"/>
        <v>1172</v>
      </c>
      <c r="C1196" s="93" t="s">
        <v>3771</v>
      </c>
      <c r="D1196" s="93" t="s">
        <v>7</v>
      </c>
      <c r="E1196" s="94" t="str">
        <f t="shared" si="292"/>
        <v>"1172"</v>
      </c>
      <c r="F1196" s="94" t="str">
        <f t="shared" si="293"/>
        <v>"1172"</v>
      </c>
      <c r="G1196" s="159">
        <v>0</v>
      </c>
      <c r="H1196" s="159">
        <v>0</v>
      </c>
      <c r="I1196" s="95" t="s">
        <v>28</v>
      </c>
      <c r="J1196" s="95" t="s">
        <v>1378</v>
      </c>
      <c r="K1196" s="96" t="s">
        <v>3785</v>
      </c>
      <c r="L1196" s="17" t="s">
        <v>4773</v>
      </c>
      <c r="M1196" s="55" t="s">
        <v>4832</v>
      </c>
      <c r="P1196" s="16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183</v>
      </c>
      <c r="W1196" s="92" t="s">
        <v>2240</v>
      </c>
      <c r="X1196" s="96" t="s">
        <v>2240</v>
      </c>
      <c r="Y1196" s="96" t="s">
        <v>2240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33" t="str">
        <f>IF(ISNA(VLOOKUP(AA1196,'XEQM Shortlist'!J:J,1,0)),"//","")</f>
        <v/>
      </c>
      <c r="AE1196"/>
      <c r="AF1196" s="92" t="str">
        <f t="shared" si="288"/>
        <v/>
      </c>
      <c r="AG1196" t="b">
        <f t="shared" si="289"/>
        <v>1</v>
      </c>
    </row>
    <row r="1197" spans="1:33" s="17" customFormat="1">
      <c r="A1197" s="48">
        <f t="shared" si="290"/>
        <v>1197</v>
      </c>
      <c r="B1197" s="47">
        <f t="shared" si="291"/>
        <v>1173</v>
      </c>
      <c r="C1197" s="93" t="s">
        <v>3771</v>
      </c>
      <c r="D1197" s="93" t="s">
        <v>7</v>
      </c>
      <c r="E1197" s="94" t="str">
        <f t="shared" si="292"/>
        <v>"1173"</v>
      </c>
      <c r="F1197" s="94" t="str">
        <f t="shared" si="293"/>
        <v>"1173"</v>
      </c>
      <c r="G1197" s="159">
        <v>0</v>
      </c>
      <c r="H1197" s="159">
        <v>0</v>
      </c>
      <c r="I1197" s="95" t="s">
        <v>28</v>
      </c>
      <c r="J1197" s="95" t="s">
        <v>1378</v>
      </c>
      <c r="K1197" s="96" t="s">
        <v>3785</v>
      </c>
      <c r="L1197" s="17" t="s">
        <v>4773</v>
      </c>
      <c r="M1197" s="55" t="s">
        <v>4832</v>
      </c>
      <c r="P1197" s="16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183</v>
      </c>
      <c r="W1197" s="92" t="s">
        <v>2240</v>
      </c>
      <c r="X1197" s="96" t="s">
        <v>2240</v>
      </c>
      <c r="Y1197" s="96" t="s">
        <v>2240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33" t="str">
        <f>IF(ISNA(VLOOKUP(AA1197,'XEQM Shortlist'!J:J,1,0)),"//","")</f>
        <v/>
      </c>
      <c r="AE1197"/>
      <c r="AF1197" s="92" t="str">
        <f t="shared" si="288"/>
        <v/>
      </c>
      <c r="AG1197" t="b">
        <f t="shared" si="289"/>
        <v>1</v>
      </c>
    </row>
    <row r="1198" spans="1:33" s="17" customFormat="1">
      <c r="A1198" s="48">
        <f t="shared" si="290"/>
        <v>1198</v>
      </c>
      <c r="B1198" s="47">
        <f t="shared" si="291"/>
        <v>1174</v>
      </c>
      <c r="C1198" s="93" t="s">
        <v>3771</v>
      </c>
      <c r="D1198" s="93" t="s">
        <v>7</v>
      </c>
      <c r="E1198" s="94" t="str">
        <f t="shared" si="292"/>
        <v>"1174"</v>
      </c>
      <c r="F1198" s="94" t="str">
        <f t="shared" si="293"/>
        <v>"1174"</v>
      </c>
      <c r="G1198" s="159">
        <v>0</v>
      </c>
      <c r="H1198" s="159">
        <v>0</v>
      </c>
      <c r="I1198" s="95" t="s">
        <v>28</v>
      </c>
      <c r="J1198" s="95" t="s">
        <v>1378</v>
      </c>
      <c r="K1198" s="96" t="s">
        <v>3785</v>
      </c>
      <c r="L1198" s="17" t="s">
        <v>4773</v>
      </c>
      <c r="M1198" s="55" t="s">
        <v>4832</v>
      </c>
      <c r="P1198" s="16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183</v>
      </c>
      <c r="W1198" s="92" t="s">
        <v>2240</v>
      </c>
      <c r="X1198" s="96" t="s">
        <v>2240</v>
      </c>
      <c r="Y1198" s="96" t="s">
        <v>2240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33" t="str">
        <f>IF(ISNA(VLOOKUP(AA1198,'XEQM Shortlist'!J:J,1,0)),"//","")</f>
        <v/>
      </c>
      <c r="AE1198"/>
      <c r="AF1198" s="92" t="str">
        <f t="shared" si="288"/>
        <v/>
      </c>
      <c r="AG1198" t="b">
        <f t="shared" si="289"/>
        <v>1</v>
      </c>
    </row>
    <row r="1199" spans="1:33" s="42" customFormat="1">
      <c r="A1199" s="48" t="str">
        <f t="shared" si="290"/>
        <v/>
      </c>
      <c r="B1199" s="47">
        <f t="shared" si="291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/>
      <c r="O1199" s="50"/>
      <c r="P1199" s="54" t="s">
        <v>2240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2240</v>
      </c>
      <c r="X1199" s="78" t="s">
        <v>2240</v>
      </c>
      <c r="Y1199" s="78" t="s">
        <v>2240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33" t="str">
        <f>IF(ISNA(VLOOKUP(AA1199,'XEQM Shortlist'!J:J,1,0)),"//","")</f>
        <v/>
      </c>
      <c r="AF1199" s="92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>
      <c r="A1200" s="48" t="str">
        <f t="shared" si="290"/>
        <v/>
      </c>
      <c r="B1200" s="47">
        <f t="shared" si="291"/>
        <v>1174.02</v>
      </c>
      <c r="C1200" s="50" t="s">
        <v>2240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/>
      <c r="O1200" s="50"/>
      <c r="P1200" s="54" t="s">
        <v>2240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183</v>
      </c>
      <c r="W1200" s="79"/>
      <c r="X1200" s="78"/>
      <c r="Y1200" s="78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33" t="str">
        <f>IF(ISNA(VLOOKUP(AA1200,'XEQM Shortlist'!J:J,1,0)),"//","")</f>
        <v/>
      </c>
      <c r="AF1200" s="92" t="str">
        <f t="shared" si="300"/>
        <v/>
      </c>
      <c r="AG1200" t="b">
        <f t="shared" si="301"/>
        <v>1</v>
      </c>
    </row>
    <row r="1201" spans="1:33" s="42" customFormat="1">
      <c r="A1201" s="48" t="str">
        <f t="shared" si="290"/>
        <v/>
      </c>
      <c r="B1201" s="47">
        <f t="shared" si="291"/>
        <v>1174.03</v>
      </c>
      <c r="C1201" s="50" t="s">
        <v>2697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/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183</v>
      </c>
      <c r="W1201" s="79"/>
      <c r="X1201" s="78"/>
      <c r="Y1201" s="78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33" t="str">
        <f>IF(ISNA(VLOOKUP(AA1201,'XEQM Shortlist'!J:J,1,0)),"//","")</f>
        <v/>
      </c>
      <c r="AF1201" s="92" t="str">
        <f t="shared" si="300"/>
        <v/>
      </c>
      <c r="AG1201" t="b">
        <f t="shared" si="301"/>
        <v>1</v>
      </c>
    </row>
    <row r="1202" spans="1:33">
      <c r="A1202" s="48">
        <f t="shared" si="290"/>
        <v>1202</v>
      </c>
      <c r="B1202" s="47">
        <f t="shared" si="291"/>
        <v>1175</v>
      </c>
      <c r="C1202" s="51" t="s">
        <v>3772</v>
      </c>
      <c r="D1202" s="51" t="s">
        <v>990</v>
      </c>
      <c r="E1202" s="56" t="s">
        <v>491</v>
      </c>
      <c r="F1202" s="56" t="s">
        <v>491</v>
      </c>
      <c r="G1202" s="158">
        <v>0</v>
      </c>
      <c r="H1202" s="158">
        <v>0</v>
      </c>
      <c r="I1202" s="156" t="s">
        <v>113</v>
      </c>
      <c r="J1202" s="56" t="s">
        <v>1378</v>
      </c>
      <c r="K1202" s="57" t="s">
        <v>3785</v>
      </c>
      <c r="L1202" s="55" t="s">
        <v>4773</v>
      </c>
      <c r="M1202" s="55" t="s">
        <v>4832</v>
      </c>
      <c r="N1202" s="55"/>
      <c r="O1202" s="55" t="s">
        <v>4058</v>
      </c>
      <c r="P1202" s="54" t="s">
        <v>3980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183</v>
      </c>
      <c r="W1202" s="79" t="s">
        <v>2240</v>
      </c>
      <c r="X1202" s="57" t="s">
        <v>2240</v>
      </c>
      <c r="Y1202" s="57" t="s">
        <v>2240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33" t="str">
        <f>IF(ISNA(VLOOKUP(AA1202,'XEQM Shortlist'!J:J,1,0)),"//","")</f>
        <v/>
      </c>
      <c r="AF1202" s="92" t="str">
        <f t="shared" si="300"/>
        <v/>
      </c>
      <c r="AG1202" t="b">
        <f t="shared" si="301"/>
        <v>1</v>
      </c>
    </row>
    <row r="1203" spans="1:33">
      <c r="A1203" s="48">
        <f t="shared" si="290"/>
        <v>1203</v>
      </c>
      <c r="B1203" s="47">
        <f t="shared" si="291"/>
        <v>1176</v>
      </c>
      <c r="C1203" s="51" t="s">
        <v>3772</v>
      </c>
      <c r="D1203" s="51" t="s">
        <v>991</v>
      </c>
      <c r="E1203" s="56" t="s">
        <v>492</v>
      </c>
      <c r="F1203" s="56" t="s">
        <v>492</v>
      </c>
      <c r="G1203" s="158">
        <v>0</v>
      </c>
      <c r="H1203" s="158">
        <v>0</v>
      </c>
      <c r="I1203" s="156" t="s">
        <v>113</v>
      </c>
      <c r="J1203" s="56" t="s">
        <v>1378</v>
      </c>
      <c r="K1203" s="57" t="s">
        <v>3785</v>
      </c>
      <c r="L1203" s="55" t="s">
        <v>4773</v>
      </c>
      <c r="M1203" s="55" t="s">
        <v>4832</v>
      </c>
      <c r="N1203" s="55"/>
      <c r="O1203" s="55" t="s">
        <v>4059</v>
      </c>
      <c r="P1203" s="54" t="s">
        <v>3981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183</v>
      </c>
      <c r="W1203" s="79" t="s">
        <v>2240</v>
      </c>
      <c r="X1203" s="57" t="s">
        <v>2240</v>
      </c>
      <c r="Y1203" s="57" t="s">
        <v>2240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33" t="str">
        <f>IF(ISNA(VLOOKUP(AA1203,'XEQM Shortlist'!J:J,1,0)),"//","")</f>
        <v/>
      </c>
      <c r="AF1203" s="92" t="str">
        <f t="shared" si="300"/>
        <v/>
      </c>
      <c r="AG1203" t="b">
        <f t="shared" si="301"/>
        <v>1</v>
      </c>
    </row>
    <row r="1204" spans="1:33">
      <c r="A1204" s="48">
        <f t="shared" si="290"/>
        <v>1204</v>
      </c>
      <c r="B1204" s="47">
        <f t="shared" si="291"/>
        <v>1177</v>
      </c>
      <c r="C1204" s="51" t="s">
        <v>3772</v>
      </c>
      <c r="D1204" s="51" t="s">
        <v>992</v>
      </c>
      <c r="E1204" s="56" t="s">
        <v>493</v>
      </c>
      <c r="F1204" s="56" t="s">
        <v>493</v>
      </c>
      <c r="G1204" s="158">
        <v>0</v>
      </c>
      <c r="H1204" s="158">
        <v>0</v>
      </c>
      <c r="I1204" s="156" t="s">
        <v>113</v>
      </c>
      <c r="J1204" s="56" t="s">
        <v>1378</v>
      </c>
      <c r="K1204" s="57" t="s">
        <v>3785</v>
      </c>
      <c r="L1204" s="55" t="s">
        <v>4773</v>
      </c>
      <c r="M1204" s="55" t="s">
        <v>4832</v>
      </c>
      <c r="N1204" s="55"/>
      <c r="O1204" s="55" t="s">
        <v>4060</v>
      </c>
      <c r="P1204" s="54" t="s">
        <v>3982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183</v>
      </c>
      <c r="W1204" s="79" t="s">
        <v>2240</v>
      </c>
      <c r="X1204" s="57" t="s">
        <v>2240</v>
      </c>
      <c r="Y1204" s="57" t="s">
        <v>2240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33" t="str">
        <f>IF(ISNA(VLOOKUP(AA1204,'XEQM Shortlist'!J:J,1,0)),"//","")</f>
        <v/>
      </c>
      <c r="AF1204" s="92" t="str">
        <f t="shared" si="300"/>
        <v/>
      </c>
      <c r="AG1204" t="b">
        <f t="shared" si="301"/>
        <v>1</v>
      </c>
    </row>
    <row r="1205" spans="1:33">
      <c r="A1205" s="48">
        <f t="shared" si="290"/>
        <v>1205</v>
      </c>
      <c r="B1205" s="47">
        <f t="shared" si="291"/>
        <v>1178</v>
      </c>
      <c r="C1205" s="51" t="s">
        <v>3772</v>
      </c>
      <c r="D1205" s="51" t="s">
        <v>989</v>
      </c>
      <c r="E1205" s="56" t="s">
        <v>487</v>
      </c>
      <c r="F1205" s="56" t="s">
        <v>487</v>
      </c>
      <c r="G1205" s="158">
        <v>0</v>
      </c>
      <c r="H1205" s="158">
        <v>0</v>
      </c>
      <c r="I1205" s="156" t="s">
        <v>113</v>
      </c>
      <c r="J1205" s="56" t="s">
        <v>1378</v>
      </c>
      <c r="K1205" s="57" t="s">
        <v>3785</v>
      </c>
      <c r="L1205" s="55" t="s">
        <v>4773</v>
      </c>
      <c r="M1205" s="55" t="s">
        <v>4832</v>
      </c>
      <c r="N1205" s="55"/>
      <c r="O1205" s="55" t="s">
        <v>4061</v>
      </c>
      <c r="P1205" s="54" t="s">
        <v>3983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183</v>
      </c>
      <c r="W1205" s="79" t="s">
        <v>2240</v>
      </c>
      <c r="X1205" s="57" t="s">
        <v>2240</v>
      </c>
      <c r="Y1205" s="57" t="s">
        <v>2240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33" t="str">
        <f>IF(ISNA(VLOOKUP(AA1205,'XEQM Shortlist'!J:J,1,0)),"//","")</f>
        <v/>
      </c>
      <c r="AF1205" s="92" t="str">
        <f t="shared" si="300"/>
        <v/>
      </c>
      <c r="AG1205" t="b">
        <f t="shared" si="301"/>
        <v>1</v>
      </c>
    </row>
    <row r="1206" spans="1:33">
      <c r="A1206" s="48">
        <f t="shared" si="290"/>
        <v>1206</v>
      </c>
      <c r="B1206" s="47">
        <f t="shared" si="291"/>
        <v>1179</v>
      </c>
      <c r="C1206" s="51" t="s">
        <v>3772</v>
      </c>
      <c r="D1206" s="51" t="s">
        <v>985</v>
      </c>
      <c r="E1206" s="56" t="s">
        <v>339</v>
      </c>
      <c r="F1206" s="56" t="s">
        <v>339</v>
      </c>
      <c r="G1206" s="158">
        <v>0</v>
      </c>
      <c r="H1206" s="158">
        <v>0</v>
      </c>
      <c r="I1206" s="156" t="s">
        <v>113</v>
      </c>
      <c r="J1206" s="56" t="s">
        <v>1378</v>
      </c>
      <c r="K1206" s="57" t="s">
        <v>3785</v>
      </c>
      <c r="L1206" s="55" t="s">
        <v>4773</v>
      </c>
      <c r="M1206" s="55" t="s">
        <v>4832</v>
      </c>
      <c r="N1206" s="55"/>
      <c r="O1206" s="55" t="s">
        <v>2818</v>
      </c>
      <c r="P1206" s="54" t="s">
        <v>3984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183</v>
      </c>
      <c r="W1206" s="79" t="s">
        <v>2240</v>
      </c>
      <c r="X1206" s="57" t="s">
        <v>2240</v>
      </c>
      <c r="Y1206" s="57" t="s">
        <v>2240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33" t="str">
        <f>IF(ISNA(VLOOKUP(AA1206,'XEQM Shortlist'!J:J,1,0)),"//","")</f>
        <v/>
      </c>
      <c r="AF1206" s="92" t="str">
        <f t="shared" si="300"/>
        <v/>
      </c>
      <c r="AG1206" t="b">
        <f t="shared" si="301"/>
        <v>1</v>
      </c>
    </row>
    <row r="1207" spans="1:33">
      <c r="A1207" s="48">
        <f t="shared" si="290"/>
        <v>1207</v>
      </c>
      <c r="B1207" s="47">
        <f t="shared" si="291"/>
        <v>1180</v>
      </c>
      <c r="C1207" s="51" t="s">
        <v>3772</v>
      </c>
      <c r="D1207" s="51" t="s">
        <v>986</v>
      </c>
      <c r="E1207" s="56" t="s">
        <v>340</v>
      </c>
      <c r="F1207" s="56" t="s">
        <v>340</v>
      </c>
      <c r="G1207" s="158">
        <v>0</v>
      </c>
      <c r="H1207" s="158">
        <v>0</v>
      </c>
      <c r="I1207" s="156" t="s">
        <v>113</v>
      </c>
      <c r="J1207" s="56" t="s">
        <v>1378</v>
      </c>
      <c r="K1207" s="57" t="s">
        <v>3785</v>
      </c>
      <c r="L1207" s="55" t="s">
        <v>4773</v>
      </c>
      <c r="M1207" s="55" t="s">
        <v>4832</v>
      </c>
      <c r="N1207" s="55"/>
      <c r="O1207" s="55" t="s">
        <v>4062</v>
      </c>
      <c r="P1207" s="54" t="s">
        <v>3985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183</v>
      </c>
      <c r="W1207" s="79" t="s">
        <v>2240</v>
      </c>
      <c r="X1207" s="57" t="s">
        <v>2240</v>
      </c>
      <c r="Y1207" s="57" t="s">
        <v>2240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33" t="str">
        <f>IF(ISNA(VLOOKUP(AA1207,'XEQM Shortlist'!J:J,1,0)),"//","")</f>
        <v/>
      </c>
      <c r="AF1207" s="92" t="str">
        <f t="shared" si="300"/>
        <v/>
      </c>
      <c r="AG1207" t="b">
        <f t="shared" si="301"/>
        <v>1</v>
      </c>
    </row>
    <row r="1208" spans="1:33">
      <c r="A1208" s="48">
        <f t="shared" si="290"/>
        <v>1208</v>
      </c>
      <c r="B1208" s="47">
        <f t="shared" si="291"/>
        <v>1181</v>
      </c>
      <c r="C1208" s="51" t="s">
        <v>3772</v>
      </c>
      <c r="D1208" s="51" t="s">
        <v>987</v>
      </c>
      <c r="E1208" s="56" t="s">
        <v>341</v>
      </c>
      <c r="F1208" s="56" t="s">
        <v>341</v>
      </c>
      <c r="G1208" s="158">
        <v>0</v>
      </c>
      <c r="H1208" s="158">
        <v>0</v>
      </c>
      <c r="I1208" s="156" t="s">
        <v>113</v>
      </c>
      <c r="J1208" s="56" t="s">
        <v>1378</v>
      </c>
      <c r="K1208" s="57" t="s">
        <v>3785</v>
      </c>
      <c r="L1208" s="55" t="s">
        <v>4773</v>
      </c>
      <c r="M1208" s="55" t="s">
        <v>4832</v>
      </c>
      <c r="N1208" s="55"/>
      <c r="O1208" s="55" t="s">
        <v>4063</v>
      </c>
      <c r="P1208" s="54" t="s">
        <v>3986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183</v>
      </c>
      <c r="W1208" s="79" t="s">
        <v>2240</v>
      </c>
      <c r="X1208" s="57" t="s">
        <v>2240</v>
      </c>
      <c r="Y1208" s="57" t="s">
        <v>2240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33" t="str">
        <f>IF(ISNA(VLOOKUP(AA1208,'XEQM Shortlist'!J:J,1,0)),"//","")</f>
        <v/>
      </c>
      <c r="AF1208" s="92" t="str">
        <f t="shared" si="300"/>
        <v/>
      </c>
      <c r="AG1208" t="b">
        <f t="shared" si="301"/>
        <v>1</v>
      </c>
    </row>
    <row r="1209" spans="1:33">
      <c r="A1209" s="48">
        <f t="shared" si="290"/>
        <v>1209</v>
      </c>
      <c r="B1209" s="47">
        <f t="shared" si="291"/>
        <v>1182</v>
      </c>
      <c r="C1209" s="51" t="s">
        <v>3772</v>
      </c>
      <c r="D1209" s="51" t="s">
        <v>988</v>
      </c>
      <c r="E1209" s="56" t="s">
        <v>342</v>
      </c>
      <c r="F1209" s="56" t="s">
        <v>342</v>
      </c>
      <c r="G1209" s="158">
        <v>0</v>
      </c>
      <c r="H1209" s="158">
        <v>0</v>
      </c>
      <c r="I1209" s="156" t="s">
        <v>113</v>
      </c>
      <c r="J1209" s="56" t="s">
        <v>1378</v>
      </c>
      <c r="K1209" s="57" t="s">
        <v>3785</v>
      </c>
      <c r="L1209" s="55" t="s">
        <v>4773</v>
      </c>
      <c r="M1209" s="55" t="s">
        <v>4832</v>
      </c>
      <c r="N1209" s="55"/>
      <c r="O1209" s="55" t="s">
        <v>4064</v>
      </c>
      <c r="P1209" s="54" t="s">
        <v>3987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183</v>
      </c>
      <c r="W1209" s="79" t="s">
        <v>2240</v>
      </c>
      <c r="X1209" s="57" t="s">
        <v>2240</v>
      </c>
      <c r="Y1209" s="57" t="s">
        <v>2240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33" t="str">
        <f>IF(ISNA(VLOOKUP(AA1209,'XEQM Shortlist'!J:J,1,0)),"//","")</f>
        <v/>
      </c>
      <c r="AF1209" s="92" t="str">
        <f t="shared" si="300"/>
        <v/>
      </c>
      <c r="AG1209" t="b">
        <f t="shared" si="301"/>
        <v>1</v>
      </c>
    </row>
    <row r="1210" spans="1:33">
      <c r="A1210" s="48">
        <f t="shared" si="290"/>
        <v>1210</v>
      </c>
      <c r="B1210" s="47">
        <f t="shared" si="291"/>
        <v>1183</v>
      </c>
      <c r="C1210" s="51" t="s">
        <v>3772</v>
      </c>
      <c r="D1210" s="51" t="s">
        <v>981</v>
      </c>
      <c r="E1210" s="56" t="s">
        <v>169</v>
      </c>
      <c r="F1210" s="56" t="s">
        <v>169</v>
      </c>
      <c r="G1210" s="158">
        <v>0</v>
      </c>
      <c r="H1210" s="158">
        <v>0</v>
      </c>
      <c r="I1210" s="156" t="s">
        <v>113</v>
      </c>
      <c r="J1210" s="56" t="s">
        <v>1378</v>
      </c>
      <c r="K1210" s="57" t="s">
        <v>3785</v>
      </c>
      <c r="L1210" s="55" t="s">
        <v>4773</v>
      </c>
      <c r="M1210" s="55" t="s">
        <v>4832</v>
      </c>
      <c r="N1210" s="55"/>
      <c r="O1210" s="55" t="s">
        <v>4065</v>
      </c>
      <c r="P1210" s="54" t="s">
        <v>3988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183</v>
      </c>
      <c r="W1210" s="79" t="s">
        <v>2240</v>
      </c>
      <c r="X1210" s="57" t="s">
        <v>2240</v>
      </c>
      <c r="Y1210" s="57" t="s">
        <v>2240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33" t="str">
        <f>IF(ISNA(VLOOKUP(AA1210,'XEQM Shortlist'!J:J,1,0)),"//","")</f>
        <v/>
      </c>
      <c r="AF1210" s="92" t="str">
        <f t="shared" si="300"/>
        <v/>
      </c>
      <c r="AG1210" t="b">
        <f t="shared" si="301"/>
        <v>1</v>
      </c>
    </row>
    <row r="1211" spans="1:33">
      <c r="A1211" s="48">
        <f t="shared" si="290"/>
        <v>1211</v>
      </c>
      <c r="B1211" s="47">
        <f t="shared" si="291"/>
        <v>1184</v>
      </c>
      <c r="C1211" s="51" t="s">
        <v>3772</v>
      </c>
      <c r="D1211" s="51" t="s">
        <v>978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1378</v>
      </c>
      <c r="K1211" s="57" t="s">
        <v>3785</v>
      </c>
      <c r="L1211" s="55" t="s">
        <v>4773</v>
      </c>
      <c r="M1211" s="55" t="s">
        <v>4832</v>
      </c>
      <c r="N1211" s="55"/>
      <c r="O1211" s="55" t="s">
        <v>4066</v>
      </c>
      <c r="P1211" s="54" t="s">
        <v>3989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183</v>
      </c>
      <c r="W1211" s="79" t="s">
        <v>2240</v>
      </c>
      <c r="X1211" s="57" t="s">
        <v>2240</v>
      </c>
      <c r="Y1211" s="57" t="s">
        <v>2240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33" t="str">
        <f>IF(ISNA(VLOOKUP(AA1211,'XEQM Shortlist'!J:J,1,0)),"//","")</f>
        <v/>
      </c>
      <c r="AF1211" s="92" t="str">
        <f t="shared" si="300"/>
        <v/>
      </c>
      <c r="AG1211" t="b">
        <f t="shared" si="301"/>
        <v>1</v>
      </c>
    </row>
    <row r="1212" spans="1:33">
      <c r="A1212" s="48">
        <f t="shared" si="290"/>
        <v>1212</v>
      </c>
      <c r="B1212" s="47">
        <f t="shared" si="291"/>
        <v>1185</v>
      </c>
      <c r="C1212" s="51" t="s">
        <v>3772</v>
      </c>
      <c r="D1212" s="51" t="s">
        <v>979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1378</v>
      </c>
      <c r="K1212" s="57" t="s">
        <v>3785</v>
      </c>
      <c r="L1212" s="55" t="s">
        <v>4773</v>
      </c>
      <c r="M1212" s="55" t="s">
        <v>4832</v>
      </c>
      <c r="N1212" s="55"/>
      <c r="O1212" s="55" t="s">
        <v>4067</v>
      </c>
      <c r="P1212" s="54" t="s">
        <v>3990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183</v>
      </c>
      <c r="W1212" s="79" t="s">
        <v>2240</v>
      </c>
      <c r="X1212" s="57" t="s">
        <v>2240</v>
      </c>
      <c r="Y1212" s="57" t="s">
        <v>2240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33" t="str">
        <f>IF(ISNA(VLOOKUP(AA1212,'XEQM Shortlist'!J:J,1,0)),"//","")</f>
        <v/>
      </c>
      <c r="AF1212" s="92" t="str">
        <f t="shared" si="300"/>
        <v/>
      </c>
      <c r="AG1212" t="b">
        <f t="shared" si="301"/>
        <v>1</v>
      </c>
    </row>
    <row r="1213" spans="1:33">
      <c r="A1213" s="48">
        <f t="shared" si="290"/>
        <v>1213</v>
      </c>
      <c r="B1213" s="47">
        <f t="shared" si="291"/>
        <v>1186</v>
      </c>
      <c r="C1213" s="51" t="s">
        <v>3772</v>
      </c>
      <c r="D1213" s="51" t="s">
        <v>980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1378</v>
      </c>
      <c r="K1213" s="57" t="s">
        <v>3785</v>
      </c>
      <c r="L1213" s="55" t="s">
        <v>4773</v>
      </c>
      <c r="M1213" s="55" t="s">
        <v>4832</v>
      </c>
      <c r="N1213" s="55"/>
      <c r="O1213" s="55" t="s">
        <v>4068</v>
      </c>
      <c r="P1213" s="54" t="s">
        <v>3991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183</v>
      </c>
      <c r="W1213" s="79" t="s">
        <v>2240</v>
      </c>
      <c r="X1213" s="57" t="s">
        <v>2240</v>
      </c>
      <c r="Y1213" s="57" t="s">
        <v>2240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33" t="str">
        <f>IF(ISNA(VLOOKUP(AA1213,'XEQM Shortlist'!J:J,1,0)),"//","")</f>
        <v/>
      </c>
      <c r="AF1213" s="92" t="str">
        <f t="shared" si="300"/>
        <v/>
      </c>
      <c r="AG1213" t="b">
        <f t="shared" si="301"/>
        <v>1</v>
      </c>
    </row>
    <row r="1214" spans="1:33">
      <c r="A1214" s="48">
        <f t="shared" si="290"/>
        <v>1214</v>
      </c>
      <c r="B1214" s="47">
        <f t="shared" si="291"/>
        <v>1187</v>
      </c>
      <c r="C1214" s="51" t="s">
        <v>3771</v>
      </c>
      <c r="D1214" s="51" t="s">
        <v>7</v>
      </c>
      <c r="E1214" s="56" t="s">
        <v>3976</v>
      </c>
      <c r="F1214" s="56" t="s">
        <v>3976</v>
      </c>
      <c r="G1214" s="158">
        <v>0</v>
      </c>
      <c r="H1214" s="158">
        <v>0</v>
      </c>
      <c r="I1214" s="156" t="s">
        <v>113</v>
      </c>
      <c r="J1214" s="56" t="s">
        <v>1378</v>
      </c>
      <c r="K1214" s="57" t="s">
        <v>3785</v>
      </c>
      <c r="L1214" s="55" t="s">
        <v>4773</v>
      </c>
      <c r="M1214" s="55" t="s">
        <v>4832</v>
      </c>
      <c r="N1214" s="55"/>
      <c r="O1214" s="55"/>
      <c r="P1214" s="54" t="s">
        <v>3993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183</v>
      </c>
      <c r="W1214" s="79" t="s">
        <v>2240</v>
      </c>
      <c r="X1214" s="57" t="s">
        <v>2240</v>
      </c>
      <c r="Y1214" s="57" t="s">
        <v>2240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33" t="str">
        <f>IF(ISNA(VLOOKUP(AA1214,'XEQM Shortlist'!J:J,1,0)),"//","")</f>
        <v/>
      </c>
      <c r="AF1214" s="92" t="str">
        <f t="shared" si="300"/>
        <v/>
      </c>
      <c r="AG1214" t="b">
        <f t="shared" si="301"/>
        <v>1</v>
      </c>
    </row>
    <row r="1215" spans="1:33">
      <c r="A1215" s="48">
        <f t="shared" si="290"/>
        <v>1215</v>
      </c>
      <c r="B1215" s="47">
        <f t="shared" si="291"/>
        <v>1188</v>
      </c>
      <c r="C1215" s="51" t="s">
        <v>3771</v>
      </c>
      <c r="D1215" s="51" t="s">
        <v>7</v>
      </c>
      <c r="E1215" s="56" t="s">
        <v>4859</v>
      </c>
      <c r="F1215" s="56" t="s">
        <v>4859</v>
      </c>
      <c r="G1215" s="158">
        <v>0</v>
      </c>
      <c r="H1215" s="158">
        <v>0</v>
      </c>
      <c r="I1215" s="156" t="s">
        <v>113</v>
      </c>
      <c r="J1215" s="56" t="s">
        <v>1378</v>
      </c>
      <c r="K1215" s="57" t="s">
        <v>3785</v>
      </c>
      <c r="L1215" s="55" t="s">
        <v>4773</v>
      </c>
      <c r="M1215" s="55" t="s">
        <v>4832</v>
      </c>
      <c r="N1215" s="55"/>
      <c r="O1215" s="55"/>
      <c r="P1215" s="54" t="s">
        <v>3994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183</v>
      </c>
      <c r="W1215" s="79" t="s">
        <v>2240</v>
      </c>
      <c r="X1215" s="57" t="s">
        <v>2240</v>
      </c>
      <c r="Y1215" s="57" t="s">
        <v>2240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33" t="str">
        <f>IF(ISNA(VLOOKUP(AA1215,'XEQM Shortlist'!J:J,1,0)),"//","")</f>
        <v/>
      </c>
      <c r="AF1215" s="92" t="str">
        <f t="shared" si="300"/>
        <v/>
      </c>
      <c r="AG1215" t="b">
        <f t="shared" si="301"/>
        <v>1</v>
      </c>
    </row>
    <row r="1216" spans="1:33">
      <c r="A1216" s="48">
        <f t="shared" si="290"/>
        <v>1216</v>
      </c>
      <c r="B1216" s="47">
        <f t="shared" si="291"/>
        <v>1189</v>
      </c>
      <c r="C1216" s="51" t="s">
        <v>3771</v>
      </c>
      <c r="D1216" s="51" t="s">
        <v>7</v>
      </c>
      <c r="E1216" s="56" t="s">
        <v>3977</v>
      </c>
      <c r="F1216" s="56" t="s">
        <v>3977</v>
      </c>
      <c r="G1216" s="158">
        <v>0</v>
      </c>
      <c r="H1216" s="158">
        <v>0</v>
      </c>
      <c r="I1216" s="156" t="s">
        <v>113</v>
      </c>
      <c r="J1216" s="56" t="s">
        <v>1378</v>
      </c>
      <c r="K1216" s="57" t="s">
        <v>3785</v>
      </c>
      <c r="L1216" s="55" t="s">
        <v>4773</v>
      </c>
      <c r="M1216" s="55" t="s">
        <v>4832</v>
      </c>
      <c r="N1216" s="55"/>
      <c r="O1216" s="55"/>
      <c r="P1216" s="54" t="s">
        <v>3995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183</v>
      </c>
      <c r="W1216" s="79" t="s">
        <v>2240</v>
      </c>
      <c r="X1216" s="57" t="s">
        <v>2240</v>
      </c>
      <c r="Y1216" s="57" t="s">
        <v>2240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33" t="str">
        <f>IF(ISNA(VLOOKUP(AA1216,'XEQM Shortlist'!J:J,1,0)),"//","")</f>
        <v/>
      </c>
      <c r="AF1216" s="92" t="str">
        <f t="shared" si="300"/>
        <v/>
      </c>
      <c r="AG1216" t="b">
        <f t="shared" si="301"/>
        <v>1</v>
      </c>
    </row>
    <row r="1217" spans="1:33">
      <c r="A1217" s="48">
        <f t="shared" si="290"/>
        <v>1217</v>
      </c>
      <c r="B1217" s="47">
        <f t="shared" si="291"/>
        <v>1190</v>
      </c>
      <c r="C1217" s="51" t="s">
        <v>3771</v>
      </c>
      <c r="D1217" s="51" t="s">
        <v>7</v>
      </c>
      <c r="E1217" s="56" t="s">
        <v>3978</v>
      </c>
      <c r="F1217" s="56" t="s">
        <v>3978</v>
      </c>
      <c r="G1217" s="158">
        <v>0</v>
      </c>
      <c r="H1217" s="158">
        <v>0</v>
      </c>
      <c r="I1217" s="156" t="s">
        <v>113</v>
      </c>
      <c r="J1217" s="56" t="s">
        <v>1378</v>
      </c>
      <c r="K1217" s="57" t="s">
        <v>3785</v>
      </c>
      <c r="L1217" s="55" t="s">
        <v>4773</v>
      </c>
      <c r="M1217" s="55" t="s">
        <v>4832</v>
      </c>
      <c r="N1217" s="55"/>
      <c r="O1217" s="55"/>
      <c r="P1217" s="54" t="s">
        <v>3996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183</v>
      </c>
      <c r="W1217" s="79" t="s">
        <v>2240</v>
      </c>
      <c r="X1217" s="57" t="s">
        <v>2240</v>
      </c>
      <c r="Y1217" s="57" t="s">
        <v>2240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33" t="str">
        <f>IF(ISNA(VLOOKUP(AA1217,'XEQM Shortlist'!J:J,1,0)),"//","")</f>
        <v/>
      </c>
      <c r="AF1217" s="92" t="str">
        <f t="shared" si="300"/>
        <v/>
      </c>
      <c r="AG1217" t="b">
        <f t="shared" si="301"/>
        <v>1</v>
      </c>
    </row>
    <row r="1218" spans="1:33">
      <c r="A1218" s="48">
        <f t="shared" si="290"/>
        <v>1218</v>
      </c>
      <c r="B1218" s="47">
        <f t="shared" si="291"/>
        <v>1191</v>
      </c>
      <c r="C1218" s="51" t="s">
        <v>3771</v>
      </c>
      <c r="D1218" s="51" t="s">
        <v>7</v>
      </c>
      <c r="E1218" s="56" t="s">
        <v>3979</v>
      </c>
      <c r="F1218" s="56" t="s">
        <v>3979</v>
      </c>
      <c r="G1218" s="158">
        <v>0</v>
      </c>
      <c r="H1218" s="160">
        <v>0</v>
      </c>
      <c r="I1218" s="156" t="s">
        <v>113</v>
      </c>
      <c r="J1218" s="56" t="s">
        <v>1378</v>
      </c>
      <c r="K1218" s="57" t="s">
        <v>3785</v>
      </c>
      <c r="L1218" s="55" t="s">
        <v>4773</v>
      </c>
      <c r="M1218" s="55" t="s">
        <v>4832</v>
      </c>
      <c r="N1218" s="55"/>
      <c r="O1218" s="55"/>
      <c r="P1218" s="54" t="s">
        <v>3997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183</v>
      </c>
      <c r="W1218" s="79" t="s">
        <v>2240</v>
      </c>
      <c r="X1218" s="57" t="s">
        <v>2240</v>
      </c>
      <c r="Y1218" s="57" t="s">
        <v>2240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33" t="str">
        <f>IF(ISNA(VLOOKUP(AA1218,'XEQM Shortlist'!J:J,1,0)),"//","")</f>
        <v/>
      </c>
      <c r="AF1218" s="92" t="str">
        <f t="shared" si="300"/>
        <v/>
      </c>
      <c r="AG1218" t="b">
        <f t="shared" si="301"/>
        <v>1</v>
      </c>
    </row>
    <row r="1219" spans="1:33">
      <c r="A1219" s="48">
        <f t="shared" si="290"/>
        <v>1219</v>
      </c>
      <c r="B1219" s="47">
        <f t="shared" si="291"/>
        <v>1192</v>
      </c>
      <c r="C1219" s="51" t="s">
        <v>4882</v>
      </c>
      <c r="D1219" s="51" t="s">
        <v>4883</v>
      </c>
      <c r="E1219" s="56" t="s">
        <v>1018</v>
      </c>
      <c r="F1219" s="56" t="s">
        <v>1018</v>
      </c>
      <c r="G1219" s="158">
        <v>0</v>
      </c>
      <c r="H1219" s="158">
        <v>0</v>
      </c>
      <c r="I1219" s="156" t="s">
        <v>113</v>
      </c>
      <c r="J1219" s="56" t="s">
        <v>1378</v>
      </c>
      <c r="K1219" s="57" t="s">
        <v>3785</v>
      </c>
      <c r="L1219" s="55" t="s">
        <v>4773</v>
      </c>
      <c r="M1219" s="55" t="s">
        <v>4832</v>
      </c>
      <c r="N1219" s="55"/>
      <c r="O1219" s="55"/>
      <c r="P1219" s="54" t="s">
        <v>3998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183</v>
      </c>
      <c r="W1219" s="79" t="s">
        <v>2240</v>
      </c>
      <c r="X1219" s="57" t="s">
        <v>2240</v>
      </c>
      <c r="Y1219" s="57" t="s">
        <v>2240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33" t="str">
        <f>IF(ISNA(VLOOKUP(AA1219,'XEQM Shortlist'!J:J,1,0)),"//","")</f>
        <v/>
      </c>
      <c r="AF1219" s="92" t="str">
        <f t="shared" si="300"/>
        <v/>
      </c>
      <c r="AG1219" t="b">
        <f t="shared" si="301"/>
        <v>1</v>
      </c>
    </row>
    <row r="1220" spans="1:33">
      <c r="A1220" s="48">
        <f t="shared" si="290"/>
        <v>1220</v>
      </c>
      <c r="B1220" s="47">
        <f t="shared" si="291"/>
        <v>1193</v>
      </c>
      <c r="C1220" s="51" t="s">
        <v>4882</v>
      </c>
      <c r="D1220" s="51" t="s">
        <v>4884</v>
      </c>
      <c r="E1220" s="56" t="s">
        <v>4012</v>
      </c>
      <c r="F1220" s="56" t="s">
        <v>4012</v>
      </c>
      <c r="G1220" s="158">
        <v>0</v>
      </c>
      <c r="H1220" s="158">
        <v>0</v>
      </c>
      <c r="I1220" s="156" t="s">
        <v>113</v>
      </c>
      <c r="J1220" s="56" t="s">
        <v>1378</v>
      </c>
      <c r="K1220" s="57" t="s">
        <v>3785</v>
      </c>
      <c r="L1220" s="55" t="s">
        <v>4773</v>
      </c>
      <c r="M1220" s="55" t="s">
        <v>4832</v>
      </c>
      <c r="N1220" s="55"/>
      <c r="O1220" s="55"/>
      <c r="P1220" s="54" t="s">
        <v>3999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183</v>
      </c>
      <c r="W1220" s="79" t="s">
        <v>2240</v>
      </c>
      <c r="X1220" s="57" t="s">
        <v>2240</v>
      </c>
      <c r="Y1220" s="57" t="s">
        <v>2240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33" t="str">
        <f>IF(ISNA(VLOOKUP(AA1220,'XEQM Shortlist'!J:J,1,0)),"//","")</f>
        <v/>
      </c>
      <c r="AF1220" s="92" t="str">
        <f t="shared" si="300"/>
        <v/>
      </c>
      <c r="AG1220" t="b">
        <f t="shared" si="301"/>
        <v>1</v>
      </c>
    </row>
    <row r="1221" spans="1:33">
      <c r="A1221" s="48">
        <f t="shared" si="290"/>
        <v>1221</v>
      </c>
      <c r="B1221" s="47">
        <f t="shared" si="291"/>
        <v>1194</v>
      </c>
      <c r="C1221" s="51" t="s">
        <v>4882</v>
      </c>
      <c r="D1221" s="51" t="s">
        <v>4885</v>
      </c>
      <c r="E1221" s="56" t="s">
        <v>4013</v>
      </c>
      <c r="F1221" s="56" t="s">
        <v>4013</v>
      </c>
      <c r="G1221" s="158">
        <v>0</v>
      </c>
      <c r="H1221" s="158">
        <v>0</v>
      </c>
      <c r="I1221" s="156" t="s">
        <v>113</v>
      </c>
      <c r="J1221" s="56" t="s">
        <v>1378</v>
      </c>
      <c r="K1221" s="57" t="s">
        <v>3785</v>
      </c>
      <c r="L1221" s="55" t="s">
        <v>4773</v>
      </c>
      <c r="M1221" s="55" t="s">
        <v>4832</v>
      </c>
      <c r="N1221" s="55"/>
      <c r="O1221" s="55"/>
      <c r="P1221" s="54" t="s">
        <v>4000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183</v>
      </c>
      <c r="W1221" s="79" t="s">
        <v>2240</v>
      </c>
      <c r="X1221" s="57" t="s">
        <v>2240</v>
      </c>
      <c r="Y1221" s="57" t="s">
        <v>2240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33" t="str">
        <f>IF(ISNA(VLOOKUP(AA1221,'XEQM Shortlist'!J:J,1,0)),"//","")</f>
        <v/>
      </c>
      <c r="AF1221" s="92" t="str">
        <f t="shared" si="300"/>
        <v/>
      </c>
      <c r="AG1221" t="b">
        <f t="shared" si="301"/>
        <v>1</v>
      </c>
    </row>
    <row r="1222" spans="1:33">
      <c r="A1222" s="48">
        <f t="shared" si="290"/>
        <v>1222</v>
      </c>
      <c r="B1222" s="47">
        <f t="shared" si="291"/>
        <v>1195</v>
      </c>
      <c r="C1222" s="51" t="s">
        <v>4750</v>
      </c>
      <c r="D1222" s="51" t="s">
        <v>4751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1378</v>
      </c>
      <c r="K1222" s="57" t="s">
        <v>3785</v>
      </c>
      <c r="L1222" s="55" t="s">
        <v>4773</v>
      </c>
      <c r="M1222" s="55" t="s">
        <v>4832</v>
      </c>
      <c r="N1222" s="55"/>
      <c r="O1222" s="55"/>
      <c r="P1222" s="54" t="s">
        <v>4001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183</v>
      </c>
      <c r="W1222" s="79"/>
      <c r="X1222" s="57"/>
      <c r="Y1222" s="57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33" t="str">
        <f>IF(ISNA(VLOOKUP(AA1222,'XEQM Shortlist'!J:J,1,0)),"//","")</f>
        <v/>
      </c>
      <c r="AF1222" s="92" t="str">
        <f t="shared" si="300"/>
        <v/>
      </c>
      <c r="AG1222" t="b">
        <f t="shared" si="301"/>
        <v>1</v>
      </c>
    </row>
    <row r="1223" spans="1:33">
      <c r="A1223" s="48">
        <f t="shared" si="290"/>
        <v>1223</v>
      </c>
      <c r="B1223" s="47">
        <f t="shared" si="291"/>
        <v>1196</v>
      </c>
      <c r="C1223" s="51" t="s">
        <v>4750</v>
      </c>
      <c r="D1223" s="51" t="s">
        <v>4752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1378</v>
      </c>
      <c r="K1223" s="57" t="s">
        <v>3785</v>
      </c>
      <c r="L1223" s="55" t="s">
        <v>4773</v>
      </c>
      <c r="M1223" s="55" t="s">
        <v>4832</v>
      </c>
      <c r="N1223" s="55"/>
      <c r="O1223" s="55"/>
      <c r="P1223" s="54" t="s">
        <v>4002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183</v>
      </c>
      <c r="W1223" s="79"/>
      <c r="X1223" s="57"/>
      <c r="Y1223" s="57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>
      <c r="A1224" s="48">
        <f t="shared" si="290"/>
        <v>1224</v>
      </c>
      <c r="B1224" s="47">
        <f t="shared" si="291"/>
        <v>1197</v>
      </c>
      <c r="C1224" s="51" t="s">
        <v>4750</v>
      </c>
      <c r="D1224" s="51" t="s">
        <v>4753</v>
      </c>
      <c r="E1224" s="56" t="s">
        <v>1188</v>
      </c>
      <c r="F1224" s="56" t="s">
        <v>4011</v>
      </c>
      <c r="G1224" s="158">
        <v>0</v>
      </c>
      <c r="H1224" s="158">
        <v>0</v>
      </c>
      <c r="I1224" s="156" t="s">
        <v>113</v>
      </c>
      <c r="J1224" s="56" t="s">
        <v>1378</v>
      </c>
      <c r="K1224" s="57" t="s">
        <v>3785</v>
      </c>
      <c r="L1224" s="55" t="s">
        <v>4773</v>
      </c>
      <c r="M1224" s="55" t="s">
        <v>4832</v>
      </c>
      <c r="N1224" s="55"/>
      <c r="O1224" s="55"/>
      <c r="P1224" s="54" t="s">
        <v>4003</v>
      </c>
      <c r="Q1224" s="13"/>
      <c r="R1224"/>
      <c r="S1224" t="str">
        <f t="shared" si="303"/>
        <v>NOT EQUAL</v>
      </c>
      <c r="T1224" s="44" t="str">
        <f>IF(ISNA(VLOOKUP(P1224,Sheet1!E:F,2,0)),"--","PRESENT")</f>
        <v>--</v>
      </c>
      <c r="U1224"/>
      <c r="V1224">
        <f t="shared" si="304"/>
        <v>183</v>
      </c>
      <c r="W1224" s="79"/>
      <c r="X1224" s="57"/>
      <c r="Y1224" s="57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33" t="str">
        <f>IF(ISNA(VLOOKUP(AA1224,'XEQM Shortlist'!J:J,1,0)),"//","")</f>
        <v/>
      </c>
      <c r="AF1224" s="92" t="str">
        <f t="shared" si="307"/>
        <v/>
      </c>
      <c r="AG1224" t="b">
        <f t="shared" si="308"/>
        <v>1</v>
      </c>
    </row>
    <row r="1225" spans="1:33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4750</v>
      </c>
      <c r="D1225" s="51" t="s">
        <v>4754</v>
      </c>
      <c r="E1225" s="56" t="s">
        <v>1194</v>
      </c>
      <c r="F1225" s="56" t="s">
        <v>1195</v>
      </c>
      <c r="G1225" s="158">
        <v>0</v>
      </c>
      <c r="H1225" s="158">
        <v>0</v>
      </c>
      <c r="I1225" s="156" t="s">
        <v>113</v>
      </c>
      <c r="J1225" s="56" t="s">
        <v>1378</v>
      </c>
      <c r="K1225" s="57" t="s">
        <v>3785</v>
      </c>
      <c r="L1225" s="55" t="s">
        <v>4773</v>
      </c>
      <c r="M1225" s="55" t="s">
        <v>4832</v>
      </c>
      <c r="N1225" s="55"/>
      <c r="O1225" s="55"/>
      <c r="P1225" s="54" t="s">
        <v>4004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183</v>
      </c>
      <c r="W1225" s="79"/>
      <c r="X1225" s="57"/>
      <c r="Y1225" s="57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33" t="str">
        <f>IF(ISNA(VLOOKUP(AA1225,'XEQM Shortlist'!J:J,1,0)),"//","")</f>
        <v/>
      </c>
      <c r="AF1225" s="92" t="str">
        <f t="shared" si="307"/>
        <v/>
      </c>
      <c r="AG1225" t="b">
        <f t="shared" si="308"/>
        <v>1</v>
      </c>
    </row>
    <row r="1226" spans="1:33">
      <c r="A1226" s="48">
        <f t="shared" si="309"/>
        <v>1226</v>
      </c>
      <c r="B1226" s="47">
        <f t="shared" si="310"/>
        <v>1199</v>
      </c>
      <c r="C1226" s="51" t="s">
        <v>4750</v>
      </c>
      <c r="D1226" s="51" t="s">
        <v>4755</v>
      </c>
      <c r="E1226" s="56" t="s">
        <v>1197</v>
      </c>
      <c r="F1226" s="56" t="s">
        <v>1197</v>
      </c>
      <c r="G1226" s="158">
        <v>0</v>
      </c>
      <c r="H1226" s="158">
        <v>0</v>
      </c>
      <c r="I1226" s="156" t="s">
        <v>113</v>
      </c>
      <c r="J1226" s="56" t="s">
        <v>1378</v>
      </c>
      <c r="K1226" s="57" t="s">
        <v>3785</v>
      </c>
      <c r="L1226" s="55" t="s">
        <v>4773</v>
      </c>
      <c r="M1226" s="55" t="s">
        <v>4832</v>
      </c>
      <c r="N1226" s="55"/>
      <c r="O1226" s="55"/>
      <c r="P1226" s="54" t="s">
        <v>4005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183</v>
      </c>
      <c r="W1226" s="79"/>
      <c r="X1226" s="57"/>
      <c r="Y1226" s="57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33" t="str">
        <f>IF(ISNA(VLOOKUP(AA1226,'XEQM Shortlist'!J:J,1,0)),"//","")</f>
        <v/>
      </c>
      <c r="AF1226" s="92" t="str">
        <f t="shared" si="307"/>
        <v/>
      </c>
      <c r="AG1226" t="b">
        <f t="shared" si="308"/>
        <v>1</v>
      </c>
    </row>
    <row r="1227" spans="1:33">
      <c r="A1227" s="48">
        <f t="shared" si="309"/>
        <v>1227</v>
      </c>
      <c r="B1227" s="47">
        <f t="shared" si="310"/>
        <v>1200</v>
      </c>
      <c r="C1227" s="51" t="s">
        <v>4750</v>
      </c>
      <c r="D1227" s="51" t="s">
        <v>4756</v>
      </c>
      <c r="E1227" s="56" t="s">
        <v>262</v>
      </c>
      <c r="F1227" s="56" t="s">
        <v>262</v>
      </c>
      <c r="G1227" s="158">
        <v>0</v>
      </c>
      <c r="H1227" s="158">
        <v>0</v>
      </c>
      <c r="I1227" s="156" t="s">
        <v>113</v>
      </c>
      <c r="J1227" s="56" t="s">
        <v>1378</v>
      </c>
      <c r="K1227" s="57" t="s">
        <v>3785</v>
      </c>
      <c r="L1227" s="55" t="s">
        <v>4773</v>
      </c>
      <c r="M1227" s="55" t="s">
        <v>4832</v>
      </c>
      <c r="N1227" s="55"/>
      <c r="O1227" s="55"/>
      <c r="P1227" s="54" t="s">
        <v>4006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183</v>
      </c>
      <c r="W1227" s="79"/>
      <c r="X1227" s="57"/>
      <c r="Y1227" s="57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33" t="str">
        <f>IF(ISNA(VLOOKUP(AA1227,'XEQM Shortlist'!J:J,1,0)),"//","")</f>
        <v/>
      </c>
      <c r="AF1227" s="92" t="str">
        <f t="shared" si="307"/>
        <v/>
      </c>
      <c r="AG1227" t="b">
        <f t="shared" si="308"/>
        <v>1</v>
      </c>
    </row>
    <row r="1228" spans="1:33">
      <c r="A1228" s="48">
        <f t="shared" si="309"/>
        <v>1228</v>
      </c>
      <c r="B1228" s="47">
        <f t="shared" si="310"/>
        <v>1201</v>
      </c>
      <c r="C1228" s="51" t="s">
        <v>3771</v>
      </c>
      <c r="D1228" s="51" t="s">
        <v>7</v>
      </c>
      <c r="E1228" s="127" t="s">
        <v>3975</v>
      </c>
      <c r="F1228" s="127" t="s">
        <v>3975</v>
      </c>
      <c r="G1228" s="158">
        <v>0</v>
      </c>
      <c r="H1228" s="158">
        <v>0</v>
      </c>
      <c r="I1228" s="156" t="s">
        <v>113</v>
      </c>
      <c r="J1228" s="56" t="s">
        <v>1378</v>
      </c>
      <c r="K1228" s="57" t="s">
        <v>3785</v>
      </c>
      <c r="L1228" s="55" t="s">
        <v>4773</v>
      </c>
      <c r="M1228" s="55" t="s">
        <v>4832</v>
      </c>
      <c r="N1228" s="55"/>
      <c r="O1228" s="55"/>
      <c r="P1228" s="54" t="s">
        <v>3992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183</v>
      </c>
      <c r="W1228" s="79"/>
      <c r="X1228" s="57"/>
      <c r="Y1228" s="57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33" t="str">
        <f>IF(ISNA(VLOOKUP(AA1228,'XEQM Shortlist'!J:J,1,0)),"//","")</f>
        <v/>
      </c>
      <c r="AF1228" s="92" t="str">
        <f t="shared" si="307"/>
        <v/>
      </c>
      <c r="AG1228" t="b">
        <f t="shared" si="308"/>
        <v>1</v>
      </c>
    </row>
    <row r="1229" spans="1:33">
      <c r="A1229" s="48">
        <f t="shared" si="309"/>
        <v>1229</v>
      </c>
      <c r="B1229" s="47">
        <f t="shared" si="310"/>
        <v>1202</v>
      </c>
      <c r="C1229" s="51" t="s">
        <v>4510</v>
      </c>
      <c r="D1229" s="51" t="s">
        <v>7</v>
      </c>
      <c r="E1229" s="127" t="s">
        <v>1151</v>
      </c>
      <c r="F1229" s="127" t="s">
        <v>4069</v>
      </c>
      <c r="G1229" s="158">
        <v>0</v>
      </c>
      <c r="H1229" s="158">
        <v>0</v>
      </c>
      <c r="I1229" s="156" t="s">
        <v>113</v>
      </c>
      <c r="J1229" s="56" t="s">
        <v>1378</v>
      </c>
      <c r="K1229" s="57" t="s">
        <v>3785</v>
      </c>
      <c r="L1229" s="55" t="s">
        <v>4773</v>
      </c>
      <c r="M1229" s="55" t="s">
        <v>4832</v>
      </c>
      <c r="N1229" s="55"/>
      <c r="O1229" s="55"/>
      <c r="P1229" s="54" t="s">
        <v>4007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183</v>
      </c>
      <c r="W1229" s="79"/>
      <c r="X1229" s="57"/>
      <c r="Y1229" s="57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33" t="str">
        <f>IF(ISNA(VLOOKUP(AA1229,'XEQM Shortlist'!J:J,1,0)),"//","")</f>
        <v/>
      </c>
      <c r="AF1229" s="92" t="str">
        <f t="shared" si="307"/>
        <v/>
      </c>
      <c r="AG1229" t="b">
        <f t="shared" si="308"/>
        <v>1</v>
      </c>
    </row>
    <row r="1230" spans="1:33" s="199" customFormat="1">
      <c r="A1230" s="48">
        <f t="shared" si="309"/>
        <v>1230</v>
      </c>
      <c r="B1230" s="47">
        <f t="shared" si="310"/>
        <v>1203</v>
      </c>
      <c r="C1230" s="197" t="s">
        <v>4511</v>
      </c>
      <c r="D1230" s="197" t="s">
        <v>7</v>
      </c>
      <c r="E1230" s="201" t="s">
        <v>1152</v>
      </c>
      <c r="F1230" s="201" t="s">
        <v>4070</v>
      </c>
      <c r="G1230" s="202">
        <v>0</v>
      </c>
      <c r="H1230" s="202">
        <v>0</v>
      </c>
      <c r="I1230" s="145" t="s">
        <v>113</v>
      </c>
      <c r="J1230" s="145" t="s">
        <v>1378</v>
      </c>
      <c r="K1230" s="198" t="s">
        <v>3785</v>
      </c>
      <c r="L1230" s="199" t="s">
        <v>4773</v>
      </c>
      <c r="M1230" s="55" t="s">
        <v>4832</v>
      </c>
      <c r="P1230" s="200" t="s">
        <v>4008</v>
      </c>
      <c r="Q1230" s="200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183</v>
      </c>
      <c r="W1230" s="196"/>
      <c r="X1230" s="198"/>
      <c r="Y1230" s="198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307"/>
        <v/>
      </c>
      <c r="AG1230" t="b">
        <f t="shared" si="308"/>
        <v>1</v>
      </c>
    </row>
    <row r="1231" spans="1:33" s="199" customFormat="1">
      <c r="A1231" s="48">
        <f t="shared" si="309"/>
        <v>1231</v>
      </c>
      <c r="B1231" s="47">
        <f t="shared" si="310"/>
        <v>1204</v>
      </c>
      <c r="C1231" s="51" t="s">
        <v>4518</v>
      </c>
      <c r="D1231" s="197" t="s">
        <v>7</v>
      </c>
      <c r="E1231" s="201" t="s">
        <v>1153</v>
      </c>
      <c r="F1231" s="201" t="s">
        <v>4071</v>
      </c>
      <c r="G1231" s="202">
        <v>0</v>
      </c>
      <c r="H1231" s="202">
        <v>0</v>
      </c>
      <c r="I1231" s="145" t="s">
        <v>113</v>
      </c>
      <c r="J1231" s="145" t="s">
        <v>1378</v>
      </c>
      <c r="K1231" s="198" t="s">
        <v>3785</v>
      </c>
      <c r="L1231" s="199" t="s">
        <v>4773</v>
      </c>
      <c r="M1231" s="55" t="s">
        <v>4832</v>
      </c>
      <c r="P1231" s="200" t="s">
        <v>4009</v>
      </c>
      <c r="Q1231" s="200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183</v>
      </c>
      <c r="W1231" s="196"/>
      <c r="X1231" s="198"/>
      <c r="Y1231" s="198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307"/>
        <v/>
      </c>
      <c r="AG1231" t="b">
        <f t="shared" si="308"/>
        <v>1</v>
      </c>
    </row>
    <row r="1232" spans="1:33" s="17" customFormat="1">
      <c r="A1232" s="48">
        <f t="shared" si="309"/>
        <v>1232</v>
      </c>
      <c r="B1232" s="47">
        <f t="shared" si="310"/>
        <v>1205</v>
      </c>
      <c r="C1232" s="93" t="s">
        <v>3771</v>
      </c>
      <c r="D1232" s="93" t="s">
        <v>7</v>
      </c>
      <c r="E1232" s="94" t="str">
        <f t="shared" ref="E1232:E1233" si="311">CHAR(34)&amp;IF(B1232&lt;10,"000",IF(B1232&lt;100,"00",IF(B1232&lt;1000,"0","")))&amp;$B1232&amp;CHAR(34)</f>
        <v>"1205"</v>
      </c>
      <c r="F1232" s="94" t="str">
        <f t="shared" ref="F1232:F1233" si="312">E1232</f>
        <v>"1205"</v>
      </c>
      <c r="G1232" s="159">
        <v>0</v>
      </c>
      <c r="H1232" s="159">
        <v>0</v>
      </c>
      <c r="I1232" s="95" t="s">
        <v>28</v>
      </c>
      <c r="J1232" s="95" t="s">
        <v>1378</v>
      </c>
      <c r="K1232" s="96" t="s">
        <v>3785</v>
      </c>
      <c r="L1232" s="17" t="s">
        <v>4773</v>
      </c>
      <c r="M1232" s="55" t="s">
        <v>4832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183</v>
      </c>
      <c r="W1232" s="92" t="s">
        <v>2240</v>
      </c>
      <c r="X1232" s="96" t="s">
        <v>2240</v>
      </c>
      <c r="Y1232" s="96" t="s">
        <v>2240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33" t="str">
        <f>IF(ISNA(VLOOKUP(AA1232,'XEQM Shortlist'!J:J,1,0)),"//","")</f>
        <v/>
      </c>
      <c r="AE1232"/>
      <c r="AF1232" s="92" t="str">
        <f t="shared" si="307"/>
        <v/>
      </c>
      <c r="AG1232" t="b">
        <f t="shared" si="308"/>
        <v>1</v>
      </c>
    </row>
    <row r="1233" spans="1:33" s="17" customFormat="1">
      <c r="A1233" s="48">
        <f t="shared" si="309"/>
        <v>1233</v>
      </c>
      <c r="B1233" s="47">
        <f t="shared" si="310"/>
        <v>1206</v>
      </c>
      <c r="C1233" s="93" t="s">
        <v>3771</v>
      </c>
      <c r="D1233" s="93" t="s">
        <v>7</v>
      </c>
      <c r="E1233" s="94" t="str">
        <f t="shared" si="311"/>
        <v>"1206"</v>
      </c>
      <c r="F1233" s="94" t="str">
        <f t="shared" si="312"/>
        <v>"1206"</v>
      </c>
      <c r="G1233" s="159">
        <v>0</v>
      </c>
      <c r="H1233" s="159">
        <v>0</v>
      </c>
      <c r="I1233" s="95" t="s">
        <v>28</v>
      </c>
      <c r="J1233" s="95" t="s">
        <v>1378</v>
      </c>
      <c r="K1233" s="96" t="s">
        <v>3785</v>
      </c>
      <c r="L1233" s="17" t="s">
        <v>4773</v>
      </c>
      <c r="M1233" s="55" t="s">
        <v>4832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183</v>
      </c>
      <c r="W1233" s="92" t="s">
        <v>2240</v>
      </c>
      <c r="X1233" s="96" t="s">
        <v>2240</v>
      </c>
      <c r="Y1233" s="96" t="s">
        <v>2240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33" t="str">
        <f>IF(ISNA(VLOOKUP(AA1233,'XEQM Shortlist'!J:J,1,0)),"//","")</f>
        <v/>
      </c>
      <c r="AE1233"/>
      <c r="AF1233" s="92" t="str">
        <f t="shared" si="307"/>
        <v/>
      </c>
      <c r="AG1233" t="b">
        <f t="shared" si="308"/>
        <v>1</v>
      </c>
    </row>
    <row r="1234" spans="1:33" s="42" customFormat="1">
      <c r="A1234" s="48" t="str">
        <f t="shared" si="309"/>
        <v/>
      </c>
      <c r="B1234" s="47">
        <f t="shared" si="310"/>
        <v>1206.01</v>
      </c>
      <c r="C1234" s="50" t="s">
        <v>2240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/>
      <c r="O1234" s="50"/>
      <c r="P1234" s="54" t="s">
        <v>2240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183</v>
      </c>
      <c r="W1234" s="79" t="s">
        <v>2240</v>
      </c>
      <c r="X1234" s="78" t="s">
        <v>2240</v>
      </c>
      <c r="Y1234" s="78" t="s">
        <v>2240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33" t="str">
        <f>IF(ISNA(VLOOKUP(AA1234,'XEQM Shortlist'!J:J,1,0)),"//","")</f>
        <v/>
      </c>
      <c r="AF1234" s="92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>
      <c r="A1235" s="48" t="str">
        <f t="shared" si="309"/>
        <v/>
      </c>
      <c r="B1235" s="47">
        <f t="shared" si="310"/>
        <v>1206.02</v>
      </c>
      <c r="C1235" s="50" t="s">
        <v>2240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/>
      <c r="O1235" s="50"/>
      <c r="P1235" s="54" t="s">
        <v>2240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183</v>
      </c>
      <c r="W1235" s="79" t="s">
        <v>2240</v>
      </c>
      <c r="X1235" s="78" t="s">
        <v>2240</v>
      </c>
      <c r="Y1235" s="78" t="s">
        <v>2240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33" t="str">
        <f>IF(ISNA(VLOOKUP(AA1235,'XEQM Shortlist'!J:J,1,0)),"//","")</f>
        <v/>
      </c>
      <c r="AF1235" s="92" t="str">
        <f t="shared" si="316"/>
        <v/>
      </c>
      <c r="AG1235" t="b">
        <f t="shared" si="317"/>
        <v>1</v>
      </c>
    </row>
    <row r="1236" spans="1:33" s="42" customFormat="1">
      <c r="A1236" s="48" t="str">
        <f t="shared" si="309"/>
        <v/>
      </c>
      <c r="B1236" s="47">
        <f t="shared" si="310"/>
        <v>1206.03</v>
      </c>
      <c r="C1236" s="50" t="s">
        <v>2698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/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183</v>
      </c>
      <c r="W1236" s="79" t="s">
        <v>2240</v>
      </c>
      <c r="X1236" s="78" t="s">
        <v>2240</v>
      </c>
      <c r="Y1236" s="78" t="s">
        <v>2240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33" t="str">
        <f>IF(ISNA(VLOOKUP(AA1236,'XEQM Shortlist'!J:J,1,0)),"//","")</f>
        <v/>
      </c>
      <c r="AF1236" s="92" t="str">
        <f t="shared" si="316"/>
        <v/>
      </c>
      <c r="AG1236" t="b">
        <f t="shared" si="317"/>
        <v>1</v>
      </c>
    </row>
    <row r="1237" spans="1:33">
      <c r="A1237" s="48">
        <f t="shared" si="309"/>
        <v>1237</v>
      </c>
      <c r="B1237" s="47">
        <f t="shared" si="310"/>
        <v>1207</v>
      </c>
      <c r="C1237" t="s">
        <v>3771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1378</v>
      </c>
      <c r="K1237" s="57" t="s">
        <v>3785</v>
      </c>
      <c r="L1237" s="55" t="s">
        <v>4773</v>
      </c>
      <c r="M1237" s="55" t="s">
        <v>4832</v>
      </c>
      <c r="N1237" s="55"/>
      <c r="O1237" s="55"/>
      <c r="P1237" s="54" t="s">
        <v>1436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183</v>
      </c>
      <c r="W1237" s="79" t="s">
        <v>2240</v>
      </c>
      <c r="X1237" s="57" t="s">
        <v>2240</v>
      </c>
      <c r="Y1237" s="57" t="s">
        <v>2240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33" t="str">
        <f>IF(ISNA(VLOOKUP(AA1237,'XEQM Shortlist'!J:J,1,0)),"//","")</f>
        <v/>
      </c>
      <c r="AF1237" s="92" t="str">
        <f t="shared" si="316"/>
        <v/>
      </c>
      <c r="AG1237" t="b">
        <f t="shared" si="317"/>
        <v>1</v>
      </c>
    </row>
    <row r="1238" spans="1:33">
      <c r="A1238" s="48">
        <f t="shared" si="309"/>
        <v>1238</v>
      </c>
      <c r="B1238" s="47">
        <f t="shared" si="310"/>
        <v>1208</v>
      </c>
      <c r="C1238" t="s">
        <v>4665</v>
      </c>
      <c r="D1238" s="51" t="s">
        <v>7</v>
      </c>
      <c r="E1238" s="72" t="s">
        <v>1033</v>
      </c>
      <c r="F1238" s="72" t="s">
        <v>1033</v>
      </c>
      <c r="G1238" s="158">
        <v>0</v>
      </c>
      <c r="H1238" s="158">
        <v>0</v>
      </c>
      <c r="I1238" s="145" t="s">
        <v>3</v>
      </c>
      <c r="J1238" s="56" t="s">
        <v>1377</v>
      </c>
      <c r="K1238" s="57" t="s">
        <v>3947</v>
      </c>
      <c r="L1238" s="55" t="s">
        <v>4773</v>
      </c>
      <c r="M1238" s="55" t="s">
        <v>4830</v>
      </c>
      <c r="N1238" s="55"/>
      <c r="O1238" s="55"/>
      <c r="P1238" s="77" t="s">
        <v>1433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184</v>
      </c>
      <c r="W1238" s="79" t="s">
        <v>2240</v>
      </c>
      <c r="X1238" s="57" t="s">
        <v>2240</v>
      </c>
      <c r="Y1238" s="57" t="s">
        <v>2240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33" t="str">
        <f>IF(ISNA(VLOOKUP(AA1238,'XEQM Shortlist'!J:J,1,0)),"//","")</f>
        <v>//</v>
      </c>
      <c r="AF1238" s="92" t="str">
        <f t="shared" si="316"/>
        <v>BINOMP</v>
      </c>
      <c r="AG1238" t="b">
        <f t="shared" si="317"/>
        <v>1</v>
      </c>
    </row>
    <row r="1239" spans="1:33">
      <c r="A1239" s="48">
        <f t="shared" si="309"/>
        <v>1239</v>
      </c>
      <c r="B1239" s="47">
        <f t="shared" si="310"/>
        <v>1209</v>
      </c>
      <c r="C1239" t="s">
        <v>4666</v>
      </c>
      <c r="D1239" s="51" t="s">
        <v>7</v>
      </c>
      <c r="E1239" s="72" t="s">
        <v>2316</v>
      </c>
      <c r="F1239" s="72" t="s">
        <v>2316</v>
      </c>
      <c r="G1239" s="158">
        <v>0</v>
      </c>
      <c r="H1239" s="158">
        <v>0</v>
      </c>
      <c r="I1239" s="145" t="s">
        <v>3</v>
      </c>
      <c r="J1239" s="56" t="s">
        <v>1377</v>
      </c>
      <c r="K1239" s="57" t="s">
        <v>3947</v>
      </c>
      <c r="L1239" s="55" t="s">
        <v>4773</v>
      </c>
      <c r="M1239" s="55" t="s">
        <v>4830</v>
      </c>
      <c r="N1239" s="55"/>
      <c r="O1239" s="55"/>
      <c r="P1239" s="77" t="s">
        <v>1432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185</v>
      </c>
      <c r="W1239" s="79" t="s">
        <v>2240</v>
      </c>
      <c r="X1239" s="57" t="s">
        <v>2240</v>
      </c>
      <c r="Y1239" s="57" t="s">
        <v>2240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33" t="str">
        <f>IF(ISNA(VLOOKUP(AA1239,'XEQM Shortlist'!J:J,1,0)),"//","")</f>
        <v>//</v>
      </c>
      <c r="AF1239" s="92" t="str">
        <f t="shared" si="316"/>
        <v>BINOMGAUSS_BLACK_LGAUSS_WHITE_R</v>
      </c>
      <c r="AG1239" t="b">
        <f t="shared" si="317"/>
        <v>1</v>
      </c>
    </row>
    <row r="1240" spans="1:33">
      <c r="A1240" s="48">
        <f t="shared" si="309"/>
        <v>1240</v>
      </c>
      <c r="B1240" s="47">
        <f t="shared" si="310"/>
        <v>1210</v>
      </c>
      <c r="C1240" t="s">
        <v>4667</v>
      </c>
      <c r="D1240" s="51" t="s">
        <v>7</v>
      </c>
      <c r="E1240" s="72" t="s">
        <v>2317</v>
      </c>
      <c r="F1240" s="72" t="s">
        <v>2317</v>
      </c>
      <c r="G1240" s="158">
        <v>0</v>
      </c>
      <c r="H1240" s="158">
        <v>0</v>
      </c>
      <c r="I1240" s="145" t="s">
        <v>3</v>
      </c>
      <c r="J1240" s="56" t="s">
        <v>1377</v>
      </c>
      <c r="K1240" s="57" t="s">
        <v>3947</v>
      </c>
      <c r="L1240" s="55" t="s">
        <v>4773</v>
      </c>
      <c r="M1240" s="55" t="s">
        <v>4830</v>
      </c>
      <c r="N1240" s="55"/>
      <c r="O1240" s="55"/>
      <c r="P1240" s="54" t="s">
        <v>1434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186</v>
      </c>
      <c r="W1240" s="79" t="s">
        <v>2240</v>
      </c>
      <c r="X1240" s="57" t="s">
        <v>2240</v>
      </c>
      <c r="Y1240" s="57" t="s">
        <v>2240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33" t="str">
        <f>IF(ISNA(VLOOKUP(AA1240,'XEQM Shortlist'!J:J,1,0)),"//","")</f>
        <v>//</v>
      </c>
      <c r="AF1240" s="92" t="str">
        <f t="shared" si="316"/>
        <v>BINOMGAUSS_WHITE_LGAUSS_BLACK_R</v>
      </c>
      <c r="AG1240" t="b">
        <f t="shared" si="317"/>
        <v>1</v>
      </c>
    </row>
    <row r="1241" spans="1:33">
      <c r="A1241" s="48">
        <f t="shared" si="309"/>
        <v>1241</v>
      </c>
      <c r="B1241" s="47">
        <f t="shared" si="310"/>
        <v>1211</v>
      </c>
      <c r="C1241" t="s">
        <v>4668</v>
      </c>
      <c r="D1241" s="51" t="s">
        <v>7</v>
      </c>
      <c r="E1241" s="56" t="s">
        <v>1034</v>
      </c>
      <c r="F1241" s="56" t="s">
        <v>1034</v>
      </c>
      <c r="G1241" s="158">
        <v>0</v>
      </c>
      <c r="H1241" s="158">
        <v>0</v>
      </c>
      <c r="I1241" s="145" t="s">
        <v>3</v>
      </c>
      <c r="J1241" s="56" t="s">
        <v>1377</v>
      </c>
      <c r="K1241" s="57" t="s">
        <v>3947</v>
      </c>
      <c r="L1241" s="55" t="s">
        <v>4773</v>
      </c>
      <c r="M1241" s="55" t="s">
        <v>4830</v>
      </c>
      <c r="N1241" s="55"/>
      <c r="O1241" s="55"/>
      <c r="P1241" s="54" t="s">
        <v>1435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187</v>
      </c>
      <c r="W1241" s="79" t="s">
        <v>2240</v>
      </c>
      <c r="X1241" s="57" t="s">
        <v>2240</v>
      </c>
      <c r="Y1241" s="57" t="s">
        <v>2240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33" t="str">
        <f>IF(ISNA(VLOOKUP(AA1241,'XEQM Shortlist'!J:J,1,0)),"//","")</f>
        <v>//</v>
      </c>
      <c r="AF1241" s="92" t="str">
        <f t="shared" si="316"/>
        <v>BINOM^MINUS_1</v>
      </c>
      <c r="AG1241" t="b">
        <f t="shared" si="317"/>
        <v>1</v>
      </c>
    </row>
    <row r="1242" spans="1:33">
      <c r="A1242" s="48">
        <f t="shared" si="309"/>
        <v>1242</v>
      </c>
      <c r="B1242" s="47">
        <f t="shared" si="310"/>
        <v>1212</v>
      </c>
      <c r="C1242" t="s">
        <v>3771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1378</v>
      </c>
      <c r="K1242" s="57" t="s">
        <v>3785</v>
      </c>
      <c r="L1242" s="55" t="s">
        <v>4773</v>
      </c>
      <c r="M1242" s="55" t="s">
        <v>4832</v>
      </c>
      <c r="N1242" s="55"/>
      <c r="O1242" s="55"/>
      <c r="P1242" s="54" t="s">
        <v>1452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187</v>
      </c>
      <c r="W1242" s="79" t="s">
        <v>2240</v>
      </c>
      <c r="X1242" s="57" t="s">
        <v>2240</v>
      </c>
      <c r="Y1242" s="57" t="s">
        <v>2240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33" t="str">
        <f>IF(ISNA(VLOOKUP(AA1242,'XEQM Shortlist'!J:J,1,0)),"//","")</f>
        <v/>
      </c>
      <c r="AF1242" s="92" t="str">
        <f t="shared" si="316"/>
        <v/>
      </c>
      <c r="AG1242" t="b">
        <f t="shared" si="317"/>
        <v>1</v>
      </c>
    </row>
    <row r="1243" spans="1:33">
      <c r="A1243" s="48">
        <f t="shared" si="309"/>
        <v>1243</v>
      </c>
      <c r="B1243" s="47">
        <f t="shared" si="310"/>
        <v>1213</v>
      </c>
      <c r="C1243" t="s">
        <v>4669</v>
      </c>
      <c r="D1243" s="51" t="s">
        <v>7</v>
      </c>
      <c r="E1243" s="72" t="s">
        <v>1041</v>
      </c>
      <c r="F1243" s="72" t="s">
        <v>1041</v>
      </c>
      <c r="G1243" s="158">
        <v>0</v>
      </c>
      <c r="H1243" s="158">
        <v>0</v>
      </c>
      <c r="I1243" s="145" t="s">
        <v>3</v>
      </c>
      <c r="J1243" s="56" t="s">
        <v>1377</v>
      </c>
      <c r="K1243" s="57" t="s">
        <v>3947</v>
      </c>
      <c r="L1243" s="55" t="s">
        <v>4773</v>
      </c>
      <c r="M1243" s="55" t="s">
        <v>4830</v>
      </c>
      <c r="N1243" s="55"/>
      <c r="O1243" s="55"/>
      <c r="P1243" s="77" t="s">
        <v>1449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188</v>
      </c>
      <c r="W1243" s="79" t="s">
        <v>2240</v>
      </c>
      <c r="X1243" s="57" t="s">
        <v>2240</v>
      </c>
      <c r="Y1243" s="57" t="s">
        <v>2240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33" t="str">
        <f>IF(ISNA(VLOOKUP(AA1243,'XEQM Shortlist'!J:J,1,0)),"//","")</f>
        <v>//</v>
      </c>
      <c r="AF1243" s="92" t="str">
        <f t="shared" si="316"/>
        <v>CAUCHP</v>
      </c>
      <c r="AG1243" t="b">
        <f t="shared" si="317"/>
        <v>1</v>
      </c>
    </row>
    <row r="1244" spans="1:33">
      <c r="A1244" s="48">
        <f t="shared" si="309"/>
        <v>1244</v>
      </c>
      <c r="B1244" s="47">
        <f t="shared" si="310"/>
        <v>1214</v>
      </c>
      <c r="C1244" t="s">
        <v>4670</v>
      </c>
      <c r="D1244" s="51" t="s">
        <v>7</v>
      </c>
      <c r="E1244" s="72" t="s">
        <v>2318</v>
      </c>
      <c r="F1244" s="72" t="s">
        <v>2318</v>
      </c>
      <c r="G1244" s="158">
        <v>0</v>
      </c>
      <c r="H1244" s="158">
        <v>0</v>
      </c>
      <c r="I1244" s="145" t="s">
        <v>3</v>
      </c>
      <c r="J1244" s="56" t="s">
        <v>1377</v>
      </c>
      <c r="K1244" s="57" t="s">
        <v>3947</v>
      </c>
      <c r="L1244" s="55" t="s">
        <v>4773</v>
      </c>
      <c r="M1244" s="55" t="s">
        <v>4830</v>
      </c>
      <c r="N1244" s="55"/>
      <c r="O1244" s="55"/>
      <c r="P1244" s="77" t="s">
        <v>1448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189</v>
      </c>
      <c r="W1244" s="79" t="s">
        <v>2240</v>
      </c>
      <c r="X1244" s="57" t="s">
        <v>2240</v>
      </c>
      <c r="Y1244" s="57" t="s">
        <v>2240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33" t="str">
        <f>IF(ISNA(VLOOKUP(AA1244,'XEQM Shortlist'!J:J,1,0)),"//","")</f>
        <v>//</v>
      </c>
      <c r="AF1244" s="92" t="str">
        <f t="shared" si="316"/>
        <v>CAUCHGAUSS_BLACK_LGAUSS_WHITE_R</v>
      </c>
      <c r="AG1244" t="b">
        <f t="shared" si="317"/>
        <v>1</v>
      </c>
    </row>
    <row r="1245" spans="1:33">
      <c r="A1245" s="48">
        <f t="shared" si="309"/>
        <v>1245</v>
      </c>
      <c r="B1245" s="47">
        <f t="shared" si="310"/>
        <v>1215</v>
      </c>
      <c r="C1245" t="s">
        <v>4671</v>
      </c>
      <c r="D1245" s="51" t="s">
        <v>7</v>
      </c>
      <c r="E1245" s="72" t="s">
        <v>2319</v>
      </c>
      <c r="F1245" s="72" t="s">
        <v>2319</v>
      </c>
      <c r="G1245" s="158">
        <v>0</v>
      </c>
      <c r="H1245" s="158">
        <v>0</v>
      </c>
      <c r="I1245" s="145" t="s">
        <v>3</v>
      </c>
      <c r="J1245" s="56" t="s">
        <v>1377</v>
      </c>
      <c r="K1245" s="57" t="s">
        <v>3947</v>
      </c>
      <c r="L1245" s="55" t="s">
        <v>4773</v>
      </c>
      <c r="M1245" s="55" t="s">
        <v>4830</v>
      </c>
      <c r="N1245" s="55"/>
      <c r="O1245" s="55"/>
      <c r="P1245" s="54" t="s">
        <v>1450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190</v>
      </c>
      <c r="W1245" s="79" t="s">
        <v>2240</v>
      </c>
      <c r="X1245" s="57" t="s">
        <v>2240</v>
      </c>
      <c r="Y1245" s="57" t="s">
        <v>2240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33" t="str">
        <f>IF(ISNA(VLOOKUP(AA1245,'XEQM Shortlist'!J:J,1,0)),"//","")</f>
        <v>//</v>
      </c>
      <c r="AF1245" s="92" t="str">
        <f t="shared" si="316"/>
        <v>CAUCHGAUSS_WHITE_LGAUSS_BLACK_R</v>
      </c>
      <c r="AG1245" t="b">
        <f t="shared" si="317"/>
        <v>1</v>
      </c>
    </row>
    <row r="1246" spans="1:33">
      <c r="A1246" s="48">
        <f t="shared" si="309"/>
        <v>1246</v>
      </c>
      <c r="B1246" s="47">
        <f t="shared" si="310"/>
        <v>1216</v>
      </c>
      <c r="C1246" t="s">
        <v>4672</v>
      </c>
      <c r="D1246" s="51" t="s">
        <v>7</v>
      </c>
      <c r="E1246" s="56" t="s">
        <v>1042</v>
      </c>
      <c r="F1246" s="56" t="s">
        <v>1042</v>
      </c>
      <c r="G1246" s="158">
        <v>0</v>
      </c>
      <c r="H1246" s="158">
        <v>0</v>
      </c>
      <c r="I1246" s="145" t="s">
        <v>3</v>
      </c>
      <c r="J1246" s="56" t="s">
        <v>1377</v>
      </c>
      <c r="K1246" s="57" t="s">
        <v>3947</v>
      </c>
      <c r="L1246" s="55" t="s">
        <v>4773</v>
      </c>
      <c r="M1246" s="55" t="s">
        <v>4830</v>
      </c>
      <c r="N1246" s="55"/>
      <c r="O1246" s="55"/>
      <c r="P1246" s="54" t="s">
        <v>1451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191</v>
      </c>
      <c r="W1246" s="79" t="s">
        <v>2240</v>
      </c>
      <c r="X1246" s="57" t="s">
        <v>2240</v>
      </c>
      <c r="Y1246" s="57" t="s">
        <v>2240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33" t="str">
        <f>IF(ISNA(VLOOKUP(AA1246,'XEQM Shortlist'!J:J,1,0)),"//","")</f>
        <v>//</v>
      </c>
      <c r="AF1246" s="92" t="str">
        <f t="shared" si="316"/>
        <v>CAUCH^MINUS_1</v>
      </c>
      <c r="AG1246" t="b">
        <f t="shared" si="317"/>
        <v>1</v>
      </c>
    </row>
    <row r="1247" spans="1:33">
      <c r="A1247" s="48">
        <f t="shared" si="309"/>
        <v>1247</v>
      </c>
      <c r="B1247" s="47">
        <f t="shared" si="310"/>
        <v>1217</v>
      </c>
      <c r="C1247" t="s">
        <v>3771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1378</v>
      </c>
      <c r="K1247" s="57" t="s">
        <v>3785</v>
      </c>
      <c r="L1247" s="55" t="s">
        <v>4773</v>
      </c>
      <c r="M1247" s="55" t="s">
        <v>4832</v>
      </c>
      <c r="N1247" s="55"/>
      <c r="O1247" s="55"/>
      <c r="P1247" s="54" t="s">
        <v>1534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191</v>
      </c>
      <c r="W1247" s="79" t="s">
        <v>2240</v>
      </c>
      <c r="X1247" s="57" t="s">
        <v>2240</v>
      </c>
      <c r="Y1247" s="57" t="s">
        <v>2240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33" t="str">
        <f>IF(ISNA(VLOOKUP(AA1247,'XEQM Shortlist'!J:J,1,0)),"//","")</f>
        <v/>
      </c>
      <c r="AF1247" s="92" t="str">
        <f t="shared" si="316"/>
        <v/>
      </c>
      <c r="AG1247" t="b">
        <f t="shared" si="317"/>
        <v>1</v>
      </c>
    </row>
    <row r="1248" spans="1:33">
      <c r="A1248" s="48">
        <f t="shared" si="309"/>
        <v>1248</v>
      </c>
      <c r="B1248" s="47">
        <f t="shared" si="310"/>
        <v>1218</v>
      </c>
      <c r="C1248" t="s">
        <v>4673</v>
      </c>
      <c r="D1248" s="51" t="s">
        <v>7</v>
      </c>
      <c r="E1248" s="72" t="s">
        <v>1094</v>
      </c>
      <c r="F1248" s="72" t="s">
        <v>1094</v>
      </c>
      <c r="G1248" s="158">
        <v>0</v>
      </c>
      <c r="H1248" s="158">
        <v>0</v>
      </c>
      <c r="I1248" s="145" t="s">
        <v>3</v>
      </c>
      <c r="J1248" s="56" t="s">
        <v>1377</v>
      </c>
      <c r="K1248" s="57" t="s">
        <v>3947</v>
      </c>
      <c r="L1248" s="55" t="s">
        <v>4773</v>
      </c>
      <c r="M1248" s="55" t="s">
        <v>4830</v>
      </c>
      <c r="N1248" s="55"/>
      <c r="O1248" s="55"/>
      <c r="P1248" s="77" t="s">
        <v>1531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192</v>
      </c>
      <c r="W1248" s="79" t="s">
        <v>2240</v>
      </c>
      <c r="X1248" s="57" t="s">
        <v>2240</v>
      </c>
      <c r="Y1248" s="57" t="s">
        <v>2240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33" t="str">
        <f>IF(ISNA(VLOOKUP(AA1248,'XEQM Shortlist'!J:J,1,0)),"//","")</f>
        <v>//</v>
      </c>
      <c r="AF1248" s="92" t="str">
        <f t="shared" si="316"/>
        <v>EXPONP</v>
      </c>
      <c r="AG1248" t="b">
        <f t="shared" si="317"/>
        <v>1</v>
      </c>
    </row>
    <row r="1249" spans="1:33">
      <c r="A1249" s="48">
        <f t="shared" si="309"/>
        <v>1249</v>
      </c>
      <c r="B1249" s="47">
        <f t="shared" si="310"/>
        <v>1219</v>
      </c>
      <c r="C1249" t="s">
        <v>4674</v>
      </c>
      <c r="D1249" s="51" t="s">
        <v>7</v>
      </c>
      <c r="E1249" s="72" t="s">
        <v>2320</v>
      </c>
      <c r="F1249" s="72" t="s">
        <v>2320</v>
      </c>
      <c r="G1249" s="158">
        <v>0</v>
      </c>
      <c r="H1249" s="158">
        <v>0</v>
      </c>
      <c r="I1249" s="145" t="s">
        <v>3</v>
      </c>
      <c r="J1249" s="56" t="s">
        <v>1377</v>
      </c>
      <c r="K1249" s="57" t="s">
        <v>3947</v>
      </c>
      <c r="L1249" s="55" t="s">
        <v>4773</v>
      </c>
      <c r="M1249" s="55" t="s">
        <v>4830</v>
      </c>
      <c r="N1249" s="55"/>
      <c r="O1249" s="55"/>
      <c r="P1249" s="77" t="s">
        <v>1530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193</v>
      </c>
      <c r="W1249" s="79" t="s">
        <v>2240</v>
      </c>
      <c r="X1249" s="57" t="s">
        <v>2240</v>
      </c>
      <c r="Y1249" s="57" t="s">
        <v>2240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33" t="str">
        <f>IF(ISNA(VLOOKUP(AA1249,'XEQM Shortlist'!J:J,1,0)),"//","")</f>
        <v>//</v>
      </c>
      <c r="AF1249" s="92" t="str">
        <f t="shared" si="316"/>
        <v>EXPONGAUSS_BLACK_LGAUSS_WHITE_R</v>
      </c>
      <c r="AG1249" t="b">
        <f t="shared" si="317"/>
        <v>1</v>
      </c>
    </row>
    <row r="1250" spans="1:33">
      <c r="A1250" s="48">
        <f t="shared" si="309"/>
        <v>1250</v>
      </c>
      <c r="B1250" s="47">
        <f t="shared" si="310"/>
        <v>1220</v>
      </c>
      <c r="C1250" t="s">
        <v>4675</v>
      </c>
      <c r="D1250" s="51" t="s">
        <v>7</v>
      </c>
      <c r="E1250" s="72" t="s">
        <v>2321</v>
      </c>
      <c r="F1250" s="72" t="s">
        <v>2321</v>
      </c>
      <c r="G1250" s="158">
        <v>0</v>
      </c>
      <c r="H1250" s="158">
        <v>0</v>
      </c>
      <c r="I1250" s="145" t="s">
        <v>3</v>
      </c>
      <c r="J1250" s="56" t="s">
        <v>1377</v>
      </c>
      <c r="K1250" s="57" t="s">
        <v>3947</v>
      </c>
      <c r="L1250" s="55" t="s">
        <v>4773</v>
      </c>
      <c r="M1250" s="55" t="s">
        <v>4830</v>
      </c>
      <c r="N1250" s="55"/>
      <c r="O1250" s="55"/>
      <c r="P1250" s="54" t="s">
        <v>1532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194</v>
      </c>
      <c r="W1250" s="79" t="s">
        <v>2240</v>
      </c>
      <c r="X1250" s="57" t="s">
        <v>2240</v>
      </c>
      <c r="Y1250" s="57" t="s">
        <v>2240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33" t="str">
        <f>IF(ISNA(VLOOKUP(AA1250,'XEQM Shortlist'!J:J,1,0)),"//","")</f>
        <v>//</v>
      </c>
      <c r="AF1250" s="92" t="str">
        <f t="shared" si="316"/>
        <v>EXPONGAUSS_WHITE_LGAUSS_BLACK_R</v>
      </c>
      <c r="AG1250" t="b">
        <f t="shared" si="317"/>
        <v>1</v>
      </c>
    </row>
    <row r="1251" spans="1:33">
      <c r="A1251" s="48">
        <f t="shared" si="309"/>
        <v>1251</v>
      </c>
      <c r="B1251" s="47">
        <f t="shared" si="310"/>
        <v>1221</v>
      </c>
      <c r="C1251" t="s">
        <v>4676</v>
      </c>
      <c r="D1251" s="51" t="s">
        <v>7</v>
      </c>
      <c r="E1251" s="56" t="s">
        <v>1095</v>
      </c>
      <c r="F1251" s="56" t="s">
        <v>1095</v>
      </c>
      <c r="G1251" s="158">
        <v>0</v>
      </c>
      <c r="H1251" s="158">
        <v>0</v>
      </c>
      <c r="I1251" s="145" t="s">
        <v>3</v>
      </c>
      <c r="J1251" s="56" t="s">
        <v>1377</v>
      </c>
      <c r="K1251" s="57" t="s">
        <v>3947</v>
      </c>
      <c r="L1251" s="55" t="s">
        <v>4773</v>
      </c>
      <c r="M1251" s="55" t="s">
        <v>4830</v>
      </c>
      <c r="N1251" s="55"/>
      <c r="O1251" s="55"/>
      <c r="P1251" s="54" t="s">
        <v>1533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195</v>
      </c>
      <c r="W1251" s="79" t="s">
        <v>2240</v>
      </c>
      <c r="X1251" s="57" t="s">
        <v>2240</v>
      </c>
      <c r="Y1251" s="57" t="s">
        <v>2240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33" t="str">
        <f>IF(ISNA(VLOOKUP(AA1251,'XEQM Shortlist'!J:J,1,0)),"//","")</f>
        <v>//</v>
      </c>
      <c r="AF1251" s="92" t="str">
        <f t="shared" si="316"/>
        <v>EXPON^MINUS_1</v>
      </c>
      <c r="AG1251" t="b">
        <f t="shared" si="317"/>
        <v>1</v>
      </c>
    </row>
    <row r="1252" spans="1:33">
      <c r="A1252" s="48">
        <f t="shared" si="309"/>
        <v>1252</v>
      </c>
      <c r="B1252" s="47">
        <f t="shared" si="310"/>
        <v>1222</v>
      </c>
      <c r="C1252" t="s">
        <v>3771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1378</v>
      </c>
      <c r="K1252" s="57" t="s">
        <v>3785</v>
      </c>
      <c r="L1252" s="55" t="s">
        <v>4773</v>
      </c>
      <c r="M1252" s="55" t="s">
        <v>4832</v>
      </c>
      <c r="N1252" s="55"/>
      <c r="O1252" s="55"/>
      <c r="P1252" s="54" t="s">
        <v>1570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195</v>
      </c>
      <c r="W1252" s="79" t="s">
        <v>2240</v>
      </c>
      <c r="X1252" s="57" t="s">
        <v>2240</v>
      </c>
      <c r="Y1252" s="57" t="s">
        <v>2240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33" t="str">
        <f>IF(ISNA(VLOOKUP(AA1252,'XEQM Shortlist'!J:J,1,0)),"//","")</f>
        <v/>
      </c>
      <c r="AF1252" s="92" t="str">
        <f t="shared" si="316"/>
        <v/>
      </c>
      <c r="AG1252" t="b">
        <f t="shared" si="317"/>
        <v>1</v>
      </c>
    </row>
    <row r="1253" spans="1:33">
      <c r="A1253" s="48">
        <f t="shared" si="309"/>
        <v>1253</v>
      </c>
      <c r="B1253" s="47">
        <f t="shared" si="310"/>
        <v>1223</v>
      </c>
      <c r="C1253" t="s">
        <v>4677</v>
      </c>
      <c r="D1253" s="51" t="s">
        <v>7</v>
      </c>
      <c r="E1253" s="56" t="s">
        <v>1101</v>
      </c>
      <c r="F1253" s="56" t="s">
        <v>1101</v>
      </c>
      <c r="G1253" s="158">
        <v>0</v>
      </c>
      <c r="H1253" s="158">
        <v>0</v>
      </c>
      <c r="I1253" s="145" t="s">
        <v>3</v>
      </c>
      <c r="J1253" s="56" t="s">
        <v>1377</v>
      </c>
      <c r="K1253" s="57" t="s">
        <v>3947</v>
      </c>
      <c r="L1253" s="55" t="s">
        <v>4773</v>
      </c>
      <c r="M1253" s="55" t="s">
        <v>4830</v>
      </c>
      <c r="N1253" s="55"/>
      <c r="O1253" s="55"/>
      <c r="P1253" s="54" t="s">
        <v>1558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196</v>
      </c>
      <c r="W1253" s="79" t="s">
        <v>2240</v>
      </c>
      <c r="X1253" s="57" t="s">
        <v>2240</v>
      </c>
      <c r="Y1253" s="57" t="s">
        <v>2240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33" t="str">
        <f>IF(ISNA(VLOOKUP(AA1253,'XEQM Shortlist'!J:J,1,0)),"//","")</f>
        <v>//</v>
      </c>
      <c r="AF1253" s="92" t="str">
        <f t="shared" si="316"/>
        <v>FP</v>
      </c>
      <c r="AG1253" t="b">
        <f t="shared" si="317"/>
        <v>0</v>
      </c>
    </row>
    <row r="1254" spans="1:33">
      <c r="A1254" s="48">
        <f t="shared" si="309"/>
        <v>1254</v>
      </c>
      <c r="B1254" s="47">
        <f t="shared" si="310"/>
        <v>1224</v>
      </c>
      <c r="C1254" t="s">
        <v>4678</v>
      </c>
      <c r="D1254" s="51" t="s">
        <v>7</v>
      </c>
      <c r="E1254" s="72" t="s">
        <v>2322</v>
      </c>
      <c r="F1254" s="72" t="s">
        <v>2322</v>
      </c>
      <c r="G1254" s="158">
        <v>0</v>
      </c>
      <c r="H1254" s="158">
        <v>0</v>
      </c>
      <c r="I1254" s="145" t="s">
        <v>3</v>
      </c>
      <c r="J1254" s="56" t="s">
        <v>1377</v>
      </c>
      <c r="K1254" s="57" t="s">
        <v>3947</v>
      </c>
      <c r="L1254" s="55" t="s">
        <v>4773</v>
      </c>
      <c r="M1254" s="55" t="s">
        <v>4830</v>
      </c>
      <c r="N1254" s="55"/>
      <c r="O1254" s="55"/>
      <c r="P1254" s="77" t="s">
        <v>1560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197</v>
      </c>
      <c r="W1254" s="79" t="s">
        <v>2240</v>
      </c>
      <c r="X1254" s="57" t="s">
        <v>2240</v>
      </c>
      <c r="Y1254" s="57" t="s">
        <v>2240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33" t="str">
        <f>IF(ISNA(VLOOKUP(AA1254,'XEQM Shortlist'!J:J,1,0)),"//","")</f>
        <v>//</v>
      </c>
      <c r="AF1254" s="92" t="str">
        <f t="shared" si="316"/>
        <v>FGAUSS_BLACK_LGAUSS_WHITE_R</v>
      </c>
      <c r="AG1254" t="b">
        <f t="shared" si="317"/>
        <v>0</v>
      </c>
    </row>
    <row r="1255" spans="1:33">
      <c r="A1255" s="48">
        <f t="shared" si="309"/>
        <v>1255</v>
      </c>
      <c r="B1255" s="47">
        <f t="shared" si="310"/>
        <v>1225</v>
      </c>
      <c r="C1255" t="s">
        <v>4679</v>
      </c>
      <c r="D1255" s="51" t="s">
        <v>7</v>
      </c>
      <c r="E1255" s="72" t="s">
        <v>2323</v>
      </c>
      <c r="F1255" s="72" t="s">
        <v>2323</v>
      </c>
      <c r="G1255" s="158">
        <v>0</v>
      </c>
      <c r="H1255" s="158">
        <v>0</v>
      </c>
      <c r="I1255" s="145" t="s">
        <v>3</v>
      </c>
      <c r="J1255" s="56" t="s">
        <v>1377</v>
      </c>
      <c r="K1255" s="57" t="s">
        <v>3947</v>
      </c>
      <c r="L1255" s="55" t="s">
        <v>4773</v>
      </c>
      <c r="M1255" s="55" t="s">
        <v>4830</v>
      </c>
      <c r="N1255" s="55"/>
      <c r="O1255" s="55"/>
      <c r="P1255" s="77" t="s">
        <v>1559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198</v>
      </c>
      <c r="W1255" s="79" t="s">
        <v>2240</v>
      </c>
      <c r="X1255" s="57" t="s">
        <v>2240</v>
      </c>
      <c r="Y1255" s="57" t="s">
        <v>2240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33" t="str">
        <f>IF(ISNA(VLOOKUP(AA1255,'XEQM Shortlist'!J:J,1,0)),"//","")</f>
        <v>//</v>
      </c>
      <c r="AF1255" s="92" t="str">
        <f t="shared" si="316"/>
        <v>FGAUSS_WHITE_LGAUSS_BLACK_R</v>
      </c>
      <c r="AG1255" t="b">
        <f t="shared" si="317"/>
        <v>0</v>
      </c>
    </row>
    <row r="1256" spans="1:33">
      <c r="A1256" s="48">
        <f t="shared" si="309"/>
        <v>1256</v>
      </c>
      <c r="B1256" s="47">
        <f t="shared" si="310"/>
        <v>1226</v>
      </c>
      <c r="C1256" t="s">
        <v>4680</v>
      </c>
      <c r="D1256" s="51" t="s">
        <v>7</v>
      </c>
      <c r="E1256" s="56" t="s">
        <v>1102</v>
      </c>
      <c r="F1256" s="56" t="s">
        <v>1102</v>
      </c>
      <c r="G1256" s="158">
        <v>0</v>
      </c>
      <c r="H1256" s="158">
        <v>0</v>
      </c>
      <c r="I1256" s="145" t="s">
        <v>3</v>
      </c>
      <c r="J1256" s="56" t="s">
        <v>1377</v>
      </c>
      <c r="K1256" s="57" t="s">
        <v>3947</v>
      </c>
      <c r="L1256" s="55" t="s">
        <v>4773</v>
      </c>
      <c r="M1256" s="55" t="s">
        <v>4830</v>
      </c>
      <c r="N1256" s="55"/>
      <c r="O1256" s="55"/>
      <c r="P1256" s="54" t="s">
        <v>1561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199</v>
      </c>
      <c r="W1256" s="79" t="s">
        <v>2240</v>
      </c>
      <c r="X1256" s="57" t="s">
        <v>2240</v>
      </c>
      <c r="Y1256" s="57" t="s">
        <v>2240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33" t="str">
        <f>IF(ISNA(VLOOKUP(AA1256,'XEQM Shortlist'!J:J,1,0)),"//","")</f>
        <v>//</v>
      </c>
      <c r="AF1256" s="92" t="str">
        <f t="shared" si="316"/>
        <v>F^MINUS_1(P)</v>
      </c>
      <c r="AG1256" t="b">
        <f t="shared" si="317"/>
        <v>1</v>
      </c>
    </row>
    <row r="1257" spans="1:33">
      <c r="A1257" s="48">
        <f t="shared" si="309"/>
        <v>1257</v>
      </c>
      <c r="B1257" s="47">
        <f t="shared" si="310"/>
        <v>1227</v>
      </c>
      <c r="C1257" t="s">
        <v>3771</v>
      </c>
      <c r="D1257" s="51" t="s">
        <v>7</v>
      </c>
      <c r="E1257" s="56" t="s">
        <v>1112</v>
      </c>
      <c r="F1257" s="56" t="s">
        <v>1112</v>
      </c>
      <c r="G1257" s="158">
        <v>0</v>
      </c>
      <c r="H1257" s="158">
        <v>0</v>
      </c>
      <c r="I1257" s="150" t="s">
        <v>16</v>
      </c>
      <c r="J1257" s="56" t="s">
        <v>1378</v>
      </c>
      <c r="K1257" s="57" t="s">
        <v>3785</v>
      </c>
      <c r="L1257" s="55" t="s">
        <v>4773</v>
      </c>
      <c r="M1257" s="55" t="s">
        <v>4832</v>
      </c>
      <c r="N1257" s="55"/>
      <c r="O1257" s="55"/>
      <c r="P1257" s="54" t="s">
        <v>1588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199</v>
      </c>
      <c r="W1257" s="79" t="s">
        <v>2240</v>
      </c>
      <c r="X1257" s="57" t="s">
        <v>2240</v>
      </c>
      <c r="Y1257" s="57" t="s">
        <v>2240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33" t="str">
        <f>IF(ISNA(VLOOKUP(AA1257,'XEQM Shortlist'!J:J,1,0)),"//","")</f>
        <v/>
      </c>
      <c r="AF1257" s="92" t="str">
        <f t="shared" si="316"/>
        <v/>
      </c>
      <c r="AG1257" t="b">
        <f t="shared" si="317"/>
        <v>1</v>
      </c>
    </row>
    <row r="1258" spans="1:33">
      <c r="A1258" s="48">
        <f t="shared" si="309"/>
        <v>1258</v>
      </c>
      <c r="B1258" s="47">
        <f t="shared" si="310"/>
        <v>1228</v>
      </c>
      <c r="C1258" t="s">
        <v>4681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1377</v>
      </c>
      <c r="K1258" s="57" t="s">
        <v>3947</v>
      </c>
      <c r="L1258" s="55" t="s">
        <v>4773</v>
      </c>
      <c r="M1258" s="55" t="s">
        <v>4830</v>
      </c>
      <c r="N1258" s="55"/>
      <c r="O1258" s="55"/>
      <c r="P1258" s="77" t="s">
        <v>1585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200</v>
      </c>
      <c r="W1258" s="79" t="s">
        <v>2240</v>
      </c>
      <c r="X1258" s="57" t="s">
        <v>2240</v>
      </c>
      <c r="Y1258" s="57" t="s">
        <v>2240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33" t="str">
        <f>IF(ISNA(VLOOKUP(AA1258,'XEQM Shortlist'!J:J,1,0)),"//","")</f>
        <v>//</v>
      </c>
      <c r="AF1258" s="92" t="str">
        <f t="shared" si="316"/>
        <v>GEOMP</v>
      </c>
      <c r="AG1258" t="b">
        <f t="shared" si="317"/>
        <v>1</v>
      </c>
    </row>
    <row r="1259" spans="1:33">
      <c r="A1259" s="48">
        <f t="shared" si="309"/>
        <v>1259</v>
      </c>
      <c r="B1259" s="47">
        <f t="shared" si="310"/>
        <v>1229</v>
      </c>
      <c r="C1259" t="s">
        <v>4682</v>
      </c>
      <c r="D1259" s="51" t="s">
        <v>7</v>
      </c>
      <c r="E1259" s="72" t="s">
        <v>2324</v>
      </c>
      <c r="F1259" s="72" t="s">
        <v>2324</v>
      </c>
      <c r="G1259" s="158">
        <v>0</v>
      </c>
      <c r="H1259" s="158">
        <v>0</v>
      </c>
      <c r="I1259" s="145" t="s">
        <v>3</v>
      </c>
      <c r="J1259" s="56" t="s">
        <v>1377</v>
      </c>
      <c r="K1259" s="57" t="s">
        <v>3947</v>
      </c>
      <c r="L1259" s="55" t="s">
        <v>4773</v>
      </c>
      <c r="M1259" s="55" t="s">
        <v>4830</v>
      </c>
      <c r="N1259" s="55"/>
      <c r="O1259" s="55"/>
      <c r="P1259" s="77" t="s">
        <v>1584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201</v>
      </c>
      <c r="W1259" s="79" t="s">
        <v>2240</v>
      </c>
      <c r="X1259" s="57" t="s">
        <v>2240</v>
      </c>
      <c r="Y1259" s="57" t="s">
        <v>2240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33" t="str">
        <f>IF(ISNA(VLOOKUP(AA1259,'XEQM Shortlist'!J:J,1,0)),"//","")</f>
        <v>//</v>
      </c>
      <c r="AF1259" s="92" t="str">
        <f t="shared" si="316"/>
        <v>GEOMGAUSS_BLACK_LGAUSS_WHITE_R</v>
      </c>
      <c r="AG1259" t="b">
        <f t="shared" si="317"/>
        <v>1</v>
      </c>
    </row>
    <row r="1260" spans="1:33">
      <c r="A1260" s="48">
        <f t="shared" si="309"/>
        <v>1260</v>
      </c>
      <c r="B1260" s="47">
        <f t="shared" si="310"/>
        <v>1230</v>
      </c>
      <c r="C1260" t="s">
        <v>4683</v>
      </c>
      <c r="D1260" s="51" t="s">
        <v>7</v>
      </c>
      <c r="E1260" s="72" t="s">
        <v>2325</v>
      </c>
      <c r="F1260" s="72" t="s">
        <v>2325</v>
      </c>
      <c r="G1260" s="158">
        <v>0</v>
      </c>
      <c r="H1260" s="158">
        <v>0</v>
      </c>
      <c r="I1260" s="145" t="s">
        <v>3</v>
      </c>
      <c r="J1260" s="56" t="s">
        <v>1377</v>
      </c>
      <c r="K1260" s="57" t="s">
        <v>3947</v>
      </c>
      <c r="L1260" s="55" t="s">
        <v>4773</v>
      </c>
      <c r="M1260" s="55" t="s">
        <v>4830</v>
      </c>
      <c r="N1260" s="55"/>
      <c r="O1260" s="55"/>
      <c r="P1260" s="54" t="s">
        <v>1586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202</v>
      </c>
      <c r="W1260" s="79" t="s">
        <v>2240</v>
      </c>
      <c r="X1260" s="57" t="s">
        <v>2240</v>
      </c>
      <c r="Y1260" s="57" t="s">
        <v>2240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33" t="str">
        <f>IF(ISNA(VLOOKUP(AA1260,'XEQM Shortlist'!J:J,1,0)),"//","")</f>
        <v>//</v>
      </c>
      <c r="AF1260" s="92" t="str">
        <f t="shared" si="316"/>
        <v>GEOMGAUSS_WHITE_LGAUSS_BLACK_R</v>
      </c>
      <c r="AG1260" t="b">
        <f t="shared" si="317"/>
        <v>1</v>
      </c>
    </row>
    <row r="1261" spans="1:33">
      <c r="A1261" s="48">
        <f t="shared" si="309"/>
        <v>1261</v>
      </c>
      <c r="B1261" s="47">
        <f t="shared" si="310"/>
        <v>1231</v>
      </c>
      <c r="C1261" t="s">
        <v>4684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1377</v>
      </c>
      <c r="K1261" s="57" t="s">
        <v>3947</v>
      </c>
      <c r="L1261" s="55" t="s">
        <v>4773</v>
      </c>
      <c r="M1261" s="55" t="s">
        <v>4830</v>
      </c>
      <c r="N1261" s="55"/>
      <c r="O1261" s="55"/>
      <c r="P1261" s="54" t="s">
        <v>1587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203</v>
      </c>
      <c r="W1261" s="79" t="s">
        <v>2240</v>
      </c>
      <c r="X1261" s="57" t="s">
        <v>2240</v>
      </c>
      <c r="Y1261" s="57" t="s">
        <v>2240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33" t="str">
        <f>IF(ISNA(VLOOKUP(AA1261,'XEQM Shortlist'!J:J,1,0)),"//","")</f>
        <v>//</v>
      </c>
      <c r="AF1261" s="92" t="str">
        <f t="shared" si="316"/>
        <v>GEOM^MINUS_1</v>
      </c>
      <c r="AG1261" t="b">
        <f t="shared" si="317"/>
        <v>1</v>
      </c>
    </row>
    <row r="1262" spans="1:33">
      <c r="A1262" s="48">
        <f t="shared" si="309"/>
        <v>1262</v>
      </c>
      <c r="B1262" s="47">
        <f t="shared" si="310"/>
        <v>1232</v>
      </c>
      <c r="C1262" t="s">
        <v>3771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1378</v>
      </c>
      <c r="K1262" s="57" t="s">
        <v>3785</v>
      </c>
      <c r="L1262" s="55" t="s">
        <v>4773</v>
      </c>
      <c r="M1262" s="55" t="s">
        <v>4832</v>
      </c>
      <c r="N1262" s="55"/>
      <c r="O1262" s="55"/>
      <c r="P1262" s="54" t="s">
        <v>1605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203</v>
      </c>
      <c r="W1262" s="79" t="s">
        <v>2240</v>
      </c>
      <c r="X1262" s="57" t="s">
        <v>2240</v>
      </c>
      <c r="Y1262" s="57" t="s">
        <v>2240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33" t="str">
        <f>IF(ISNA(VLOOKUP(AA1262,'XEQM Shortlist'!J:J,1,0)),"//","")</f>
        <v/>
      </c>
      <c r="AF1262" s="92" t="str">
        <f t="shared" si="316"/>
        <v/>
      </c>
      <c r="AG1262" t="b">
        <f t="shared" si="317"/>
        <v>1</v>
      </c>
    </row>
    <row r="1263" spans="1:33">
      <c r="A1263" s="48">
        <f t="shared" si="309"/>
        <v>1263</v>
      </c>
      <c r="B1263" s="47">
        <f t="shared" si="310"/>
        <v>1233</v>
      </c>
      <c r="C1263" t="s">
        <v>4685</v>
      </c>
      <c r="D1263" s="51" t="s">
        <v>7</v>
      </c>
      <c r="E1263" s="73" t="s">
        <v>1116</v>
      </c>
      <c r="F1263" s="73" t="s">
        <v>1116</v>
      </c>
      <c r="G1263" s="158">
        <v>0</v>
      </c>
      <c r="H1263" s="158">
        <v>0</v>
      </c>
      <c r="I1263" s="145" t="s">
        <v>3</v>
      </c>
      <c r="J1263" s="56" t="s">
        <v>1377</v>
      </c>
      <c r="K1263" s="57" t="s">
        <v>3947</v>
      </c>
      <c r="L1263" s="55" t="s">
        <v>4773</v>
      </c>
      <c r="M1263" s="55" t="s">
        <v>4830</v>
      </c>
      <c r="N1263" s="55"/>
      <c r="O1263" s="55"/>
      <c r="P1263" s="77" t="s">
        <v>1602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204</v>
      </c>
      <c r="W1263" s="79" t="s">
        <v>2240</v>
      </c>
      <c r="X1263" s="57" t="s">
        <v>2240</v>
      </c>
      <c r="Y1263" s="57" t="s">
        <v>2240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33" t="str">
        <f>IF(ISNA(VLOOKUP(AA1263,'XEQM Shortlist'!J:J,1,0)),"//","")</f>
        <v>//</v>
      </c>
      <c r="AF1263" s="92" t="str">
        <f t="shared" si="316"/>
        <v>HYPERP</v>
      </c>
      <c r="AG1263" t="b">
        <f t="shared" si="317"/>
        <v>1</v>
      </c>
    </row>
    <row r="1264" spans="1:33">
      <c r="A1264" s="48">
        <f t="shared" si="309"/>
        <v>1264</v>
      </c>
      <c r="B1264" s="47">
        <f t="shared" si="310"/>
        <v>1234</v>
      </c>
      <c r="C1264" t="s">
        <v>4686</v>
      </c>
      <c r="D1264" s="51" t="s">
        <v>7</v>
      </c>
      <c r="E1264" s="73" t="s">
        <v>2326</v>
      </c>
      <c r="F1264" s="73" t="s">
        <v>2326</v>
      </c>
      <c r="G1264" s="158">
        <v>0</v>
      </c>
      <c r="H1264" s="158">
        <v>0</v>
      </c>
      <c r="I1264" s="145" t="s">
        <v>3</v>
      </c>
      <c r="J1264" s="56" t="s">
        <v>1377</v>
      </c>
      <c r="K1264" s="57" t="s">
        <v>3947</v>
      </c>
      <c r="L1264" s="55" t="s">
        <v>4773</v>
      </c>
      <c r="M1264" s="55" t="s">
        <v>4830</v>
      </c>
      <c r="N1264" s="55"/>
      <c r="O1264" s="55"/>
      <c r="P1264" s="77" t="s">
        <v>1601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205</v>
      </c>
      <c r="W1264" s="79" t="s">
        <v>2240</v>
      </c>
      <c r="X1264" s="57" t="s">
        <v>2240</v>
      </c>
      <c r="Y1264" s="57" t="s">
        <v>2240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33" t="str">
        <f>IF(ISNA(VLOOKUP(AA1264,'XEQM Shortlist'!J:J,1,0)),"//","")</f>
        <v>//</v>
      </c>
      <c r="AF1264" s="92" t="str">
        <f t="shared" si="316"/>
        <v>HYPERGAUSS_BLACK_LGAUSS_WHITE_R</v>
      </c>
      <c r="AG1264" t="b">
        <f t="shared" si="317"/>
        <v>1</v>
      </c>
    </row>
    <row r="1265" spans="1:33">
      <c r="A1265" s="48">
        <f t="shared" si="309"/>
        <v>1265</v>
      </c>
      <c r="B1265" s="47">
        <f t="shared" si="310"/>
        <v>1235</v>
      </c>
      <c r="C1265" t="s">
        <v>4687</v>
      </c>
      <c r="D1265" s="51" t="s">
        <v>7</v>
      </c>
      <c r="E1265" s="73" t="s">
        <v>2327</v>
      </c>
      <c r="F1265" s="73" t="s">
        <v>2327</v>
      </c>
      <c r="G1265" s="158">
        <v>0</v>
      </c>
      <c r="H1265" s="158">
        <v>0</v>
      </c>
      <c r="I1265" s="145" t="s">
        <v>3</v>
      </c>
      <c r="J1265" s="56" t="s">
        <v>1377</v>
      </c>
      <c r="K1265" s="57" t="s">
        <v>3947</v>
      </c>
      <c r="L1265" s="55" t="s">
        <v>4773</v>
      </c>
      <c r="M1265" s="55" t="s">
        <v>4830</v>
      </c>
      <c r="N1265" s="55"/>
      <c r="O1265" s="55"/>
      <c r="P1265" s="54" t="s">
        <v>1603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206</v>
      </c>
      <c r="W1265" s="79" t="s">
        <v>2240</v>
      </c>
      <c r="X1265" s="57" t="s">
        <v>2240</v>
      </c>
      <c r="Y1265" s="57" t="s">
        <v>2240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33" t="str">
        <f>IF(ISNA(VLOOKUP(AA1265,'XEQM Shortlist'!J:J,1,0)),"//","")</f>
        <v>//</v>
      </c>
      <c r="AF1265" s="92" t="str">
        <f t="shared" si="316"/>
        <v>HYPERGAUSS_WHITE_LGAUSS_BLACK_R</v>
      </c>
      <c r="AG1265" t="b">
        <f t="shared" si="317"/>
        <v>1</v>
      </c>
    </row>
    <row r="1266" spans="1:33">
      <c r="A1266" s="48">
        <f t="shared" si="309"/>
        <v>1266</v>
      </c>
      <c r="B1266" s="47">
        <f t="shared" si="310"/>
        <v>1236</v>
      </c>
      <c r="C1266" t="s">
        <v>4688</v>
      </c>
      <c r="D1266" s="51" t="s">
        <v>7</v>
      </c>
      <c r="E1266" s="56" t="s">
        <v>1117</v>
      </c>
      <c r="F1266" s="56" t="s">
        <v>1117</v>
      </c>
      <c r="G1266" s="158">
        <v>0</v>
      </c>
      <c r="H1266" s="158">
        <v>0</v>
      </c>
      <c r="I1266" s="145" t="s">
        <v>3</v>
      </c>
      <c r="J1266" s="56" t="s">
        <v>1377</v>
      </c>
      <c r="K1266" s="57" t="s">
        <v>3947</v>
      </c>
      <c r="L1266" s="55" t="s">
        <v>4773</v>
      </c>
      <c r="M1266" s="55" t="s">
        <v>4830</v>
      </c>
      <c r="N1266" s="55"/>
      <c r="O1266" s="55"/>
      <c r="P1266" s="54" t="s">
        <v>1604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207</v>
      </c>
      <c r="W1266" s="79" t="s">
        <v>2240</v>
      </c>
      <c r="X1266" s="57" t="s">
        <v>2240</v>
      </c>
      <c r="Y1266" s="57" t="s">
        <v>2240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33" t="str">
        <f>IF(ISNA(VLOOKUP(AA1266,'XEQM Shortlist'!J:J,1,0)),"//","")</f>
        <v>//</v>
      </c>
      <c r="AF1266" s="92" t="str">
        <f t="shared" si="316"/>
        <v>HYPER^MINUS_1</v>
      </c>
      <c r="AG1266" t="b">
        <f t="shared" si="317"/>
        <v>1</v>
      </c>
    </row>
    <row r="1267" spans="1:33">
      <c r="A1267" s="48">
        <f t="shared" si="309"/>
        <v>1267</v>
      </c>
      <c r="B1267" s="47">
        <f t="shared" si="310"/>
        <v>1237</v>
      </c>
      <c r="C1267" t="s">
        <v>3771</v>
      </c>
      <c r="D1267" s="51" t="s">
        <v>7</v>
      </c>
      <c r="E1267" s="56" t="s">
        <v>173</v>
      </c>
      <c r="F1267" s="56" t="s">
        <v>173</v>
      </c>
      <c r="G1267" s="158">
        <v>0</v>
      </c>
      <c r="H1267" s="158">
        <v>0</v>
      </c>
      <c r="I1267" s="150" t="s">
        <v>16</v>
      </c>
      <c r="J1267" s="56" t="s">
        <v>1378</v>
      </c>
      <c r="K1267" s="57" t="s">
        <v>3785</v>
      </c>
      <c r="L1267" s="55" t="s">
        <v>4773</v>
      </c>
      <c r="M1267" s="55" t="s">
        <v>4832</v>
      </c>
      <c r="N1267" s="55"/>
      <c r="O1267" s="55"/>
      <c r="P1267" s="54" t="s">
        <v>1654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207</v>
      </c>
      <c r="W1267" s="79" t="s">
        <v>2240</v>
      </c>
      <c r="X1267" s="57" t="s">
        <v>2240</v>
      </c>
      <c r="Y1267" s="57" t="s">
        <v>2240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33" t="str">
        <f>IF(ISNA(VLOOKUP(AA1267,'XEQM Shortlist'!J:J,1,0)),"//","")</f>
        <v/>
      </c>
      <c r="AF1267" s="92" t="str">
        <f t="shared" si="316"/>
        <v/>
      </c>
      <c r="AG1267" t="b">
        <f t="shared" si="317"/>
        <v>1</v>
      </c>
    </row>
    <row r="1268" spans="1:33">
      <c r="A1268" s="48">
        <f t="shared" si="309"/>
        <v>1268</v>
      </c>
      <c r="B1268" s="47">
        <f t="shared" si="310"/>
        <v>1238</v>
      </c>
      <c r="C1268" t="s">
        <v>4689</v>
      </c>
      <c r="D1268" s="51" t="s">
        <v>7</v>
      </c>
      <c r="E1268" s="56" t="s">
        <v>1135</v>
      </c>
      <c r="F1268" s="56" t="s">
        <v>1135</v>
      </c>
      <c r="G1268" s="158">
        <v>0</v>
      </c>
      <c r="H1268" s="158">
        <v>0</v>
      </c>
      <c r="I1268" s="145" t="s">
        <v>3</v>
      </c>
      <c r="J1268" s="56" t="s">
        <v>1377</v>
      </c>
      <c r="K1268" s="57" t="s">
        <v>3947</v>
      </c>
      <c r="L1268" s="55" t="s">
        <v>4773</v>
      </c>
      <c r="M1268" s="55" t="s">
        <v>4830</v>
      </c>
      <c r="N1268" s="55"/>
      <c r="O1268" s="55"/>
      <c r="P1268" s="77" t="s">
        <v>1651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208</v>
      </c>
      <c r="W1268" s="79" t="s">
        <v>2240</v>
      </c>
      <c r="X1268" s="57" t="s">
        <v>2240</v>
      </c>
      <c r="Y1268" s="57" t="s">
        <v>2240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33" t="str">
        <f>IF(ISNA(VLOOKUP(AA1268,'XEQM Shortlist'!J:J,1,0)),"//","")</f>
        <v>//</v>
      </c>
      <c r="AF1268" s="92" t="str">
        <f t="shared" si="316"/>
        <v>LGNRMP</v>
      </c>
      <c r="AG1268" t="b">
        <f t="shared" si="317"/>
        <v>1</v>
      </c>
    </row>
    <row r="1269" spans="1:33">
      <c r="A1269" s="48">
        <f t="shared" si="309"/>
        <v>1269</v>
      </c>
      <c r="B1269" s="47">
        <f t="shared" si="310"/>
        <v>1239</v>
      </c>
      <c r="C1269" t="s">
        <v>4690</v>
      </c>
      <c r="D1269" s="51" t="s">
        <v>7</v>
      </c>
      <c r="E1269" s="56" t="s">
        <v>2350</v>
      </c>
      <c r="F1269" s="56" t="s">
        <v>2350</v>
      </c>
      <c r="G1269" s="158">
        <v>0</v>
      </c>
      <c r="H1269" s="158">
        <v>0</v>
      </c>
      <c r="I1269" s="145" t="s">
        <v>3</v>
      </c>
      <c r="J1269" s="56" t="s">
        <v>1377</v>
      </c>
      <c r="K1269" s="57" t="s">
        <v>3947</v>
      </c>
      <c r="L1269" s="55" t="s">
        <v>4773</v>
      </c>
      <c r="M1269" s="55" t="s">
        <v>4830</v>
      </c>
      <c r="N1269" s="55"/>
      <c r="O1269" s="55"/>
      <c r="P1269" s="77" t="s">
        <v>1650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209</v>
      </c>
      <c r="W1269" s="79" t="s">
        <v>2240</v>
      </c>
      <c r="X1269" s="57" t="s">
        <v>2240</v>
      </c>
      <c r="Y1269" s="57" t="s">
        <v>2240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33" t="str">
        <f>IF(ISNA(VLOOKUP(AA1269,'XEQM Shortlist'!J:J,1,0)),"//","")</f>
        <v>//</v>
      </c>
      <c r="AF1269" s="92" t="str">
        <f t="shared" si="316"/>
        <v>LGNRMGAUSS_BLACK_LGAUSS_WHITE_R</v>
      </c>
      <c r="AG1269" t="b">
        <f t="shared" si="317"/>
        <v>1</v>
      </c>
    </row>
    <row r="1270" spans="1:33">
      <c r="A1270" s="48">
        <f t="shared" si="309"/>
        <v>1270</v>
      </c>
      <c r="B1270" s="47">
        <f t="shared" si="310"/>
        <v>1240</v>
      </c>
      <c r="C1270" t="s">
        <v>4691</v>
      </c>
      <c r="D1270" s="51" t="s">
        <v>7</v>
      </c>
      <c r="E1270" s="56" t="s">
        <v>2351</v>
      </c>
      <c r="F1270" s="56" t="s">
        <v>2351</v>
      </c>
      <c r="G1270" s="158">
        <v>0</v>
      </c>
      <c r="H1270" s="158">
        <v>0</v>
      </c>
      <c r="I1270" s="145" t="s">
        <v>3</v>
      </c>
      <c r="J1270" s="56" t="s">
        <v>1377</v>
      </c>
      <c r="K1270" s="57" t="s">
        <v>3947</v>
      </c>
      <c r="L1270" s="55" t="s">
        <v>4773</v>
      </c>
      <c r="M1270" s="55" t="s">
        <v>4830</v>
      </c>
      <c r="N1270" s="55"/>
      <c r="O1270" s="55"/>
      <c r="P1270" s="54" t="s">
        <v>1652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210</v>
      </c>
      <c r="W1270" s="79" t="s">
        <v>2240</v>
      </c>
      <c r="X1270" s="57" t="s">
        <v>2240</v>
      </c>
      <c r="Y1270" s="57" t="s">
        <v>2240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33" t="str">
        <f>IF(ISNA(VLOOKUP(AA1270,'XEQM Shortlist'!J:J,1,0)),"//","")</f>
        <v>//</v>
      </c>
      <c r="AF1270" s="92" t="str">
        <f t="shared" si="316"/>
        <v>LGNRMGAUSS_WHITE_LGAUSS_BLACK_R</v>
      </c>
      <c r="AG1270" t="b">
        <f t="shared" si="317"/>
        <v>1</v>
      </c>
    </row>
    <row r="1271" spans="1:33">
      <c r="A1271" s="48">
        <f t="shared" si="309"/>
        <v>1271</v>
      </c>
      <c r="B1271" s="47">
        <f t="shared" si="310"/>
        <v>1241</v>
      </c>
      <c r="C1271" t="s">
        <v>4692</v>
      </c>
      <c r="D1271" s="51" t="s">
        <v>7</v>
      </c>
      <c r="E1271" s="56" t="s">
        <v>1136</v>
      </c>
      <c r="F1271" s="56" t="s">
        <v>1136</v>
      </c>
      <c r="G1271" s="158">
        <v>0</v>
      </c>
      <c r="H1271" s="158">
        <v>0</v>
      </c>
      <c r="I1271" s="145" t="s">
        <v>3</v>
      </c>
      <c r="J1271" s="56" t="s">
        <v>1377</v>
      </c>
      <c r="K1271" s="57" t="s">
        <v>3947</v>
      </c>
      <c r="L1271" s="55" t="s">
        <v>4773</v>
      </c>
      <c r="M1271" s="55" t="s">
        <v>4830</v>
      </c>
      <c r="N1271" s="55"/>
      <c r="O1271" s="55"/>
      <c r="P1271" s="54" t="s">
        <v>1653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211</v>
      </c>
      <c r="W1271" s="79" t="s">
        <v>2240</v>
      </c>
      <c r="X1271" s="57" t="s">
        <v>2240</v>
      </c>
      <c r="Y1271" s="57" t="s">
        <v>2240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33" t="str">
        <f>IF(ISNA(VLOOKUP(AA1271,'XEQM Shortlist'!J:J,1,0)),"//","")</f>
        <v>//</v>
      </c>
      <c r="AF1271" s="92" t="str">
        <f t="shared" si="316"/>
        <v>LGNRM^MINUS_1</v>
      </c>
      <c r="AG1271" t="b">
        <f t="shared" si="317"/>
        <v>1</v>
      </c>
    </row>
    <row r="1272" spans="1:33">
      <c r="A1272" s="48">
        <f t="shared" si="309"/>
        <v>1272</v>
      </c>
      <c r="B1272" s="47">
        <f t="shared" si="310"/>
        <v>1242</v>
      </c>
      <c r="C1272" t="s">
        <v>3771</v>
      </c>
      <c r="D1272" s="51" t="s">
        <v>7</v>
      </c>
      <c r="E1272" s="56" t="s">
        <v>186</v>
      </c>
      <c r="F1272" s="56" t="s">
        <v>186</v>
      </c>
      <c r="G1272" s="158">
        <v>0</v>
      </c>
      <c r="H1272" s="158">
        <v>0</v>
      </c>
      <c r="I1272" s="150" t="s">
        <v>16</v>
      </c>
      <c r="J1272" s="56" t="s">
        <v>1378</v>
      </c>
      <c r="K1272" s="57" t="s">
        <v>3785</v>
      </c>
      <c r="L1272" s="55" t="s">
        <v>4773</v>
      </c>
      <c r="M1272" s="55" t="s">
        <v>4832</v>
      </c>
      <c r="N1272" s="55"/>
      <c r="O1272" s="55"/>
      <c r="P1272" s="54" t="s">
        <v>1675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211</v>
      </c>
      <c r="W1272" s="79" t="s">
        <v>2240</v>
      </c>
      <c r="X1272" s="57" t="s">
        <v>2240</v>
      </c>
      <c r="Y1272" s="57" t="s">
        <v>2240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33" t="str">
        <f>IF(ISNA(VLOOKUP(AA1272,'XEQM Shortlist'!J:J,1,0)),"//","")</f>
        <v/>
      </c>
      <c r="AF1272" s="92" t="str">
        <f t="shared" si="316"/>
        <v/>
      </c>
      <c r="AG1272" t="b">
        <f t="shared" si="317"/>
        <v>1</v>
      </c>
    </row>
    <row r="1273" spans="1:33">
      <c r="A1273" s="48">
        <f t="shared" si="309"/>
        <v>1273</v>
      </c>
      <c r="B1273" s="47">
        <f t="shared" si="310"/>
        <v>1243</v>
      </c>
      <c r="C1273" t="s">
        <v>4693</v>
      </c>
      <c r="D1273" s="51" t="s">
        <v>7</v>
      </c>
      <c r="E1273" s="73" t="s">
        <v>1144</v>
      </c>
      <c r="F1273" s="73" t="s">
        <v>1144</v>
      </c>
      <c r="G1273" s="158">
        <v>0</v>
      </c>
      <c r="H1273" s="158">
        <v>0</v>
      </c>
      <c r="I1273" s="145" t="s">
        <v>3</v>
      </c>
      <c r="J1273" s="56" t="s">
        <v>1377</v>
      </c>
      <c r="K1273" s="57" t="s">
        <v>3947</v>
      </c>
      <c r="L1273" s="55" t="s">
        <v>4773</v>
      </c>
      <c r="M1273" s="55" t="s">
        <v>4830</v>
      </c>
      <c r="N1273" s="55"/>
      <c r="O1273" s="55"/>
      <c r="P1273" s="77" t="s">
        <v>1672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212</v>
      </c>
      <c r="W1273" s="79" t="s">
        <v>2240</v>
      </c>
      <c r="X1273" s="57" t="s">
        <v>2240</v>
      </c>
      <c r="Y1273" s="57" t="s">
        <v>2240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33" t="str">
        <f>IF(ISNA(VLOOKUP(AA1273,'XEQM Shortlist'!J:J,1,0)),"//","")</f>
        <v>//</v>
      </c>
      <c r="AF1273" s="92" t="str">
        <f t="shared" si="316"/>
        <v>LOGISP</v>
      </c>
      <c r="AG1273" t="b">
        <f t="shared" si="317"/>
        <v>1</v>
      </c>
    </row>
    <row r="1274" spans="1:33">
      <c r="A1274" s="48">
        <f t="shared" si="309"/>
        <v>1274</v>
      </c>
      <c r="B1274" s="47">
        <f t="shared" si="310"/>
        <v>1244</v>
      </c>
      <c r="C1274" t="s">
        <v>4694</v>
      </c>
      <c r="D1274" s="51" t="s">
        <v>7</v>
      </c>
      <c r="E1274" s="73" t="s">
        <v>2328</v>
      </c>
      <c r="F1274" s="73" t="s">
        <v>2328</v>
      </c>
      <c r="G1274" s="158">
        <v>0</v>
      </c>
      <c r="H1274" s="158">
        <v>0</v>
      </c>
      <c r="I1274" s="145" t="s">
        <v>3</v>
      </c>
      <c r="J1274" s="56" t="s">
        <v>1377</v>
      </c>
      <c r="K1274" s="57" t="s">
        <v>3947</v>
      </c>
      <c r="L1274" s="55" t="s">
        <v>4773</v>
      </c>
      <c r="M1274" s="55" t="s">
        <v>4830</v>
      </c>
      <c r="N1274" s="55"/>
      <c r="O1274" s="55"/>
      <c r="P1274" s="77" t="s">
        <v>1671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213</v>
      </c>
      <c r="W1274" s="79" t="s">
        <v>2240</v>
      </c>
      <c r="X1274" s="57" t="s">
        <v>2240</v>
      </c>
      <c r="Y1274" s="57" t="s">
        <v>2240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33" t="str">
        <f>IF(ISNA(VLOOKUP(AA1274,'XEQM Shortlist'!J:J,1,0)),"//","")</f>
        <v>//</v>
      </c>
      <c r="AF1274" s="92" t="str">
        <f t="shared" si="316"/>
        <v>LOGISGAUSS_BLACK_LGAUSS_WHITE_R</v>
      </c>
      <c r="AG1274" t="b">
        <f t="shared" si="317"/>
        <v>1</v>
      </c>
    </row>
    <row r="1275" spans="1:33">
      <c r="A1275" s="48">
        <f t="shared" si="309"/>
        <v>1275</v>
      </c>
      <c r="B1275" s="47">
        <f t="shared" si="310"/>
        <v>1245</v>
      </c>
      <c r="C1275" t="s">
        <v>4695</v>
      </c>
      <c r="D1275" s="51" t="s">
        <v>7</v>
      </c>
      <c r="E1275" s="73" t="s">
        <v>2329</v>
      </c>
      <c r="F1275" s="73" t="s">
        <v>2329</v>
      </c>
      <c r="G1275" s="158">
        <v>0</v>
      </c>
      <c r="H1275" s="158">
        <v>0</v>
      </c>
      <c r="I1275" s="145" t="s">
        <v>3</v>
      </c>
      <c r="J1275" s="56" t="s">
        <v>1377</v>
      </c>
      <c r="K1275" s="57" t="s">
        <v>3947</v>
      </c>
      <c r="L1275" s="55" t="s">
        <v>4773</v>
      </c>
      <c r="M1275" s="55" t="s">
        <v>4830</v>
      </c>
      <c r="N1275" s="55"/>
      <c r="O1275" s="55"/>
      <c r="P1275" s="54" t="s">
        <v>1673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214</v>
      </c>
      <c r="W1275" s="79" t="s">
        <v>2240</v>
      </c>
      <c r="X1275" s="57" t="s">
        <v>2240</v>
      </c>
      <c r="Y1275" s="57" t="s">
        <v>2240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33" t="str">
        <f>IF(ISNA(VLOOKUP(AA1275,'XEQM Shortlist'!J:J,1,0)),"//","")</f>
        <v>//</v>
      </c>
      <c r="AF1275" s="92" t="str">
        <f t="shared" si="316"/>
        <v>LOGISGAUSS_WHITE_LGAUSS_BLACK_R</v>
      </c>
      <c r="AG1275" t="b">
        <f t="shared" si="317"/>
        <v>1</v>
      </c>
    </row>
    <row r="1276" spans="1:33">
      <c r="A1276" s="48">
        <f t="shared" si="309"/>
        <v>1276</v>
      </c>
      <c r="B1276" s="47">
        <f t="shared" si="310"/>
        <v>1246</v>
      </c>
      <c r="C1276" t="s">
        <v>4696</v>
      </c>
      <c r="D1276" s="51" t="s">
        <v>7</v>
      </c>
      <c r="E1276" s="56" t="s">
        <v>1145</v>
      </c>
      <c r="F1276" s="56" t="s">
        <v>1145</v>
      </c>
      <c r="G1276" s="158">
        <v>0</v>
      </c>
      <c r="H1276" s="158">
        <v>0</v>
      </c>
      <c r="I1276" s="145" t="s">
        <v>3</v>
      </c>
      <c r="J1276" s="56" t="s">
        <v>1377</v>
      </c>
      <c r="K1276" s="57" t="s">
        <v>3947</v>
      </c>
      <c r="L1276" s="55" t="s">
        <v>4773</v>
      </c>
      <c r="M1276" s="55" t="s">
        <v>4830</v>
      </c>
      <c r="N1276" s="55"/>
      <c r="O1276" s="55"/>
      <c r="P1276" s="54" t="s">
        <v>1674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215</v>
      </c>
      <c r="W1276" s="79" t="s">
        <v>2240</v>
      </c>
      <c r="X1276" s="57" t="s">
        <v>2240</v>
      </c>
      <c r="Y1276" s="57" t="s">
        <v>2240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33" t="str">
        <f>IF(ISNA(VLOOKUP(AA1276,'XEQM Shortlist'!J:J,1,0)),"//","")</f>
        <v>//</v>
      </c>
      <c r="AF1276" s="92" t="str">
        <f t="shared" si="316"/>
        <v>LOGIS^MINUS_1</v>
      </c>
      <c r="AG1276" t="b">
        <f t="shared" si="317"/>
        <v>1</v>
      </c>
    </row>
    <row r="1277" spans="1:33">
      <c r="A1277" s="48">
        <f t="shared" si="309"/>
        <v>1277</v>
      </c>
      <c r="B1277" s="47">
        <f t="shared" si="310"/>
        <v>1247</v>
      </c>
      <c r="C1277" t="s">
        <v>3771</v>
      </c>
      <c r="D1277" s="51" t="s">
        <v>7</v>
      </c>
      <c r="E1277" s="56" t="s">
        <v>1181</v>
      </c>
      <c r="F1277" s="56" t="s">
        <v>1181</v>
      </c>
      <c r="G1277" s="158">
        <v>0</v>
      </c>
      <c r="H1277" s="158">
        <v>0</v>
      </c>
      <c r="I1277" s="150" t="s">
        <v>16</v>
      </c>
      <c r="J1277" s="56" t="s">
        <v>1378</v>
      </c>
      <c r="K1277" s="57" t="s">
        <v>3785</v>
      </c>
      <c r="L1277" s="55" t="s">
        <v>4773</v>
      </c>
      <c r="M1277" s="55" t="s">
        <v>4832</v>
      </c>
      <c r="N1277" s="55"/>
      <c r="O1277" s="55"/>
      <c r="P1277" s="54" t="s">
        <v>1743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215</v>
      </c>
      <c r="W1277" s="79" t="s">
        <v>2240</v>
      </c>
      <c r="X1277" s="57" t="s">
        <v>2240</v>
      </c>
      <c r="Y1277" s="57" t="s">
        <v>2240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33" t="str">
        <f>IF(ISNA(VLOOKUP(AA1277,'XEQM Shortlist'!J:J,1,0)),"//","")</f>
        <v/>
      </c>
      <c r="AF1277" s="92" t="str">
        <f t="shared" si="316"/>
        <v/>
      </c>
      <c r="AG1277" t="b">
        <f t="shared" si="317"/>
        <v>1</v>
      </c>
    </row>
    <row r="1278" spans="1:33">
      <c r="A1278" s="48">
        <f t="shared" si="309"/>
        <v>1278</v>
      </c>
      <c r="B1278" s="47">
        <f t="shared" si="310"/>
        <v>1248</v>
      </c>
      <c r="C1278" t="s">
        <v>4697</v>
      </c>
      <c r="D1278" s="51" t="s">
        <v>7</v>
      </c>
      <c r="E1278" s="73" t="s">
        <v>232</v>
      </c>
      <c r="F1278" s="73" t="s">
        <v>232</v>
      </c>
      <c r="G1278" s="158">
        <v>0</v>
      </c>
      <c r="H1278" s="158">
        <v>0</v>
      </c>
      <c r="I1278" s="145" t="s">
        <v>3</v>
      </c>
      <c r="J1278" s="56" t="s">
        <v>1377</v>
      </c>
      <c r="K1278" s="57" t="s">
        <v>3947</v>
      </c>
      <c r="L1278" s="55" t="s">
        <v>4773</v>
      </c>
      <c r="M1278" s="55" t="s">
        <v>4830</v>
      </c>
      <c r="N1278" s="55"/>
      <c r="O1278" s="55"/>
      <c r="P1278" s="77" t="s">
        <v>1740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216</v>
      </c>
      <c r="W1278" s="79" t="s">
        <v>2240</v>
      </c>
      <c r="X1278" s="57" t="s">
        <v>2240</v>
      </c>
      <c r="Y1278" s="57" t="s">
        <v>2240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33" t="str">
        <f>IF(ISNA(VLOOKUP(AA1278,'XEQM Shortlist'!J:J,1,0)),"//","")</f>
        <v>//</v>
      </c>
      <c r="AF1278" s="92" t="str">
        <f t="shared" si="316"/>
        <v>NBINP</v>
      </c>
      <c r="AG1278" t="b">
        <f t="shared" si="317"/>
        <v>1</v>
      </c>
    </row>
    <row r="1279" spans="1:33">
      <c r="A1279" s="48">
        <f t="shared" si="309"/>
        <v>1279</v>
      </c>
      <c r="B1279" s="47">
        <f t="shared" si="310"/>
        <v>1249</v>
      </c>
      <c r="C1279" t="s">
        <v>4698</v>
      </c>
      <c r="D1279" s="51" t="s">
        <v>7</v>
      </c>
      <c r="E1279" s="73" t="s">
        <v>2330</v>
      </c>
      <c r="F1279" s="73" t="s">
        <v>2330</v>
      </c>
      <c r="G1279" s="158">
        <v>0</v>
      </c>
      <c r="H1279" s="158">
        <v>0</v>
      </c>
      <c r="I1279" s="145" t="s">
        <v>3</v>
      </c>
      <c r="J1279" s="56" t="s">
        <v>1377</v>
      </c>
      <c r="K1279" s="57" t="s">
        <v>3947</v>
      </c>
      <c r="L1279" s="55" t="s">
        <v>4773</v>
      </c>
      <c r="M1279" s="55" t="s">
        <v>4830</v>
      </c>
      <c r="N1279" s="55"/>
      <c r="O1279" s="55"/>
      <c r="P1279" s="77" t="s">
        <v>1739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217</v>
      </c>
      <c r="W1279" s="79" t="s">
        <v>2240</v>
      </c>
      <c r="X1279" s="57" t="s">
        <v>2240</v>
      </c>
      <c r="Y1279" s="57" t="s">
        <v>2240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33" t="str">
        <f>IF(ISNA(VLOOKUP(AA1279,'XEQM Shortlist'!J:J,1,0)),"//","")</f>
        <v>//</v>
      </c>
      <c r="AF1279" s="92" t="str">
        <f t="shared" si="316"/>
        <v>NBINGAUSS_BLACK_LGAUSS_WHITE_R</v>
      </c>
      <c r="AG1279" t="b">
        <f t="shared" si="317"/>
        <v>1</v>
      </c>
    </row>
    <row r="1280" spans="1:33">
      <c r="A1280" s="48">
        <f t="shared" si="309"/>
        <v>1280</v>
      </c>
      <c r="B1280" s="47">
        <f t="shared" si="310"/>
        <v>1250</v>
      </c>
      <c r="C1280" t="s">
        <v>4699</v>
      </c>
      <c r="D1280" s="51" t="s">
        <v>7</v>
      </c>
      <c r="E1280" s="73" t="s">
        <v>2331</v>
      </c>
      <c r="F1280" s="73" t="s">
        <v>2331</v>
      </c>
      <c r="G1280" s="158">
        <v>0</v>
      </c>
      <c r="H1280" s="158">
        <v>0</v>
      </c>
      <c r="I1280" s="145" t="s">
        <v>3</v>
      </c>
      <c r="J1280" s="56" t="s">
        <v>1377</v>
      </c>
      <c r="K1280" s="57" t="s">
        <v>3947</v>
      </c>
      <c r="L1280" s="55" t="s">
        <v>4773</v>
      </c>
      <c r="M1280" s="55" t="s">
        <v>4830</v>
      </c>
      <c r="N1280" s="55"/>
      <c r="O1280" s="55"/>
      <c r="P1280" s="54" t="s">
        <v>1741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218</v>
      </c>
      <c r="W1280" s="79" t="s">
        <v>2240</v>
      </c>
      <c r="X1280" s="57" t="s">
        <v>2240</v>
      </c>
      <c r="Y1280" s="57" t="s">
        <v>2240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33" t="str">
        <f>IF(ISNA(VLOOKUP(AA1280,'XEQM Shortlist'!J:J,1,0)),"//","")</f>
        <v>//</v>
      </c>
      <c r="AF1280" s="92" t="str">
        <f t="shared" si="316"/>
        <v>NBINGAUSS_WHITE_LGAUSS_BLACK_R</v>
      </c>
      <c r="AG1280" t="b">
        <f t="shared" si="317"/>
        <v>1</v>
      </c>
    </row>
    <row r="1281" spans="1:33">
      <c r="A1281" s="48">
        <f t="shared" si="309"/>
        <v>1281</v>
      </c>
      <c r="B1281" s="47">
        <f t="shared" si="310"/>
        <v>1251</v>
      </c>
      <c r="C1281" t="s">
        <v>4700</v>
      </c>
      <c r="D1281" s="51" t="s">
        <v>7</v>
      </c>
      <c r="E1281" s="56" t="s">
        <v>233</v>
      </c>
      <c r="F1281" s="56" t="s">
        <v>233</v>
      </c>
      <c r="G1281" s="158">
        <v>0</v>
      </c>
      <c r="H1281" s="158">
        <v>0</v>
      </c>
      <c r="I1281" s="145" t="s">
        <v>3</v>
      </c>
      <c r="J1281" s="56" t="s">
        <v>1377</v>
      </c>
      <c r="K1281" s="57" t="s">
        <v>3947</v>
      </c>
      <c r="L1281" s="55" t="s">
        <v>4773</v>
      </c>
      <c r="M1281" s="55" t="s">
        <v>4830</v>
      </c>
      <c r="N1281" s="55"/>
      <c r="O1281" s="55"/>
      <c r="P1281" s="54" t="s">
        <v>1742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219</v>
      </c>
      <c r="W1281" s="79" t="s">
        <v>2240</v>
      </c>
      <c r="X1281" s="57" t="s">
        <v>2240</v>
      </c>
      <c r="Y1281" s="57" t="s">
        <v>2240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33" t="str">
        <f>IF(ISNA(VLOOKUP(AA1281,'XEQM Shortlist'!J:J,1,0)),"//","")</f>
        <v>//</v>
      </c>
      <c r="AF1281" s="92" t="str">
        <f t="shared" si="316"/>
        <v>NBIN^MINUS_1</v>
      </c>
      <c r="AG1281" t="b">
        <f t="shared" si="317"/>
        <v>1</v>
      </c>
    </row>
    <row r="1282" spans="1:33">
      <c r="A1282" s="48">
        <f t="shared" si="309"/>
        <v>1282</v>
      </c>
      <c r="B1282" s="47">
        <f t="shared" si="310"/>
        <v>1252</v>
      </c>
      <c r="C1282" t="s">
        <v>3771</v>
      </c>
      <c r="D1282" s="51" t="s">
        <v>7</v>
      </c>
      <c r="E1282" s="56" t="s">
        <v>235</v>
      </c>
      <c r="F1282" s="56" t="s">
        <v>235</v>
      </c>
      <c r="G1282" s="158">
        <v>0</v>
      </c>
      <c r="H1282" s="158">
        <v>0</v>
      </c>
      <c r="I1282" s="150" t="s">
        <v>16</v>
      </c>
      <c r="J1282" s="56" t="s">
        <v>1378</v>
      </c>
      <c r="K1282" s="57" t="s">
        <v>3785</v>
      </c>
      <c r="L1282" s="55" t="s">
        <v>4773</v>
      </c>
      <c r="M1282" s="55" t="s">
        <v>4832</v>
      </c>
      <c r="N1282" s="55"/>
      <c r="O1282" s="55"/>
      <c r="P1282" s="54" t="s">
        <v>1752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219</v>
      </c>
      <c r="W1282" s="79" t="s">
        <v>2240</v>
      </c>
      <c r="X1282" s="57" t="s">
        <v>2240</v>
      </c>
      <c r="Y1282" s="57" t="s">
        <v>2240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33" t="str">
        <f>IF(ISNA(VLOOKUP(AA1282,'XEQM Shortlist'!J:J,1,0)),"//","")</f>
        <v/>
      </c>
      <c r="AF1282" s="92" t="str">
        <f t="shared" si="316"/>
        <v/>
      </c>
      <c r="AG1282" t="b">
        <f t="shared" si="317"/>
        <v>1</v>
      </c>
    </row>
    <row r="1283" spans="1:33">
      <c r="A1283" s="48">
        <f t="shared" si="309"/>
        <v>1283</v>
      </c>
      <c r="B1283" s="47">
        <f t="shared" si="310"/>
        <v>1253</v>
      </c>
      <c r="C1283" t="s">
        <v>4701</v>
      </c>
      <c r="D1283" s="51" t="s">
        <v>7</v>
      </c>
      <c r="E1283" s="73" t="s">
        <v>1185</v>
      </c>
      <c r="F1283" s="73" t="s">
        <v>1185</v>
      </c>
      <c r="G1283" s="158">
        <v>0</v>
      </c>
      <c r="H1283" s="158">
        <v>0</v>
      </c>
      <c r="I1283" s="145" t="s">
        <v>3</v>
      </c>
      <c r="J1283" s="56" t="s">
        <v>1377</v>
      </c>
      <c r="K1283" s="57" t="s">
        <v>3947</v>
      </c>
      <c r="L1283" s="55" t="s">
        <v>4773</v>
      </c>
      <c r="M1283" s="55" t="s">
        <v>4830</v>
      </c>
      <c r="N1283" s="55"/>
      <c r="O1283" s="55"/>
      <c r="P1283" s="77" t="s">
        <v>1749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220</v>
      </c>
      <c r="W1283" s="79" t="s">
        <v>2240</v>
      </c>
      <c r="X1283" s="57" t="s">
        <v>2240</v>
      </c>
      <c r="Y1283" s="57" t="s">
        <v>2240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33" t="str">
        <f>IF(ISNA(VLOOKUP(AA1283,'XEQM Shortlist'!J:J,1,0)),"//","")</f>
        <v>//</v>
      </c>
      <c r="AF1283" s="92" t="str">
        <f t="shared" si="316"/>
        <v>NORMLP</v>
      </c>
      <c r="AG1283" t="b">
        <f t="shared" si="317"/>
        <v>1</v>
      </c>
    </row>
    <row r="1284" spans="1:33">
      <c r="A1284" s="48">
        <f t="shared" si="309"/>
        <v>1284</v>
      </c>
      <c r="B1284" s="47">
        <f t="shared" si="310"/>
        <v>1254</v>
      </c>
      <c r="C1284" t="s">
        <v>4702</v>
      </c>
      <c r="D1284" s="51" t="s">
        <v>7</v>
      </c>
      <c r="E1284" s="73" t="s">
        <v>2332</v>
      </c>
      <c r="F1284" s="73" t="s">
        <v>2332</v>
      </c>
      <c r="G1284" s="158">
        <v>0</v>
      </c>
      <c r="H1284" s="158">
        <v>0</v>
      </c>
      <c r="I1284" s="145" t="s">
        <v>3</v>
      </c>
      <c r="J1284" s="56" t="s">
        <v>1377</v>
      </c>
      <c r="K1284" s="57" t="s">
        <v>3947</v>
      </c>
      <c r="L1284" s="55" t="s">
        <v>4773</v>
      </c>
      <c r="M1284" s="55" t="s">
        <v>4830</v>
      </c>
      <c r="N1284" s="55"/>
      <c r="O1284" s="55"/>
      <c r="P1284" s="77" t="s">
        <v>1748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221</v>
      </c>
      <c r="W1284" s="79" t="s">
        <v>2240</v>
      </c>
      <c r="X1284" s="57" t="s">
        <v>2240</v>
      </c>
      <c r="Y1284" s="57" t="s">
        <v>2240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33" t="str">
        <f>IF(ISNA(VLOOKUP(AA1284,'XEQM Shortlist'!J:J,1,0)),"//","")</f>
        <v>//</v>
      </c>
      <c r="AF1284" s="92" t="str">
        <f t="shared" si="316"/>
        <v>NORMLGAUSS_BLACK_LGAUSS_WHITE_R</v>
      </c>
      <c r="AG1284" t="b">
        <f t="shared" si="317"/>
        <v>1</v>
      </c>
    </row>
    <row r="1285" spans="1:33">
      <c r="A1285" s="48">
        <f t="shared" si="309"/>
        <v>1285</v>
      </c>
      <c r="B1285" s="47">
        <f t="shared" si="310"/>
        <v>1255</v>
      </c>
      <c r="C1285" t="s">
        <v>4703</v>
      </c>
      <c r="D1285" s="51" t="s">
        <v>7</v>
      </c>
      <c r="E1285" s="73" t="s">
        <v>2333</v>
      </c>
      <c r="F1285" s="73" t="s">
        <v>2333</v>
      </c>
      <c r="G1285" s="158">
        <v>0</v>
      </c>
      <c r="H1285" s="158">
        <v>0</v>
      </c>
      <c r="I1285" s="145" t="s">
        <v>3</v>
      </c>
      <c r="J1285" s="56" t="s">
        <v>1377</v>
      </c>
      <c r="K1285" s="57" t="s">
        <v>3947</v>
      </c>
      <c r="L1285" s="55" t="s">
        <v>4773</v>
      </c>
      <c r="M1285" s="55" t="s">
        <v>4830</v>
      </c>
      <c r="N1285" s="55"/>
      <c r="O1285" s="55"/>
      <c r="P1285" s="54" t="s">
        <v>1750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222</v>
      </c>
      <c r="W1285" s="79" t="s">
        <v>2240</v>
      </c>
      <c r="X1285" s="57" t="s">
        <v>2240</v>
      </c>
      <c r="Y1285" s="57" t="s">
        <v>2240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33" t="str">
        <f>IF(ISNA(VLOOKUP(AA1285,'XEQM Shortlist'!J:J,1,0)),"//","")</f>
        <v>//</v>
      </c>
      <c r="AF1285" s="92" t="str">
        <f t="shared" si="316"/>
        <v>NORMLGAUSS_WHITE_LGAUSS_BLACK_R</v>
      </c>
      <c r="AG1285" t="b">
        <f t="shared" si="317"/>
        <v>1</v>
      </c>
    </row>
    <row r="1286" spans="1:33">
      <c r="A1286" s="48">
        <f t="shared" si="309"/>
        <v>1286</v>
      </c>
      <c r="B1286" s="47">
        <f t="shared" si="310"/>
        <v>1256</v>
      </c>
      <c r="C1286" t="s">
        <v>4704</v>
      </c>
      <c r="D1286" s="51" t="s">
        <v>7</v>
      </c>
      <c r="E1286" s="56" t="s">
        <v>1186</v>
      </c>
      <c r="F1286" s="56" t="s">
        <v>1186</v>
      </c>
      <c r="G1286" s="158">
        <v>0</v>
      </c>
      <c r="H1286" s="158">
        <v>0</v>
      </c>
      <c r="I1286" s="145" t="s">
        <v>3</v>
      </c>
      <c r="J1286" s="56" t="s">
        <v>1377</v>
      </c>
      <c r="K1286" s="57" t="s">
        <v>3947</v>
      </c>
      <c r="L1286" s="55" t="s">
        <v>4773</v>
      </c>
      <c r="M1286" s="55" t="s">
        <v>4830</v>
      </c>
      <c r="N1286" s="55"/>
      <c r="O1286" s="55"/>
      <c r="P1286" s="54" t="s">
        <v>1751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223</v>
      </c>
      <c r="W1286" s="79" t="s">
        <v>2240</v>
      </c>
      <c r="X1286" s="57" t="s">
        <v>2240</v>
      </c>
      <c r="Y1286" s="57" t="s">
        <v>2240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33" t="str">
        <f>IF(ISNA(VLOOKUP(AA1286,'XEQM Shortlist'!J:J,1,0)),"//","")</f>
        <v>//</v>
      </c>
      <c r="AF1286" s="92" t="str">
        <f t="shared" si="316"/>
        <v>NORML^MINUS_1</v>
      </c>
      <c r="AG1286" t="b">
        <f t="shared" si="317"/>
        <v>1</v>
      </c>
    </row>
    <row r="1287" spans="1:33">
      <c r="A1287" s="48">
        <f t="shared" si="309"/>
        <v>1287</v>
      </c>
      <c r="B1287" s="47">
        <f t="shared" si="310"/>
        <v>1257</v>
      </c>
      <c r="C1287" t="s">
        <v>3771</v>
      </c>
      <c r="D1287" s="51" t="s">
        <v>7</v>
      </c>
      <c r="E1287" s="56" t="s">
        <v>252</v>
      </c>
      <c r="F1287" s="56" t="s">
        <v>252</v>
      </c>
      <c r="G1287" s="158">
        <v>0</v>
      </c>
      <c r="H1287" s="158">
        <v>0</v>
      </c>
      <c r="I1287" s="150" t="s">
        <v>16</v>
      </c>
      <c r="J1287" s="56" t="s">
        <v>1378</v>
      </c>
      <c r="K1287" s="57" t="s">
        <v>3785</v>
      </c>
      <c r="L1287" s="55" t="s">
        <v>4773</v>
      </c>
      <c r="M1287" s="55" t="s">
        <v>4832</v>
      </c>
      <c r="N1287" s="55"/>
      <c r="O1287" s="55"/>
      <c r="P1287" s="54" t="s">
        <v>1779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223</v>
      </c>
      <c r="W1287" s="79" t="s">
        <v>2240</v>
      </c>
      <c r="X1287" s="57" t="s">
        <v>2240</v>
      </c>
      <c r="Y1287" s="57" t="s">
        <v>2240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33" t="str">
        <f>IF(ISNA(VLOOKUP(AA1287,'XEQM Shortlist'!J:J,1,0)),"//","")</f>
        <v/>
      </c>
      <c r="AF1287" s="92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>
      <c r="A1288" s="48">
        <f t="shared" si="309"/>
        <v>1288</v>
      </c>
      <c r="B1288" s="47">
        <f t="shared" si="310"/>
        <v>1258</v>
      </c>
      <c r="C1288" t="s">
        <v>4705</v>
      </c>
      <c r="D1288" s="51" t="s">
        <v>7</v>
      </c>
      <c r="E1288" s="73" t="s">
        <v>1200</v>
      </c>
      <c r="F1288" s="73" t="s">
        <v>1200</v>
      </c>
      <c r="G1288" s="158">
        <v>0</v>
      </c>
      <c r="H1288" s="158">
        <v>0</v>
      </c>
      <c r="I1288" s="145" t="s">
        <v>3</v>
      </c>
      <c r="J1288" s="56" t="s">
        <v>1377</v>
      </c>
      <c r="K1288" s="57" t="s">
        <v>3947</v>
      </c>
      <c r="L1288" s="55" t="s">
        <v>4773</v>
      </c>
      <c r="M1288" s="55" t="s">
        <v>4830</v>
      </c>
      <c r="N1288" s="55"/>
      <c r="O1288" s="55"/>
      <c r="P1288" s="77" t="s">
        <v>1776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224</v>
      </c>
      <c r="W1288" s="79" t="s">
        <v>2240</v>
      </c>
      <c r="X1288" s="57" t="s">
        <v>2240</v>
      </c>
      <c r="Y1288" s="57" t="s">
        <v>2240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33" t="str">
        <f>IF(ISNA(VLOOKUP(AA1288,'XEQM Shortlist'!J:J,1,0)),"//","")</f>
        <v>//</v>
      </c>
      <c r="AF1288" s="92" t="str">
        <f t="shared" si="324"/>
        <v>POISSP</v>
      </c>
      <c r="AG1288" t="b">
        <f t="shared" si="325"/>
        <v>1</v>
      </c>
    </row>
    <row r="1289" spans="1:33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4706</v>
      </c>
      <c r="D1289" s="51" t="s">
        <v>7</v>
      </c>
      <c r="E1289" s="73" t="s">
        <v>2334</v>
      </c>
      <c r="F1289" s="73" t="s">
        <v>2334</v>
      </c>
      <c r="G1289" s="158">
        <v>0</v>
      </c>
      <c r="H1289" s="158">
        <v>0</v>
      </c>
      <c r="I1289" s="145" t="s">
        <v>3</v>
      </c>
      <c r="J1289" s="56" t="s">
        <v>1377</v>
      </c>
      <c r="K1289" s="57" t="s">
        <v>3947</v>
      </c>
      <c r="L1289" s="55" t="s">
        <v>4773</v>
      </c>
      <c r="M1289" s="55" t="s">
        <v>4830</v>
      </c>
      <c r="N1289" s="55"/>
      <c r="O1289" s="55"/>
      <c r="P1289" s="77" t="s">
        <v>1775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225</v>
      </c>
      <c r="W1289" s="79" t="s">
        <v>2240</v>
      </c>
      <c r="X1289" s="57" t="s">
        <v>2240</v>
      </c>
      <c r="Y1289" s="57" t="s">
        <v>2240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33" t="str">
        <f>IF(ISNA(VLOOKUP(AA1289,'XEQM Shortlist'!J:J,1,0)),"//","")</f>
        <v>//</v>
      </c>
      <c r="AF1289" s="92" t="str">
        <f t="shared" si="324"/>
        <v>POISSGAUSS_BLACK_LGAUSS_WHITE_R</v>
      </c>
      <c r="AG1289" t="b">
        <f t="shared" si="325"/>
        <v>1</v>
      </c>
    </row>
    <row r="1290" spans="1:33">
      <c r="A1290" s="48">
        <f t="shared" si="326"/>
        <v>1290</v>
      </c>
      <c r="B1290" s="47">
        <f t="shared" si="327"/>
        <v>1260</v>
      </c>
      <c r="C1290" t="s">
        <v>4707</v>
      </c>
      <c r="D1290" s="51" t="s">
        <v>7</v>
      </c>
      <c r="E1290" s="73" t="s">
        <v>2335</v>
      </c>
      <c r="F1290" s="73" t="s">
        <v>2335</v>
      </c>
      <c r="G1290" s="158">
        <v>0</v>
      </c>
      <c r="H1290" s="158">
        <v>0</v>
      </c>
      <c r="I1290" s="145" t="s">
        <v>3</v>
      </c>
      <c r="J1290" s="56" t="s">
        <v>1377</v>
      </c>
      <c r="K1290" s="57" t="s">
        <v>3947</v>
      </c>
      <c r="L1290" s="55" t="s">
        <v>4773</v>
      </c>
      <c r="M1290" s="55" t="s">
        <v>4830</v>
      </c>
      <c r="N1290" s="55"/>
      <c r="O1290" s="55"/>
      <c r="P1290" s="54" t="s">
        <v>1777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226</v>
      </c>
      <c r="W1290" s="79" t="s">
        <v>2240</v>
      </c>
      <c r="X1290" s="57" t="s">
        <v>2240</v>
      </c>
      <c r="Y1290" s="57" t="s">
        <v>2240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33" t="str">
        <f>IF(ISNA(VLOOKUP(AA1290,'XEQM Shortlist'!J:J,1,0)),"//","")</f>
        <v>//</v>
      </c>
      <c r="AF1290" s="92" t="str">
        <f t="shared" si="324"/>
        <v>POISSGAUSS_WHITE_LGAUSS_BLACK_R</v>
      </c>
      <c r="AG1290" t="b">
        <f t="shared" si="325"/>
        <v>1</v>
      </c>
    </row>
    <row r="1291" spans="1:33">
      <c r="A1291" s="48">
        <f t="shared" si="326"/>
        <v>1291</v>
      </c>
      <c r="B1291" s="47">
        <f t="shared" si="327"/>
        <v>1261</v>
      </c>
      <c r="C1291" t="s">
        <v>4708</v>
      </c>
      <c r="D1291" s="51" t="s">
        <v>7</v>
      </c>
      <c r="E1291" s="56" t="s">
        <v>1201</v>
      </c>
      <c r="F1291" s="56" t="s">
        <v>1201</v>
      </c>
      <c r="G1291" s="158">
        <v>0</v>
      </c>
      <c r="H1291" s="158">
        <v>0</v>
      </c>
      <c r="I1291" s="145" t="s">
        <v>3</v>
      </c>
      <c r="J1291" s="56" t="s">
        <v>1377</v>
      </c>
      <c r="K1291" s="57" t="s">
        <v>3947</v>
      </c>
      <c r="L1291" s="55" t="s">
        <v>4773</v>
      </c>
      <c r="M1291" s="55" t="s">
        <v>4830</v>
      </c>
      <c r="N1291" s="55"/>
      <c r="O1291" s="55"/>
      <c r="P1291" s="54" t="s">
        <v>1778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227</v>
      </c>
      <c r="W1291" s="79" t="s">
        <v>2240</v>
      </c>
      <c r="X1291" s="57" t="s">
        <v>2240</v>
      </c>
      <c r="Y1291" s="57" t="s">
        <v>2240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33" t="str">
        <f>IF(ISNA(VLOOKUP(AA1291,'XEQM Shortlist'!J:J,1,0)),"//","")</f>
        <v>//</v>
      </c>
      <c r="AF1291" s="92" t="str">
        <f t="shared" si="324"/>
        <v>POISS^MINUS_1</v>
      </c>
      <c r="AG1291" t="b">
        <f t="shared" si="325"/>
        <v>1</v>
      </c>
    </row>
    <row r="1292" spans="1:33">
      <c r="A1292" s="48">
        <f t="shared" si="326"/>
        <v>1292</v>
      </c>
      <c r="B1292" s="47">
        <f t="shared" si="327"/>
        <v>1262</v>
      </c>
      <c r="C1292" t="s">
        <v>3771</v>
      </c>
      <c r="D1292" s="51" t="s">
        <v>7</v>
      </c>
      <c r="E1292" s="56" t="s">
        <v>357</v>
      </c>
      <c r="F1292" s="56" t="s">
        <v>357</v>
      </c>
      <c r="G1292" s="158">
        <v>0</v>
      </c>
      <c r="H1292" s="158">
        <v>0</v>
      </c>
      <c r="I1292" s="150" t="s">
        <v>16</v>
      </c>
      <c r="J1292" s="56" t="s">
        <v>1378</v>
      </c>
      <c r="K1292" s="57" t="s">
        <v>3785</v>
      </c>
      <c r="L1292" s="55" t="s">
        <v>4773</v>
      </c>
      <c r="M1292" s="55" t="s">
        <v>4832</v>
      </c>
      <c r="N1292" s="55"/>
      <c r="O1292" s="55"/>
      <c r="P1292" s="54" t="s">
        <v>1926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227</v>
      </c>
      <c r="W1292" s="79" t="s">
        <v>2240</v>
      </c>
      <c r="X1292" s="57" t="s">
        <v>2240</v>
      </c>
      <c r="Y1292" s="57" t="s">
        <v>2240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33" t="str">
        <f>IF(ISNA(VLOOKUP(AA1292,'XEQM Shortlist'!J:J,1,0)),"//","")</f>
        <v/>
      </c>
      <c r="AF1292" s="92" t="str">
        <f t="shared" si="324"/>
        <v/>
      </c>
      <c r="AG1292" t="b">
        <f t="shared" si="325"/>
        <v>1</v>
      </c>
    </row>
    <row r="1293" spans="1:33">
      <c r="A1293" s="48">
        <f t="shared" si="326"/>
        <v>1293</v>
      </c>
      <c r="B1293" s="47">
        <f t="shared" si="327"/>
        <v>1263</v>
      </c>
      <c r="C1293" t="s">
        <v>4709</v>
      </c>
      <c r="D1293" s="51" t="s">
        <v>7</v>
      </c>
      <c r="E1293" s="56" t="s">
        <v>1266</v>
      </c>
      <c r="F1293" s="56" t="s">
        <v>1266</v>
      </c>
      <c r="G1293" s="158">
        <v>0</v>
      </c>
      <c r="H1293" s="158">
        <v>0</v>
      </c>
      <c r="I1293" s="145" t="s">
        <v>3</v>
      </c>
      <c r="J1293" s="56" t="s">
        <v>1377</v>
      </c>
      <c r="K1293" s="57" t="s">
        <v>3947</v>
      </c>
      <c r="L1293" s="55" t="s">
        <v>4773</v>
      </c>
      <c r="M1293" s="55" t="s">
        <v>4830</v>
      </c>
      <c r="N1293" s="55"/>
      <c r="O1293" s="55"/>
      <c r="P1293" s="54" t="s">
        <v>1920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228</v>
      </c>
      <c r="W1293" s="79" t="s">
        <v>2240</v>
      </c>
      <c r="X1293" s="57" t="s">
        <v>2240</v>
      </c>
      <c r="Y1293" s="57" t="s">
        <v>2240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33" t="str">
        <f>IF(ISNA(VLOOKUP(AA1293,'XEQM Shortlist'!J:J,1,0)),"//","")</f>
        <v>//</v>
      </c>
      <c r="AF1293" s="92" t="str">
        <f t="shared" si="324"/>
        <v>TP</v>
      </c>
      <c r="AG1293" t="b">
        <f t="shared" si="325"/>
        <v>0</v>
      </c>
    </row>
    <row r="1294" spans="1:33">
      <c r="A1294" s="48">
        <f t="shared" si="326"/>
        <v>1294</v>
      </c>
      <c r="B1294" s="47">
        <f t="shared" si="327"/>
        <v>1264</v>
      </c>
      <c r="C1294" t="s">
        <v>4710</v>
      </c>
      <c r="D1294" s="51" t="s">
        <v>7</v>
      </c>
      <c r="E1294" s="72" t="s">
        <v>2338</v>
      </c>
      <c r="F1294" s="72" t="s">
        <v>2338</v>
      </c>
      <c r="G1294" s="158">
        <v>0</v>
      </c>
      <c r="H1294" s="158">
        <v>0</v>
      </c>
      <c r="I1294" s="145" t="s">
        <v>3</v>
      </c>
      <c r="J1294" s="56" t="s">
        <v>1377</v>
      </c>
      <c r="K1294" s="57" t="s">
        <v>3947</v>
      </c>
      <c r="L1294" s="55" t="s">
        <v>4773</v>
      </c>
      <c r="M1294" s="55" t="s">
        <v>4830</v>
      </c>
      <c r="N1294" s="55"/>
      <c r="O1294" s="55"/>
      <c r="P1294" s="77" t="s">
        <v>1922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229</v>
      </c>
      <c r="W1294" s="79" t="s">
        <v>2240</v>
      </c>
      <c r="X1294" s="57" t="s">
        <v>2240</v>
      </c>
      <c r="Y1294" s="57" t="s">
        <v>2240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33" t="str">
        <f>IF(ISNA(VLOOKUP(AA1294,'XEQM Shortlist'!J:J,1,0)),"//","")</f>
        <v>//</v>
      </c>
      <c r="AF1294" s="92" t="str">
        <f t="shared" si="324"/>
        <v>TGAUSS_BLACK_LGAUSS_WHITE_R</v>
      </c>
      <c r="AG1294" t="b">
        <f t="shared" si="325"/>
        <v>0</v>
      </c>
    </row>
    <row r="1295" spans="1:33">
      <c r="A1295" s="48">
        <f t="shared" si="326"/>
        <v>1295</v>
      </c>
      <c r="B1295" s="47">
        <f t="shared" si="327"/>
        <v>1265</v>
      </c>
      <c r="C1295" t="s">
        <v>4711</v>
      </c>
      <c r="D1295" s="51" t="s">
        <v>7</v>
      </c>
      <c r="E1295" s="72" t="s">
        <v>2339</v>
      </c>
      <c r="F1295" s="72" t="s">
        <v>2339</v>
      </c>
      <c r="G1295" s="158">
        <v>0</v>
      </c>
      <c r="H1295" s="158">
        <v>0</v>
      </c>
      <c r="I1295" s="145" t="s">
        <v>3</v>
      </c>
      <c r="J1295" s="56" t="s">
        <v>1377</v>
      </c>
      <c r="K1295" s="57" t="s">
        <v>3947</v>
      </c>
      <c r="L1295" s="55" t="s">
        <v>4773</v>
      </c>
      <c r="M1295" s="55" t="s">
        <v>4830</v>
      </c>
      <c r="N1295" s="55"/>
      <c r="O1295" s="55"/>
      <c r="P1295" s="77" t="s">
        <v>1921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230</v>
      </c>
      <c r="W1295" s="79" t="s">
        <v>2240</v>
      </c>
      <c r="X1295" s="57" t="s">
        <v>2240</v>
      </c>
      <c r="Y1295" s="57" t="s">
        <v>2240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33" t="str">
        <f>IF(ISNA(VLOOKUP(AA1295,'XEQM Shortlist'!J:J,1,0)),"//","")</f>
        <v>//</v>
      </c>
      <c r="AF1295" s="92" t="str">
        <f t="shared" si="324"/>
        <v>TGAUSS_WHITE_LGAUSS_BLACK_R</v>
      </c>
      <c r="AG1295" t="b">
        <f t="shared" si="325"/>
        <v>0</v>
      </c>
    </row>
    <row r="1296" spans="1:33">
      <c r="A1296" s="48">
        <f t="shared" si="326"/>
        <v>1296</v>
      </c>
      <c r="B1296" s="47">
        <f t="shared" si="327"/>
        <v>1266</v>
      </c>
      <c r="C1296" t="s">
        <v>4712</v>
      </c>
      <c r="D1296" s="51" t="s">
        <v>7</v>
      </c>
      <c r="E1296" s="56" t="s">
        <v>1267</v>
      </c>
      <c r="F1296" s="56" t="s">
        <v>1267</v>
      </c>
      <c r="G1296" s="158">
        <v>0</v>
      </c>
      <c r="H1296" s="158">
        <v>0</v>
      </c>
      <c r="I1296" s="145" t="s">
        <v>3</v>
      </c>
      <c r="J1296" s="56" t="s">
        <v>1377</v>
      </c>
      <c r="K1296" s="57" t="s">
        <v>3947</v>
      </c>
      <c r="L1296" s="55" t="s">
        <v>4773</v>
      </c>
      <c r="M1296" s="55" t="s">
        <v>4830</v>
      </c>
      <c r="N1296" s="55"/>
      <c r="O1296" s="55"/>
      <c r="P1296" s="54" t="s">
        <v>1923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231</v>
      </c>
      <c r="W1296" s="79" t="s">
        <v>2240</v>
      </c>
      <c r="X1296" s="57" t="s">
        <v>2240</v>
      </c>
      <c r="Y1296" s="57" t="s">
        <v>2240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33" t="str">
        <f>IF(ISNA(VLOOKUP(AA1296,'XEQM Shortlist'!J:J,1,0)),"//","")</f>
        <v>//</v>
      </c>
      <c r="AF1296" s="92" t="str">
        <f t="shared" si="324"/>
        <v>T^MINUS_1(P)</v>
      </c>
      <c r="AG1296" t="b">
        <f t="shared" si="325"/>
        <v>1</v>
      </c>
    </row>
    <row r="1297" spans="1:33">
      <c r="A1297" s="48">
        <f t="shared" si="326"/>
        <v>1297</v>
      </c>
      <c r="B1297" s="47">
        <f t="shared" si="327"/>
        <v>1267</v>
      </c>
      <c r="C1297" t="s">
        <v>3771</v>
      </c>
      <c r="D1297" s="51" t="s">
        <v>7</v>
      </c>
      <c r="E1297" s="56" t="s">
        <v>367</v>
      </c>
      <c r="F1297" s="56" t="s">
        <v>367</v>
      </c>
      <c r="G1297" s="158">
        <v>0</v>
      </c>
      <c r="H1297" s="158">
        <v>0</v>
      </c>
      <c r="I1297" s="150" t="s">
        <v>16</v>
      </c>
      <c r="J1297" s="56" t="s">
        <v>1378</v>
      </c>
      <c r="K1297" s="57" t="s">
        <v>3785</v>
      </c>
      <c r="L1297" s="55" t="s">
        <v>4773</v>
      </c>
      <c r="M1297" s="55" t="s">
        <v>4832</v>
      </c>
      <c r="N1297" s="55"/>
      <c r="O1297" s="55"/>
      <c r="P1297" s="54" t="s">
        <v>1943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231</v>
      </c>
      <c r="W1297" s="79" t="s">
        <v>2240</v>
      </c>
      <c r="X1297" s="57" t="s">
        <v>2240</v>
      </c>
      <c r="Y1297" s="57" t="s">
        <v>2240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33" t="str">
        <f>IF(ISNA(VLOOKUP(AA1297,'XEQM Shortlist'!J:J,1,0)),"//","")</f>
        <v/>
      </c>
      <c r="AF1297" s="92" t="str">
        <f t="shared" si="324"/>
        <v/>
      </c>
      <c r="AG1297" t="b">
        <f t="shared" si="325"/>
        <v>1</v>
      </c>
    </row>
    <row r="1298" spans="1:33">
      <c r="A1298" s="48">
        <f t="shared" si="326"/>
        <v>1298</v>
      </c>
      <c r="B1298" s="47">
        <f t="shared" si="327"/>
        <v>1268</v>
      </c>
      <c r="C1298" t="s">
        <v>4713</v>
      </c>
      <c r="D1298" s="51" t="s">
        <v>7</v>
      </c>
      <c r="E1298" s="73" t="s">
        <v>1274</v>
      </c>
      <c r="F1298" s="73" t="s">
        <v>1274</v>
      </c>
      <c r="G1298" s="158">
        <v>0</v>
      </c>
      <c r="H1298" s="158">
        <v>0</v>
      </c>
      <c r="I1298" s="145" t="s">
        <v>3</v>
      </c>
      <c r="J1298" s="56" t="s">
        <v>1377</v>
      </c>
      <c r="K1298" s="57" t="s">
        <v>3947</v>
      </c>
      <c r="L1298" s="55" t="s">
        <v>4773</v>
      </c>
      <c r="M1298" s="55" t="s">
        <v>4830</v>
      </c>
      <c r="N1298" s="55"/>
      <c r="O1298" s="55"/>
      <c r="P1298" s="77" t="s">
        <v>1940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232</v>
      </c>
      <c r="W1298" s="79" t="s">
        <v>2240</v>
      </c>
      <c r="X1298" s="57" t="s">
        <v>2240</v>
      </c>
      <c r="Y1298" s="57" t="s">
        <v>2240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33" t="str">
        <f>IF(ISNA(VLOOKUP(AA1298,'XEQM Shortlist'!J:J,1,0)),"//","")</f>
        <v>//</v>
      </c>
      <c r="AF1298" s="92" t="str">
        <f t="shared" si="324"/>
        <v>WEIBLP</v>
      </c>
      <c r="AG1298" t="b">
        <f t="shared" si="325"/>
        <v>1</v>
      </c>
    </row>
    <row r="1299" spans="1:33">
      <c r="A1299" s="48">
        <f t="shared" si="326"/>
        <v>1299</v>
      </c>
      <c r="B1299" s="47">
        <f t="shared" si="327"/>
        <v>1269</v>
      </c>
      <c r="C1299" t="s">
        <v>4714</v>
      </c>
      <c r="D1299" s="51" t="s">
        <v>7</v>
      </c>
      <c r="E1299" s="73" t="s">
        <v>2336</v>
      </c>
      <c r="F1299" s="73" t="s">
        <v>2336</v>
      </c>
      <c r="G1299" s="158">
        <v>0</v>
      </c>
      <c r="H1299" s="158">
        <v>0</v>
      </c>
      <c r="I1299" s="145" t="s">
        <v>3</v>
      </c>
      <c r="J1299" s="56" t="s">
        <v>1377</v>
      </c>
      <c r="K1299" s="57" t="s">
        <v>3947</v>
      </c>
      <c r="L1299" s="55" t="s">
        <v>4773</v>
      </c>
      <c r="M1299" s="55" t="s">
        <v>4830</v>
      </c>
      <c r="N1299" s="55"/>
      <c r="O1299" s="55"/>
      <c r="P1299" s="77" t="s">
        <v>1939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233</v>
      </c>
      <c r="W1299" s="79" t="s">
        <v>2240</v>
      </c>
      <c r="X1299" s="57" t="s">
        <v>2240</v>
      </c>
      <c r="Y1299" s="57" t="s">
        <v>2240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33" t="str">
        <f>IF(ISNA(VLOOKUP(AA1299,'XEQM Shortlist'!J:J,1,0)),"//","")</f>
        <v>//</v>
      </c>
      <c r="AF1299" s="92" t="str">
        <f t="shared" si="324"/>
        <v>WEIBLGAUSS_BLACK_LGAUSS_WHITE_R</v>
      </c>
      <c r="AG1299" t="b">
        <f t="shared" si="325"/>
        <v>1</v>
      </c>
    </row>
    <row r="1300" spans="1:33">
      <c r="A1300" s="48">
        <f t="shared" si="326"/>
        <v>1300</v>
      </c>
      <c r="B1300" s="47">
        <f t="shared" si="327"/>
        <v>1270</v>
      </c>
      <c r="C1300" t="s">
        <v>4715</v>
      </c>
      <c r="D1300" s="51" t="s">
        <v>7</v>
      </c>
      <c r="E1300" s="73" t="s">
        <v>2337</v>
      </c>
      <c r="F1300" s="73" t="s">
        <v>2337</v>
      </c>
      <c r="G1300" s="158">
        <v>0</v>
      </c>
      <c r="H1300" s="158">
        <v>0</v>
      </c>
      <c r="I1300" s="145" t="s">
        <v>3</v>
      </c>
      <c r="J1300" s="56" t="s">
        <v>1377</v>
      </c>
      <c r="K1300" s="57" t="s">
        <v>3947</v>
      </c>
      <c r="L1300" s="55" t="s">
        <v>4773</v>
      </c>
      <c r="M1300" s="55" t="s">
        <v>4830</v>
      </c>
      <c r="N1300" s="55"/>
      <c r="O1300" s="55"/>
      <c r="P1300" s="54" t="s">
        <v>1941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234</v>
      </c>
      <c r="W1300" s="79" t="s">
        <v>2240</v>
      </c>
      <c r="X1300" s="57" t="s">
        <v>2240</v>
      </c>
      <c r="Y1300" s="57" t="s">
        <v>2240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33" t="str">
        <f>IF(ISNA(VLOOKUP(AA1300,'XEQM Shortlist'!J:J,1,0)),"//","")</f>
        <v>//</v>
      </c>
      <c r="AF1300" s="92" t="str">
        <f t="shared" si="324"/>
        <v>WEIBLGAUSS_WHITE_LGAUSS_BLACK_R</v>
      </c>
      <c r="AG1300" t="b">
        <f t="shared" si="325"/>
        <v>1</v>
      </c>
    </row>
    <row r="1301" spans="1:33">
      <c r="A1301" s="48">
        <f t="shared" si="326"/>
        <v>1301</v>
      </c>
      <c r="B1301" s="47">
        <f t="shared" si="327"/>
        <v>1271</v>
      </c>
      <c r="C1301" t="s">
        <v>4716</v>
      </c>
      <c r="D1301" s="51" t="s">
        <v>7</v>
      </c>
      <c r="E1301" s="56" t="s">
        <v>1275</v>
      </c>
      <c r="F1301" s="56" t="s">
        <v>1275</v>
      </c>
      <c r="G1301" s="158">
        <v>0</v>
      </c>
      <c r="H1301" s="158">
        <v>0</v>
      </c>
      <c r="I1301" s="145" t="s">
        <v>3</v>
      </c>
      <c r="J1301" s="56" t="s">
        <v>1377</v>
      </c>
      <c r="K1301" s="57" t="s">
        <v>3947</v>
      </c>
      <c r="L1301" s="55" t="s">
        <v>4773</v>
      </c>
      <c r="M1301" s="55" t="s">
        <v>4830</v>
      </c>
      <c r="N1301" s="55"/>
      <c r="O1301" s="55"/>
      <c r="P1301" s="54" t="s">
        <v>1942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235</v>
      </c>
      <c r="W1301" s="79" t="s">
        <v>2240</v>
      </c>
      <c r="X1301" s="57" t="s">
        <v>2240</v>
      </c>
      <c r="Y1301" s="57" t="s">
        <v>2240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33" t="str">
        <f>IF(ISNA(VLOOKUP(AA1301,'XEQM Shortlist'!J:J,1,0)),"//","")</f>
        <v>//</v>
      </c>
      <c r="AF1301" s="92" t="str">
        <f t="shared" si="324"/>
        <v>WEIBL^MINUS_1</v>
      </c>
      <c r="AG1301" t="b">
        <f t="shared" si="325"/>
        <v>1</v>
      </c>
    </row>
    <row r="1302" spans="1:33">
      <c r="A1302" s="48">
        <f t="shared" si="326"/>
        <v>1302</v>
      </c>
      <c r="B1302" s="47">
        <f t="shared" si="327"/>
        <v>1272</v>
      </c>
      <c r="C1302" t="s">
        <v>3771</v>
      </c>
      <c r="D1302" s="51" t="s">
        <v>7</v>
      </c>
      <c r="E1302" s="56" t="s">
        <v>1316</v>
      </c>
      <c r="F1302" s="56" t="s">
        <v>1316</v>
      </c>
      <c r="G1302" s="61">
        <v>0</v>
      </c>
      <c r="H1302" s="61">
        <v>0</v>
      </c>
      <c r="I1302" s="150" t="s">
        <v>16</v>
      </c>
      <c r="J1302" s="56" t="s">
        <v>1378</v>
      </c>
      <c r="K1302" s="57" t="s">
        <v>3785</v>
      </c>
      <c r="L1302" s="55" t="s">
        <v>4773</v>
      </c>
      <c r="M1302" s="55" t="s">
        <v>4832</v>
      </c>
      <c r="N1302" s="55"/>
      <c r="O1302" s="55"/>
      <c r="P1302" s="54" t="s">
        <v>2048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235</v>
      </c>
      <c r="W1302" s="79" t="s">
        <v>2240</v>
      </c>
      <c r="X1302" s="57" t="s">
        <v>2240</v>
      </c>
      <c r="Y1302" s="57" t="s">
        <v>2240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33" t="str">
        <f>IF(ISNA(VLOOKUP(AA1302,'XEQM Shortlist'!J:J,1,0)),"//","")</f>
        <v/>
      </c>
      <c r="AF1302" s="92" t="str">
        <f t="shared" si="324"/>
        <v/>
      </c>
      <c r="AG1302" t="b">
        <f t="shared" si="325"/>
        <v>1</v>
      </c>
    </row>
    <row r="1303" spans="1:33">
      <c r="A1303" s="48">
        <f t="shared" si="326"/>
        <v>1303</v>
      </c>
      <c r="B1303" s="47">
        <f t="shared" si="327"/>
        <v>1273</v>
      </c>
      <c r="C1303" t="s">
        <v>4717</v>
      </c>
      <c r="D1303" s="51" t="s">
        <v>7</v>
      </c>
      <c r="E1303" s="73" t="s">
        <v>2353</v>
      </c>
      <c r="F1303" s="73" t="s">
        <v>2353</v>
      </c>
      <c r="G1303" s="61">
        <v>0</v>
      </c>
      <c r="H1303" s="61">
        <v>0</v>
      </c>
      <c r="I1303" s="145" t="s">
        <v>3</v>
      </c>
      <c r="J1303" s="56" t="s">
        <v>1377</v>
      </c>
      <c r="K1303" s="57" t="s">
        <v>3947</v>
      </c>
      <c r="L1303" s="55" t="s">
        <v>4773</v>
      </c>
      <c r="M1303" s="55" t="s">
        <v>4830</v>
      </c>
      <c r="N1303" s="55"/>
      <c r="O1303" s="55"/>
      <c r="P1303" s="77" t="s">
        <v>2045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236</v>
      </c>
      <c r="W1303" s="79" t="s">
        <v>2240</v>
      </c>
      <c r="X1303" s="57" t="s">
        <v>2240</v>
      </c>
      <c r="Y1303" s="57" t="s">
        <v>2240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33" t="str">
        <f>IF(ISNA(VLOOKUP(AA1303,'XEQM Shortlist'!J:J,1,0)),"//","")</f>
        <v>//</v>
      </c>
      <c r="AF1303" s="92" t="str">
        <f t="shared" si="324"/>
        <v>CHI^2P</v>
      </c>
      <c r="AG1303" t="b">
        <f t="shared" si="325"/>
        <v>0</v>
      </c>
    </row>
    <row r="1304" spans="1:33">
      <c r="A1304" s="48">
        <f t="shared" si="326"/>
        <v>1304</v>
      </c>
      <c r="B1304" s="47">
        <f t="shared" si="327"/>
        <v>1274</v>
      </c>
      <c r="C1304" t="s">
        <v>4718</v>
      </c>
      <c r="D1304" s="51" t="s">
        <v>7</v>
      </c>
      <c r="E1304" s="73" t="s">
        <v>2345</v>
      </c>
      <c r="F1304" s="73" t="s">
        <v>2345</v>
      </c>
      <c r="G1304" s="61">
        <v>0</v>
      </c>
      <c r="H1304" s="61">
        <v>0</v>
      </c>
      <c r="I1304" s="145" t="s">
        <v>3</v>
      </c>
      <c r="J1304" s="56" t="s">
        <v>1377</v>
      </c>
      <c r="K1304" s="57" t="s">
        <v>3947</v>
      </c>
      <c r="L1304" s="55" t="s">
        <v>4773</v>
      </c>
      <c r="M1304" s="55" t="s">
        <v>4830</v>
      </c>
      <c r="N1304" s="55"/>
      <c r="O1304" s="55"/>
      <c r="P1304" s="77" t="s">
        <v>2044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237</v>
      </c>
      <c r="W1304" s="79" t="s">
        <v>2240</v>
      </c>
      <c r="X1304" s="57" t="s">
        <v>2240</v>
      </c>
      <c r="Y1304" s="57" t="s">
        <v>2240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33" t="str">
        <f>IF(ISNA(VLOOKUP(AA1304,'XEQM Shortlist'!J:J,1,0)),"//","")</f>
        <v>//</v>
      </c>
      <c r="AF1304" s="92" t="str">
        <f t="shared" si="324"/>
        <v>CHI^2GAUSS_BLACK_LGAUSS_WHITE_R</v>
      </c>
      <c r="AG1304" t="b">
        <f t="shared" si="325"/>
        <v>0</v>
      </c>
    </row>
    <row r="1305" spans="1:33">
      <c r="A1305" s="48">
        <f t="shared" si="326"/>
        <v>1305</v>
      </c>
      <c r="B1305" s="47">
        <f t="shared" si="327"/>
        <v>1275</v>
      </c>
      <c r="C1305" t="s">
        <v>4719</v>
      </c>
      <c r="D1305" s="51" t="s">
        <v>7</v>
      </c>
      <c r="E1305" s="73" t="s">
        <v>2346</v>
      </c>
      <c r="F1305" s="73" t="s">
        <v>2346</v>
      </c>
      <c r="G1305" s="61">
        <v>0</v>
      </c>
      <c r="H1305" s="61">
        <v>0</v>
      </c>
      <c r="I1305" s="145" t="s">
        <v>3</v>
      </c>
      <c r="J1305" s="56" t="s">
        <v>1377</v>
      </c>
      <c r="K1305" s="57" t="s">
        <v>3947</v>
      </c>
      <c r="L1305" s="55" t="s">
        <v>4773</v>
      </c>
      <c r="M1305" s="55" t="s">
        <v>4830</v>
      </c>
      <c r="N1305" s="55"/>
      <c r="O1305" s="55"/>
      <c r="P1305" s="54" t="s">
        <v>2046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238</v>
      </c>
      <c r="W1305" s="79" t="s">
        <v>2240</v>
      </c>
      <c r="X1305" s="57" t="s">
        <v>2240</v>
      </c>
      <c r="Y1305" s="57" t="s">
        <v>2240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33" t="str">
        <f>IF(ISNA(VLOOKUP(AA1305,'XEQM Shortlist'!J:J,1,0)),"//","")</f>
        <v>//</v>
      </c>
      <c r="AF1305" s="92" t="str">
        <f t="shared" si="324"/>
        <v>CHI^2GAUSS_WHITE_LGAUSS_BLACK_R</v>
      </c>
      <c r="AG1305" t="b">
        <f t="shared" si="325"/>
        <v>0</v>
      </c>
    </row>
    <row r="1306" spans="1:33">
      <c r="A1306" s="48">
        <f t="shared" si="326"/>
        <v>1306</v>
      </c>
      <c r="B1306" s="47">
        <f t="shared" si="327"/>
        <v>1276</v>
      </c>
      <c r="C1306" t="s">
        <v>4720</v>
      </c>
      <c r="D1306" s="51" t="s">
        <v>7</v>
      </c>
      <c r="E1306" s="56" t="s">
        <v>1315</v>
      </c>
      <c r="F1306" s="56" t="s">
        <v>1315</v>
      </c>
      <c r="G1306" s="61">
        <v>0</v>
      </c>
      <c r="H1306" s="61">
        <v>0</v>
      </c>
      <c r="I1306" s="145" t="s">
        <v>3</v>
      </c>
      <c r="J1306" s="56" t="s">
        <v>1377</v>
      </c>
      <c r="K1306" s="57" t="s">
        <v>3947</v>
      </c>
      <c r="L1306" s="55" t="s">
        <v>4773</v>
      </c>
      <c r="M1306" s="55" t="s">
        <v>4830</v>
      </c>
      <c r="N1306" s="55"/>
      <c r="O1306" s="55"/>
      <c r="P1306" s="54" t="s">
        <v>2047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239</v>
      </c>
      <c r="W1306" s="79" t="s">
        <v>2240</v>
      </c>
      <c r="X1306" s="57" t="s">
        <v>2240</v>
      </c>
      <c r="Y1306" s="57" t="s">
        <v>2240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33" t="str">
        <f>IF(ISNA(VLOOKUP(AA1306,'XEQM Shortlist'!J:J,1,0)),"//","")</f>
        <v>//</v>
      </c>
      <c r="AF1306" s="92" t="str">
        <f t="shared" si="324"/>
        <v>(CHI^2)^MINUS_1</v>
      </c>
      <c r="AG1306" t="b">
        <f t="shared" si="325"/>
        <v>1</v>
      </c>
    </row>
    <row r="1307" spans="1:33" s="275" customFormat="1">
      <c r="A1307" s="274">
        <f t="shared" ref="A1307:A1311" si="329">IF(B1307=INT(B1307),ROW(),"")</f>
        <v>1307</v>
      </c>
      <c r="B1307" s="275">
        <f t="shared" ref="B1307:B1311" si="330">IF(AND(MID(C1307,2,1)&lt;&gt;"/",MID(C1307,1,1)="/"),INT(B1306)+1,B1306+0.01)</f>
        <v>1277</v>
      </c>
      <c r="C1307" s="275" t="s">
        <v>3771</v>
      </c>
      <c r="D1307" s="276" t="s">
        <v>7</v>
      </c>
      <c r="E1307" s="150" t="s">
        <v>5425</v>
      </c>
      <c r="F1307" s="150" t="s">
        <v>5425</v>
      </c>
      <c r="G1307" s="277">
        <v>0</v>
      </c>
      <c r="H1307" s="277">
        <v>0</v>
      </c>
      <c r="I1307" s="150" t="s">
        <v>16</v>
      </c>
      <c r="J1307" s="150" t="s">
        <v>1378</v>
      </c>
      <c r="K1307" s="278" t="s">
        <v>3785</v>
      </c>
      <c r="L1307" s="275" t="s">
        <v>4773</v>
      </c>
      <c r="M1307" s="275" t="s">
        <v>4832</v>
      </c>
      <c r="P1307" s="268" t="s">
        <v>5416</v>
      </c>
      <c r="Q1307" s="268"/>
      <c r="S1307" s="275" t="str">
        <f t="shared" ref="S1307:S1311" si="331">IF(E1307=F1307,"","NOT EQUAL")</f>
        <v/>
      </c>
      <c r="T1307" s="275" t="str">
        <f>IF(ISNA(VLOOKUP(P1307,Sheet1!E:F,2,0)),"--","PRESENT")</f>
        <v>--</v>
      </c>
      <c r="V1307" s="275">
        <f t="shared" ref="V1307:V1311" si="332">IF(AA1307&lt;&gt;"",V1306+1,V1306)</f>
        <v>239</v>
      </c>
      <c r="W1307" s="274" t="s">
        <v>2240</v>
      </c>
      <c r="X1307" s="278" t="s">
        <v>2240</v>
      </c>
      <c r="Y1307" s="278" t="s">
        <v>2240</v>
      </c>
      <c r="Z1307" s="279" t="str">
        <f t="shared" ref="Z1307:Z1311" si="333">IF( OR(X1307="CNST", I1307="CAT_REGS"),IF(E1307=CHAR(34)&amp;CHAR(34),F1307,E1307),
IF(X1307="YES",UPPER(IF(E1307=CHAR(34)&amp;CHAR(34),F1307,E1307)),
IF(   AND(X1307&lt;&gt;"NO",I1307="CAT_FNCT",D1307&lt;&gt;"multiply", D1307&lt;&gt;"divide"),IF(J1307="SLS_ENABLED",   UPPER(IF(E1307=CHAR(34)&amp;CHAR(34),F1307,E1307)),""),"")))</f>
        <v/>
      </c>
      <c r="AA1307" s="279" t="str">
        <f t="shared" ref="AA1307:AA1311" si="334">IF(LEN(Y1307)&gt;0,Y1307,SUBSTITUTE(SUBSTITUTE(SUBSTITUTE(SUBSTITUTE(SUBSTITUTE(SUBSTITUTE(SUBSTITUTE(SUBSTITUTE(SUBSTITUTE(SUBSTITUTE(SUBSTITUTE(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7" s="280">
        <f t="shared" ref="AB1307:AB1311" si="335">B1307</f>
        <v>1277</v>
      </c>
      <c r="AC1307" s="275" t="str">
        <f t="shared" ref="AC1307:AC1311" si="336">P1307</f>
        <v>MNU_STDNORML</v>
      </c>
      <c r="AD1307" s="278" t="str">
        <f>IF(ISNA(VLOOKUP(AA1307,'XEQM Shortlist'!J:J,1,0)),"//","")</f>
        <v/>
      </c>
      <c r="AF1307" s="274" t="str">
        <f t="shared" ref="AF1307:AF1311" si="337">IF(LEN(AA1307)=0,"",SUBSTITUTE(SUBSTITUTE(SUBSTITUTE(SUBSTITUTE(SUBSTITUTE(SUBSTITUTE(SUBSTITUTE(SUBSTITUTE(SUBSTITUTE(SUBSTITUTE(SUBSTITUTE(SUBSTITUTE(SUBSTITUTE(SUBSTITUTE(SUBSTITUTE(SUBSTITUTE(SUBSTITUTE(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7" s="275" t="b">
        <f t="shared" ref="AG1307:AG1311" si="338">AA1307=AF1307</f>
        <v>1</v>
      </c>
    </row>
    <row r="1308" spans="1:33" s="275" customFormat="1">
      <c r="A1308" s="274">
        <f t="shared" si="329"/>
        <v>1308</v>
      </c>
      <c r="B1308" s="275">
        <f t="shared" si="330"/>
        <v>1278</v>
      </c>
      <c r="C1308" s="275" t="s">
        <v>5421</v>
      </c>
      <c r="D1308" s="276" t="s">
        <v>7</v>
      </c>
      <c r="E1308" s="281" t="s">
        <v>5426</v>
      </c>
      <c r="F1308" s="281" t="s">
        <v>5426</v>
      </c>
      <c r="G1308" s="277">
        <v>0</v>
      </c>
      <c r="H1308" s="277">
        <v>0</v>
      </c>
      <c r="I1308" s="150" t="s">
        <v>3</v>
      </c>
      <c r="J1308" s="150" t="s">
        <v>1377</v>
      </c>
      <c r="K1308" s="278" t="s">
        <v>3947</v>
      </c>
      <c r="L1308" s="275" t="s">
        <v>4773</v>
      </c>
      <c r="M1308" s="275" t="s">
        <v>4830</v>
      </c>
      <c r="P1308" s="282" t="s">
        <v>5417</v>
      </c>
      <c r="Q1308" s="268"/>
      <c r="S1308" s="275" t="str">
        <f t="shared" si="331"/>
        <v/>
      </c>
      <c r="T1308" s="275" t="str">
        <f>IF(ISNA(VLOOKUP(P1308,Sheet1!E:F,2,0)),"--","PRESENT")</f>
        <v>--</v>
      </c>
      <c r="V1308" s="275">
        <f t="shared" si="332"/>
        <v>240</v>
      </c>
      <c r="W1308" s="274" t="s">
        <v>2240</v>
      </c>
      <c r="X1308" s="278" t="s">
        <v>2240</v>
      </c>
      <c r="Y1308" s="278" t="s">
        <v>2240</v>
      </c>
      <c r="Z1308" s="279" t="str">
        <f t="shared" si="333"/>
        <v>STD_PHI STD_SUB_P</v>
      </c>
      <c r="AA1308" s="279" t="str">
        <f t="shared" si="334"/>
        <v>PHIP</v>
      </c>
      <c r="AB1308" s="280">
        <f t="shared" si="335"/>
        <v>1278</v>
      </c>
      <c r="AC1308" s="275" t="str">
        <f t="shared" si="336"/>
        <v>ITM_STDNORMLP</v>
      </c>
      <c r="AD1308" s="278" t="str">
        <f>IF(ISNA(VLOOKUP(AA1308,'XEQM Shortlist'!J:J,1,0)),"//","")</f>
        <v>//</v>
      </c>
      <c r="AF1308" s="274" t="str">
        <f t="shared" si="337"/>
        <v>PHIP</v>
      </c>
      <c r="AG1308" s="275" t="b">
        <f t="shared" si="338"/>
        <v>1</v>
      </c>
    </row>
    <row r="1309" spans="1:33" s="275" customFormat="1">
      <c r="A1309" s="274">
        <f t="shared" si="329"/>
        <v>1309</v>
      </c>
      <c r="B1309" s="275">
        <f t="shared" si="330"/>
        <v>1279</v>
      </c>
      <c r="C1309" s="275" t="s">
        <v>5422</v>
      </c>
      <c r="D1309" s="276" t="s">
        <v>7</v>
      </c>
      <c r="E1309" s="281" t="s">
        <v>5427</v>
      </c>
      <c r="F1309" s="281" t="s">
        <v>5427</v>
      </c>
      <c r="G1309" s="277">
        <v>0</v>
      </c>
      <c r="H1309" s="277">
        <v>0</v>
      </c>
      <c r="I1309" s="150" t="s">
        <v>3</v>
      </c>
      <c r="J1309" s="150" t="s">
        <v>1377</v>
      </c>
      <c r="K1309" s="278" t="s">
        <v>3947</v>
      </c>
      <c r="L1309" s="275" t="s">
        <v>4773</v>
      </c>
      <c r="M1309" s="275" t="s">
        <v>4830</v>
      </c>
      <c r="P1309" s="282" t="s">
        <v>5418</v>
      </c>
      <c r="Q1309" s="268"/>
      <c r="S1309" s="275" t="str">
        <f t="shared" si="331"/>
        <v/>
      </c>
      <c r="T1309" s="275" t="str">
        <f>IF(ISNA(VLOOKUP(P1309,Sheet1!E:F,2,0)),"--","PRESENT")</f>
        <v>--</v>
      </c>
      <c r="V1309" s="275">
        <f t="shared" si="332"/>
        <v>241</v>
      </c>
      <c r="W1309" s="274" t="s">
        <v>2240</v>
      </c>
      <c r="X1309" s="278" t="s">
        <v>2240</v>
      </c>
      <c r="Y1309" s="278" t="s">
        <v>2240</v>
      </c>
      <c r="Z1309" s="279" t="str">
        <f t="shared" si="333"/>
        <v>STD_PHI STD_GAUSS_BLACK_L STD_GAUSS_WHITE_R</v>
      </c>
      <c r="AA1309" s="279" t="str">
        <f t="shared" si="334"/>
        <v>PHIGAUSS_BLACK_LGAUSS_WHITE_R</v>
      </c>
      <c r="AB1309" s="280">
        <f t="shared" si="335"/>
        <v>1279</v>
      </c>
      <c r="AC1309" s="275" t="str">
        <f t="shared" si="336"/>
        <v>ITM_STDNORML</v>
      </c>
      <c r="AD1309" s="278" t="str">
        <f>IF(ISNA(VLOOKUP(AA1309,'XEQM Shortlist'!J:J,1,0)),"//","")</f>
        <v>//</v>
      </c>
      <c r="AF1309" s="274" t="str">
        <f t="shared" si="337"/>
        <v>PHIGAUSS_BLACK_LGAUSS_WHITE_R</v>
      </c>
      <c r="AG1309" s="275" t="b">
        <f t="shared" si="338"/>
        <v>1</v>
      </c>
    </row>
    <row r="1310" spans="1:33" s="275" customFormat="1">
      <c r="A1310" s="274">
        <f t="shared" si="329"/>
        <v>1310</v>
      </c>
      <c r="B1310" s="275">
        <f t="shared" si="330"/>
        <v>1280</v>
      </c>
      <c r="C1310" s="275" t="s">
        <v>5423</v>
      </c>
      <c r="D1310" s="276" t="s">
        <v>7</v>
      </c>
      <c r="E1310" s="281" t="s">
        <v>5428</v>
      </c>
      <c r="F1310" s="281" t="s">
        <v>5428</v>
      </c>
      <c r="G1310" s="277">
        <v>0</v>
      </c>
      <c r="H1310" s="277">
        <v>0</v>
      </c>
      <c r="I1310" s="150" t="s">
        <v>3</v>
      </c>
      <c r="J1310" s="150" t="s">
        <v>1377</v>
      </c>
      <c r="K1310" s="278" t="s">
        <v>3947</v>
      </c>
      <c r="L1310" s="275" t="s">
        <v>4773</v>
      </c>
      <c r="M1310" s="275" t="s">
        <v>4830</v>
      </c>
      <c r="P1310" s="268" t="s">
        <v>5419</v>
      </c>
      <c r="Q1310" s="268"/>
      <c r="S1310" s="275" t="str">
        <f t="shared" si="331"/>
        <v/>
      </c>
      <c r="T1310" s="275" t="str">
        <f>IF(ISNA(VLOOKUP(P1310,Sheet1!E:F,2,0)),"--","PRESENT")</f>
        <v>--</v>
      </c>
      <c r="V1310" s="275">
        <f t="shared" si="332"/>
        <v>242</v>
      </c>
      <c r="W1310" s="274" t="s">
        <v>2240</v>
      </c>
      <c r="X1310" s="278" t="s">
        <v>2240</v>
      </c>
      <c r="Y1310" s="278" t="s">
        <v>2240</v>
      </c>
      <c r="Z1310" s="279" t="str">
        <f t="shared" si="333"/>
        <v>STD_PHI STD_GAUSS_WHITE_L STD_GAUSS_BLACK_R</v>
      </c>
      <c r="AA1310" s="279" t="str">
        <f t="shared" si="334"/>
        <v>PHIGAUSS_WHITE_LGAUSS_BLACK_R</v>
      </c>
      <c r="AB1310" s="280">
        <f t="shared" si="335"/>
        <v>1280</v>
      </c>
      <c r="AC1310" s="275" t="str">
        <f t="shared" si="336"/>
        <v>ITM_STDNORMLU</v>
      </c>
      <c r="AD1310" s="278" t="str">
        <f>IF(ISNA(VLOOKUP(AA1310,'XEQM Shortlist'!J:J,1,0)),"//","")</f>
        <v>//</v>
      </c>
      <c r="AF1310" s="274" t="str">
        <f t="shared" si="337"/>
        <v>PHIGAUSS_WHITE_LGAUSS_BLACK_R</v>
      </c>
      <c r="AG1310" s="275" t="b">
        <f t="shared" si="338"/>
        <v>1</v>
      </c>
    </row>
    <row r="1311" spans="1:33" s="275" customFormat="1">
      <c r="A1311" s="274">
        <f t="shared" si="329"/>
        <v>1311</v>
      </c>
      <c r="B1311" s="275">
        <f t="shared" si="330"/>
        <v>1281</v>
      </c>
      <c r="C1311" s="275" t="s">
        <v>5424</v>
      </c>
      <c r="D1311" s="276" t="s">
        <v>7</v>
      </c>
      <c r="E1311" s="150" t="s">
        <v>5429</v>
      </c>
      <c r="F1311" s="150" t="s">
        <v>5429</v>
      </c>
      <c r="G1311" s="277">
        <v>0</v>
      </c>
      <c r="H1311" s="277">
        <v>0</v>
      </c>
      <c r="I1311" s="150" t="s">
        <v>3</v>
      </c>
      <c r="J1311" s="150" t="s">
        <v>1377</v>
      </c>
      <c r="K1311" s="278" t="s">
        <v>3947</v>
      </c>
      <c r="L1311" s="275" t="s">
        <v>4773</v>
      </c>
      <c r="M1311" s="275" t="s">
        <v>4830</v>
      </c>
      <c r="P1311" s="268" t="s">
        <v>5420</v>
      </c>
      <c r="Q1311" s="268"/>
      <c r="S1311" s="275" t="str">
        <f t="shared" si="331"/>
        <v/>
      </c>
      <c r="T1311" s="275" t="str">
        <f>IF(ISNA(VLOOKUP(P1311,Sheet1!E:F,2,0)),"--","PRESENT")</f>
        <v>--</v>
      </c>
      <c r="V1311" s="275">
        <f t="shared" si="332"/>
        <v>243</v>
      </c>
      <c r="W1311" s="274" t="s">
        <v>2240</v>
      </c>
      <c r="X1311" s="278" t="s">
        <v>2240</v>
      </c>
      <c r="Y1311" s="278" t="s">
        <v>2240</v>
      </c>
      <c r="Z1311" s="279" t="str">
        <f t="shared" si="333"/>
        <v>STD_PHI STD_SUP_MINUS_1</v>
      </c>
      <c r="AA1311" s="279" t="str">
        <f t="shared" si="334"/>
        <v>PHI^MINUS_1</v>
      </c>
      <c r="AB1311" s="280">
        <f t="shared" si="335"/>
        <v>1281</v>
      </c>
      <c r="AC1311" s="275" t="str">
        <f t="shared" si="336"/>
        <v>ITM_STDNORMLM1</v>
      </c>
      <c r="AD1311" s="278" t="str">
        <f>IF(ISNA(VLOOKUP(AA1311,'XEQM Shortlist'!J:J,1,0)),"//","")</f>
        <v>//</v>
      </c>
      <c r="AF1311" s="274" t="str">
        <f t="shared" si="337"/>
        <v>PHI^MINUS_1</v>
      </c>
      <c r="AG1311" s="275" t="b">
        <f t="shared" si="338"/>
        <v>1</v>
      </c>
    </row>
    <row r="1312" spans="1:33" s="17" customFormat="1">
      <c r="A1312" s="48">
        <f t="shared" si="326"/>
        <v>1312</v>
      </c>
      <c r="B1312" s="47">
        <f t="shared" si="327"/>
        <v>1282</v>
      </c>
      <c r="C1312" s="93" t="s">
        <v>3771</v>
      </c>
      <c r="D1312" s="93" t="s">
        <v>7</v>
      </c>
      <c r="E1312" s="113" t="str">
        <f t="shared" ref="E1312:E1326" si="339">CHAR(34)&amp;IF(B1312&lt;10,"000",IF(B1312&lt;100,"00",IF(B1312&lt;1000,"0","")))&amp;$B1312&amp;CHAR(34)</f>
        <v>"1282"</v>
      </c>
      <c r="F1312" s="94" t="str">
        <f t="shared" ref="F1312:F1326" si="340">E1312</f>
        <v>"1282"</v>
      </c>
      <c r="G1312" s="159">
        <v>0</v>
      </c>
      <c r="H1312" s="159">
        <v>0</v>
      </c>
      <c r="I1312" s="149" t="s">
        <v>28</v>
      </c>
      <c r="J1312" s="95" t="s">
        <v>1378</v>
      </c>
      <c r="K1312" s="96" t="s">
        <v>3785</v>
      </c>
      <c r="L1312" s="17" t="s">
        <v>4773</v>
      </c>
      <c r="M1312" s="55" t="s">
        <v>4832</v>
      </c>
      <c r="P1312" s="129" t="str">
        <f t="shared" ref="P1312:P1326" si="341">"ITM_"&amp;IF(B1312&lt;10,"000",IF(B1312&lt;100,"00",IF(B1312&lt;1000,"0","")))&amp;$B1312</f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243</v>
      </c>
      <c r="W1312" s="92" t="s">
        <v>2240</v>
      </c>
      <c r="X1312" s="96" t="s">
        <v>2240</v>
      </c>
      <c r="Y1312" s="96" t="s">
        <v>2240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33" t="str">
        <f>IF(ISNA(VLOOKUP(AA1312,'XEQM Shortlist'!J:J,1,0)),"//","")</f>
        <v/>
      </c>
      <c r="AE1312"/>
      <c r="AF1312" s="92" t="str">
        <f t="shared" si="324"/>
        <v/>
      </c>
      <c r="AG1312" t="b">
        <f t="shared" si="325"/>
        <v>1</v>
      </c>
    </row>
    <row r="1313" spans="1:33" s="17" customFormat="1">
      <c r="A1313" s="48">
        <f t="shared" si="326"/>
        <v>1313</v>
      </c>
      <c r="B1313" s="47">
        <f t="shared" si="327"/>
        <v>1283</v>
      </c>
      <c r="C1313" s="93" t="s">
        <v>3771</v>
      </c>
      <c r="D1313" s="93" t="s">
        <v>7</v>
      </c>
      <c r="E1313" s="113" t="str">
        <f t="shared" si="339"/>
        <v>"1283"</v>
      </c>
      <c r="F1313" s="94" t="str">
        <f t="shared" si="340"/>
        <v>"1283"</v>
      </c>
      <c r="G1313" s="159">
        <v>0</v>
      </c>
      <c r="H1313" s="159">
        <v>0</v>
      </c>
      <c r="I1313" s="149" t="s">
        <v>28</v>
      </c>
      <c r="J1313" s="95" t="s">
        <v>1378</v>
      </c>
      <c r="K1313" s="96" t="s">
        <v>3785</v>
      </c>
      <c r="L1313" s="17" t="s">
        <v>4773</v>
      </c>
      <c r="M1313" s="55" t="s">
        <v>4832</v>
      </c>
      <c r="P1313" s="129" t="str">
        <f t="shared" si="34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243</v>
      </c>
      <c r="W1313" s="92" t="s">
        <v>2240</v>
      </c>
      <c r="X1313" s="96" t="s">
        <v>2240</v>
      </c>
      <c r="Y1313" s="96" t="s">
        <v>2240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33" t="str">
        <f>IF(ISNA(VLOOKUP(AA1313,'XEQM Shortlist'!J:J,1,0)),"//","")</f>
        <v/>
      </c>
      <c r="AE1313"/>
      <c r="AF1313" s="92" t="str">
        <f t="shared" si="324"/>
        <v/>
      </c>
      <c r="AG1313" t="b">
        <f t="shared" si="325"/>
        <v>1</v>
      </c>
    </row>
    <row r="1314" spans="1:33" s="17" customFormat="1">
      <c r="A1314" s="48">
        <f t="shared" si="326"/>
        <v>1314</v>
      </c>
      <c r="B1314" s="47">
        <f t="shared" si="327"/>
        <v>1284</v>
      </c>
      <c r="C1314" s="93" t="s">
        <v>3771</v>
      </c>
      <c r="D1314" s="93" t="s">
        <v>7</v>
      </c>
      <c r="E1314" s="113" t="str">
        <f t="shared" si="339"/>
        <v>"1284"</v>
      </c>
      <c r="F1314" s="94" t="str">
        <f t="shared" si="340"/>
        <v>"1284"</v>
      </c>
      <c r="G1314" s="159">
        <v>0</v>
      </c>
      <c r="H1314" s="159">
        <v>0</v>
      </c>
      <c r="I1314" s="149" t="s">
        <v>28</v>
      </c>
      <c r="J1314" s="95" t="s">
        <v>1378</v>
      </c>
      <c r="K1314" s="96" t="s">
        <v>3785</v>
      </c>
      <c r="L1314" s="17" t="s">
        <v>4773</v>
      </c>
      <c r="M1314" s="55" t="s">
        <v>4832</v>
      </c>
      <c r="P1314" s="129" t="str">
        <f t="shared" si="34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243</v>
      </c>
      <c r="W1314" s="92" t="s">
        <v>2240</v>
      </c>
      <c r="X1314" s="96" t="s">
        <v>2240</v>
      </c>
      <c r="Y1314" s="96" t="s">
        <v>2240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33" t="str">
        <f>IF(ISNA(VLOOKUP(AA1314,'XEQM Shortlist'!J:J,1,0)),"//","")</f>
        <v/>
      </c>
      <c r="AE1314"/>
      <c r="AF1314" s="92" t="str">
        <f t="shared" si="324"/>
        <v/>
      </c>
      <c r="AG1314" t="b">
        <f t="shared" si="325"/>
        <v>1</v>
      </c>
    </row>
    <row r="1315" spans="1:33" s="17" customFormat="1">
      <c r="A1315" s="48">
        <f t="shared" si="326"/>
        <v>1315</v>
      </c>
      <c r="B1315" s="47">
        <f t="shared" si="327"/>
        <v>1285</v>
      </c>
      <c r="C1315" s="93" t="s">
        <v>3771</v>
      </c>
      <c r="D1315" s="93" t="s">
        <v>7</v>
      </c>
      <c r="E1315" s="113" t="str">
        <f t="shared" si="339"/>
        <v>"1285"</v>
      </c>
      <c r="F1315" s="94" t="str">
        <f t="shared" si="340"/>
        <v>"1285"</v>
      </c>
      <c r="G1315" s="159">
        <v>0</v>
      </c>
      <c r="H1315" s="159">
        <v>0</v>
      </c>
      <c r="I1315" s="149" t="s">
        <v>28</v>
      </c>
      <c r="J1315" s="95" t="s">
        <v>1378</v>
      </c>
      <c r="K1315" s="96" t="s">
        <v>3785</v>
      </c>
      <c r="L1315" s="17" t="s">
        <v>4773</v>
      </c>
      <c r="M1315" s="55" t="s">
        <v>4832</v>
      </c>
      <c r="P1315" s="129" t="str">
        <f t="shared" si="34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243</v>
      </c>
      <c r="W1315" s="92" t="s">
        <v>2240</v>
      </c>
      <c r="X1315" s="96" t="s">
        <v>2240</v>
      </c>
      <c r="Y1315" s="96" t="s">
        <v>2240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33" t="str">
        <f>IF(ISNA(VLOOKUP(AA1315,'XEQM Shortlist'!J:J,1,0)),"//","")</f>
        <v/>
      </c>
      <c r="AE1315"/>
      <c r="AF1315" s="92" t="str">
        <f t="shared" si="324"/>
        <v/>
      </c>
      <c r="AG1315" t="b">
        <f t="shared" si="325"/>
        <v>1</v>
      </c>
    </row>
    <row r="1316" spans="1:33" s="17" customFormat="1">
      <c r="A1316" s="48">
        <f t="shared" si="326"/>
        <v>1316</v>
      </c>
      <c r="B1316" s="47">
        <f t="shared" si="327"/>
        <v>1286</v>
      </c>
      <c r="C1316" s="93" t="s">
        <v>3771</v>
      </c>
      <c r="D1316" s="93" t="s">
        <v>7</v>
      </c>
      <c r="E1316" s="113" t="str">
        <f t="shared" si="339"/>
        <v>"1286"</v>
      </c>
      <c r="F1316" s="94" t="str">
        <f t="shared" si="340"/>
        <v>"1286"</v>
      </c>
      <c r="G1316" s="159">
        <v>0</v>
      </c>
      <c r="H1316" s="159">
        <v>0</v>
      </c>
      <c r="I1316" s="149" t="s">
        <v>28</v>
      </c>
      <c r="J1316" s="95" t="s">
        <v>1378</v>
      </c>
      <c r="K1316" s="96" t="s">
        <v>3785</v>
      </c>
      <c r="L1316" s="17" t="s">
        <v>4773</v>
      </c>
      <c r="M1316" s="55" t="s">
        <v>4832</v>
      </c>
      <c r="P1316" s="129" t="str">
        <f t="shared" si="34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243</v>
      </c>
      <c r="W1316" s="92" t="s">
        <v>2240</v>
      </c>
      <c r="X1316" s="96" t="s">
        <v>2240</v>
      </c>
      <c r="Y1316" s="96" t="s">
        <v>2240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33" t="str">
        <f>IF(ISNA(VLOOKUP(AA1316,'XEQM Shortlist'!J:J,1,0)),"//","")</f>
        <v/>
      </c>
      <c r="AE1316"/>
      <c r="AF1316" s="92" t="str">
        <f t="shared" si="324"/>
        <v/>
      </c>
      <c r="AG1316" t="b">
        <f t="shared" si="325"/>
        <v>1</v>
      </c>
    </row>
    <row r="1317" spans="1:33" s="17" customFormat="1">
      <c r="A1317" s="48">
        <f t="shared" si="326"/>
        <v>1317</v>
      </c>
      <c r="B1317" s="47">
        <f t="shared" si="327"/>
        <v>1287</v>
      </c>
      <c r="C1317" s="93" t="s">
        <v>3771</v>
      </c>
      <c r="D1317" s="93" t="s">
        <v>7</v>
      </c>
      <c r="E1317" s="113" t="str">
        <f t="shared" si="339"/>
        <v>"1287"</v>
      </c>
      <c r="F1317" s="94" t="str">
        <f t="shared" si="340"/>
        <v>"1287"</v>
      </c>
      <c r="G1317" s="159">
        <v>0</v>
      </c>
      <c r="H1317" s="159">
        <v>0</v>
      </c>
      <c r="I1317" s="149" t="s">
        <v>28</v>
      </c>
      <c r="J1317" s="95" t="s">
        <v>1378</v>
      </c>
      <c r="K1317" s="96" t="s">
        <v>3785</v>
      </c>
      <c r="L1317" s="17" t="s">
        <v>4773</v>
      </c>
      <c r="M1317" s="55" t="s">
        <v>4832</v>
      </c>
      <c r="P1317" s="129" t="str">
        <f t="shared" si="34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243</v>
      </c>
      <c r="W1317" s="92" t="s">
        <v>2240</v>
      </c>
      <c r="X1317" s="96" t="s">
        <v>2240</v>
      </c>
      <c r="Y1317" s="96" t="s">
        <v>2240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33" t="str">
        <f>IF(ISNA(VLOOKUP(AA1317,'XEQM Shortlist'!J:J,1,0)),"//","")</f>
        <v/>
      </c>
      <c r="AE1317"/>
      <c r="AF1317" s="92" t="str">
        <f t="shared" si="324"/>
        <v/>
      </c>
      <c r="AG1317" t="b">
        <f t="shared" si="325"/>
        <v>1</v>
      </c>
    </row>
    <row r="1318" spans="1:33" s="17" customFormat="1">
      <c r="A1318" s="48">
        <f t="shared" si="326"/>
        <v>1318</v>
      </c>
      <c r="B1318" s="47">
        <f t="shared" si="327"/>
        <v>1288</v>
      </c>
      <c r="C1318" s="93" t="s">
        <v>3771</v>
      </c>
      <c r="D1318" s="93" t="s">
        <v>7</v>
      </c>
      <c r="E1318" s="113" t="str">
        <f t="shared" si="339"/>
        <v>"1288"</v>
      </c>
      <c r="F1318" s="94" t="str">
        <f t="shared" si="340"/>
        <v>"1288"</v>
      </c>
      <c r="G1318" s="159">
        <v>0</v>
      </c>
      <c r="H1318" s="159">
        <v>0</v>
      </c>
      <c r="I1318" s="149" t="s">
        <v>28</v>
      </c>
      <c r="J1318" s="95" t="s">
        <v>1378</v>
      </c>
      <c r="K1318" s="96" t="s">
        <v>3785</v>
      </c>
      <c r="L1318" s="17" t="s">
        <v>4773</v>
      </c>
      <c r="M1318" s="55" t="s">
        <v>4832</v>
      </c>
      <c r="P1318" s="129" t="str">
        <f t="shared" si="34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243</v>
      </c>
      <c r="W1318" s="92" t="s">
        <v>2240</v>
      </c>
      <c r="X1318" s="96" t="s">
        <v>2240</v>
      </c>
      <c r="Y1318" s="96" t="s">
        <v>2240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33" t="str">
        <f>IF(ISNA(VLOOKUP(AA1318,'XEQM Shortlist'!J:J,1,0)),"//","")</f>
        <v/>
      </c>
      <c r="AE1318"/>
      <c r="AF1318" s="92" t="str">
        <f t="shared" si="324"/>
        <v/>
      </c>
      <c r="AG1318" t="b">
        <f t="shared" si="325"/>
        <v>1</v>
      </c>
    </row>
    <row r="1319" spans="1:33" s="17" customFormat="1">
      <c r="A1319" s="48">
        <f t="shared" si="326"/>
        <v>1319</v>
      </c>
      <c r="B1319" s="47">
        <f t="shared" si="327"/>
        <v>1289</v>
      </c>
      <c r="C1319" s="93" t="s">
        <v>3771</v>
      </c>
      <c r="D1319" s="93" t="s">
        <v>7</v>
      </c>
      <c r="E1319" s="113" t="str">
        <f t="shared" si="339"/>
        <v>"1289"</v>
      </c>
      <c r="F1319" s="94" t="str">
        <f t="shared" si="340"/>
        <v>"1289"</v>
      </c>
      <c r="G1319" s="159">
        <v>0</v>
      </c>
      <c r="H1319" s="159">
        <v>0</v>
      </c>
      <c r="I1319" s="149" t="s">
        <v>28</v>
      </c>
      <c r="J1319" s="95" t="s">
        <v>1378</v>
      </c>
      <c r="K1319" s="96" t="s">
        <v>3785</v>
      </c>
      <c r="L1319" s="17" t="s">
        <v>4773</v>
      </c>
      <c r="M1319" s="55" t="s">
        <v>4832</v>
      </c>
      <c r="P1319" s="129" t="str">
        <f t="shared" si="34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243</v>
      </c>
      <c r="W1319" s="92" t="s">
        <v>2240</v>
      </c>
      <c r="X1319" s="96" t="s">
        <v>2240</v>
      </c>
      <c r="Y1319" s="96" t="s">
        <v>2240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33" t="str">
        <f>IF(ISNA(VLOOKUP(AA1319,'XEQM Shortlist'!J:J,1,0)),"//","")</f>
        <v/>
      </c>
      <c r="AE1319"/>
      <c r="AF1319" s="92" t="str">
        <f t="shared" si="324"/>
        <v/>
      </c>
      <c r="AG1319" t="b">
        <f t="shared" si="325"/>
        <v>1</v>
      </c>
    </row>
    <row r="1320" spans="1:33" s="17" customFormat="1">
      <c r="A1320" s="48">
        <f t="shared" si="326"/>
        <v>1320</v>
      </c>
      <c r="B1320" s="47">
        <f t="shared" si="327"/>
        <v>1290</v>
      </c>
      <c r="C1320" s="93" t="s">
        <v>3771</v>
      </c>
      <c r="D1320" s="93" t="s">
        <v>7</v>
      </c>
      <c r="E1320" s="113" t="str">
        <f t="shared" si="339"/>
        <v>"1290"</v>
      </c>
      <c r="F1320" s="94" t="str">
        <f t="shared" si="340"/>
        <v>"1290"</v>
      </c>
      <c r="G1320" s="159">
        <v>0</v>
      </c>
      <c r="H1320" s="159">
        <v>0</v>
      </c>
      <c r="I1320" s="149" t="s">
        <v>28</v>
      </c>
      <c r="J1320" s="95" t="s">
        <v>1378</v>
      </c>
      <c r="K1320" s="96" t="s">
        <v>3785</v>
      </c>
      <c r="L1320" s="17" t="s">
        <v>4773</v>
      </c>
      <c r="M1320" s="55" t="s">
        <v>4832</v>
      </c>
      <c r="P1320" s="129" t="str">
        <f t="shared" si="34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243</v>
      </c>
      <c r="W1320" s="92" t="s">
        <v>2240</v>
      </c>
      <c r="X1320" s="96" t="s">
        <v>2240</v>
      </c>
      <c r="Y1320" s="96" t="s">
        <v>2240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33" t="str">
        <f>IF(ISNA(VLOOKUP(AA1320,'XEQM Shortlist'!J:J,1,0)),"//","")</f>
        <v/>
      </c>
      <c r="AE1320"/>
      <c r="AF1320" s="92" t="str">
        <f t="shared" si="324"/>
        <v/>
      </c>
      <c r="AG1320" t="b">
        <f t="shared" si="325"/>
        <v>1</v>
      </c>
    </row>
    <row r="1321" spans="1:33" s="17" customFormat="1">
      <c r="A1321" s="48">
        <f t="shared" si="326"/>
        <v>1321</v>
      </c>
      <c r="B1321" s="47">
        <f t="shared" si="327"/>
        <v>1291</v>
      </c>
      <c r="C1321" s="93" t="s">
        <v>3771</v>
      </c>
      <c r="D1321" s="93" t="s">
        <v>7</v>
      </c>
      <c r="E1321" s="113" t="str">
        <f t="shared" si="339"/>
        <v>"1291"</v>
      </c>
      <c r="F1321" s="94" t="str">
        <f t="shared" si="340"/>
        <v>"1291"</v>
      </c>
      <c r="G1321" s="159">
        <v>0</v>
      </c>
      <c r="H1321" s="159">
        <v>0</v>
      </c>
      <c r="I1321" s="149" t="s">
        <v>28</v>
      </c>
      <c r="J1321" s="95" t="s">
        <v>1378</v>
      </c>
      <c r="K1321" s="96" t="s">
        <v>3785</v>
      </c>
      <c r="L1321" s="17" t="s">
        <v>4773</v>
      </c>
      <c r="M1321" s="55" t="s">
        <v>4832</v>
      </c>
      <c r="P1321" s="129" t="str">
        <f t="shared" si="34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243</v>
      </c>
      <c r="W1321" s="92" t="s">
        <v>2240</v>
      </c>
      <c r="X1321" s="96" t="s">
        <v>2240</v>
      </c>
      <c r="Y1321" s="96" t="s">
        <v>2240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33" t="str">
        <f>IF(ISNA(VLOOKUP(AA1321,'XEQM Shortlist'!J:J,1,0)),"//","")</f>
        <v/>
      </c>
      <c r="AE1321"/>
      <c r="AF1321" s="92" t="str">
        <f t="shared" si="324"/>
        <v/>
      </c>
      <c r="AG1321" t="b">
        <f t="shared" si="325"/>
        <v>1</v>
      </c>
    </row>
    <row r="1322" spans="1:33" s="17" customFormat="1">
      <c r="A1322" s="48">
        <f t="shared" si="326"/>
        <v>1322</v>
      </c>
      <c r="B1322" s="47">
        <f t="shared" si="327"/>
        <v>1292</v>
      </c>
      <c r="C1322" s="93" t="s">
        <v>3771</v>
      </c>
      <c r="D1322" s="93" t="s">
        <v>7</v>
      </c>
      <c r="E1322" s="113" t="str">
        <f t="shared" si="339"/>
        <v>"1292"</v>
      </c>
      <c r="F1322" s="94" t="str">
        <f t="shared" si="340"/>
        <v>"1292"</v>
      </c>
      <c r="G1322" s="159">
        <v>0</v>
      </c>
      <c r="H1322" s="159">
        <v>0</v>
      </c>
      <c r="I1322" s="149" t="s">
        <v>28</v>
      </c>
      <c r="J1322" s="95" t="s">
        <v>1378</v>
      </c>
      <c r="K1322" s="96" t="s">
        <v>3785</v>
      </c>
      <c r="L1322" s="17" t="s">
        <v>4773</v>
      </c>
      <c r="M1322" s="55" t="s">
        <v>4832</v>
      </c>
      <c r="P1322" s="129" t="str">
        <f t="shared" si="34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243</v>
      </c>
      <c r="W1322" s="92" t="s">
        <v>2240</v>
      </c>
      <c r="X1322" s="96" t="s">
        <v>2240</v>
      </c>
      <c r="Y1322" s="96" t="s">
        <v>2240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33" t="str">
        <f>IF(ISNA(VLOOKUP(AA1322,'XEQM Shortlist'!J:J,1,0)),"//","")</f>
        <v/>
      </c>
      <c r="AE1322"/>
      <c r="AF1322" s="92" t="str">
        <f t="shared" si="324"/>
        <v/>
      </c>
      <c r="AG1322" t="b">
        <f t="shared" si="325"/>
        <v>1</v>
      </c>
    </row>
    <row r="1323" spans="1:33" s="17" customFormat="1">
      <c r="A1323" s="48">
        <f t="shared" si="326"/>
        <v>1323</v>
      </c>
      <c r="B1323" s="47">
        <f t="shared" si="327"/>
        <v>1293</v>
      </c>
      <c r="C1323" s="93" t="s">
        <v>3771</v>
      </c>
      <c r="D1323" s="93" t="s">
        <v>7</v>
      </c>
      <c r="E1323" s="113" t="str">
        <f t="shared" si="339"/>
        <v>"1293"</v>
      </c>
      <c r="F1323" s="94" t="str">
        <f t="shared" si="340"/>
        <v>"1293"</v>
      </c>
      <c r="G1323" s="159">
        <v>0</v>
      </c>
      <c r="H1323" s="159">
        <v>0</v>
      </c>
      <c r="I1323" s="149" t="s">
        <v>28</v>
      </c>
      <c r="J1323" s="95" t="s">
        <v>1378</v>
      </c>
      <c r="K1323" s="96" t="s">
        <v>3785</v>
      </c>
      <c r="L1323" s="17" t="s">
        <v>4773</v>
      </c>
      <c r="M1323" s="55" t="s">
        <v>4832</v>
      </c>
      <c r="P1323" s="129" t="str">
        <f t="shared" si="34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243</v>
      </c>
      <c r="W1323" s="92" t="s">
        <v>2240</v>
      </c>
      <c r="X1323" s="96" t="s">
        <v>2240</v>
      </c>
      <c r="Y1323" s="96" t="s">
        <v>2240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33" t="str">
        <f>IF(ISNA(VLOOKUP(AA1323,'XEQM Shortlist'!J:J,1,0)),"//","")</f>
        <v/>
      </c>
      <c r="AE1323"/>
      <c r="AF1323" s="92" t="str">
        <f t="shared" si="324"/>
        <v/>
      </c>
      <c r="AG1323" t="b">
        <f t="shared" si="325"/>
        <v>1</v>
      </c>
    </row>
    <row r="1324" spans="1:33" s="17" customFormat="1">
      <c r="A1324" s="48">
        <f t="shared" si="326"/>
        <v>1324</v>
      </c>
      <c r="B1324" s="47">
        <f t="shared" si="327"/>
        <v>1294</v>
      </c>
      <c r="C1324" s="93" t="s">
        <v>3771</v>
      </c>
      <c r="D1324" s="93" t="s">
        <v>7</v>
      </c>
      <c r="E1324" s="113" t="str">
        <f t="shared" si="339"/>
        <v>"1294"</v>
      </c>
      <c r="F1324" s="94" t="str">
        <f t="shared" si="340"/>
        <v>"1294"</v>
      </c>
      <c r="G1324" s="159">
        <v>0</v>
      </c>
      <c r="H1324" s="159">
        <v>0</v>
      </c>
      <c r="I1324" s="149" t="s">
        <v>28</v>
      </c>
      <c r="J1324" s="95" t="s">
        <v>1378</v>
      </c>
      <c r="K1324" s="96" t="s">
        <v>3785</v>
      </c>
      <c r="L1324" s="17" t="s">
        <v>4773</v>
      </c>
      <c r="M1324" s="55" t="s">
        <v>4832</v>
      </c>
      <c r="P1324" s="129" t="str">
        <f t="shared" si="34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243</v>
      </c>
      <c r="W1324" s="92" t="s">
        <v>2240</v>
      </c>
      <c r="X1324" s="96" t="s">
        <v>2240</v>
      </c>
      <c r="Y1324" s="96" t="s">
        <v>2240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33" t="str">
        <f>IF(ISNA(VLOOKUP(AA1324,'XEQM Shortlist'!J:J,1,0)),"//","")</f>
        <v/>
      </c>
      <c r="AE1324"/>
      <c r="AF1324" s="92" t="str">
        <f t="shared" si="324"/>
        <v/>
      </c>
      <c r="AG1324" t="b">
        <f t="shared" si="325"/>
        <v>1</v>
      </c>
    </row>
    <row r="1325" spans="1:33" s="17" customFormat="1">
      <c r="A1325" s="48">
        <f t="shared" si="326"/>
        <v>1325</v>
      </c>
      <c r="B1325" s="47">
        <f t="shared" si="327"/>
        <v>1295</v>
      </c>
      <c r="C1325" s="93" t="s">
        <v>3771</v>
      </c>
      <c r="D1325" s="93" t="s">
        <v>7</v>
      </c>
      <c r="E1325" s="113" t="str">
        <f t="shared" si="339"/>
        <v>"1295"</v>
      </c>
      <c r="F1325" s="94" t="str">
        <f t="shared" si="340"/>
        <v>"1295"</v>
      </c>
      <c r="G1325" s="159">
        <v>0</v>
      </c>
      <c r="H1325" s="159">
        <v>0</v>
      </c>
      <c r="I1325" s="149" t="s">
        <v>28</v>
      </c>
      <c r="J1325" s="95" t="s">
        <v>1378</v>
      </c>
      <c r="K1325" s="96" t="s">
        <v>3785</v>
      </c>
      <c r="L1325" s="17" t="s">
        <v>4773</v>
      </c>
      <c r="M1325" s="55" t="s">
        <v>4832</v>
      </c>
      <c r="P1325" s="129" t="str">
        <f t="shared" si="34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243</v>
      </c>
      <c r="W1325" s="92" t="s">
        <v>2240</v>
      </c>
      <c r="X1325" s="96" t="s">
        <v>2240</v>
      </c>
      <c r="Y1325" s="96" t="s">
        <v>2240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33" t="str">
        <f>IF(ISNA(VLOOKUP(AA1325,'XEQM Shortlist'!J:J,1,0)),"//","")</f>
        <v/>
      </c>
      <c r="AE1325"/>
      <c r="AF1325" s="92" t="str">
        <f t="shared" si="324"/>
        <v/>
      </c>
      <c r="AG1325" t="b">
        <f t="shared" si="325"/>
        <v>1</v>
      </c>
    </row>
    <row r="1326" spans="1:33" s="17" customFormat="1">
      <c r="A1326" s="48">
        <f t="shared" si="326"/>
        <v>1326</v>
      </c>
      <c r="B1326" s="47">
        <f t="shared" si="327"/>
        <v>1296</v>
      </c>
      <c r="C1326" s="93" t="s">
        <v>3771</v>
      </c>
      <c r="D1326" s="93" t="s">
        <v>7</v>
      </c>
      <c r="E1326" s="113" t="str">
        <f t="shared" si="339"/>
        <v>"1296"</v>
      </c>
      <c r="F1326" s="94" t="str">
        <f t="shared" si="340"/>
        <v>"1296"</v>
      </c>
      <c r="G1326" s="159">
        <v>0</v>
      </c>
      <c r="H1326" s="159">
        <v>0</v>
      </c>
      <c r="I1326" s="149" t="s">
        <v>28</v>
      </c>
      <c r="J1326" s="95" t="s">
        <v>1378</v>
      </c>
      <c r="K1326" s="96" t="s">
        <v>3785</v>
      </c>
      <c r="L1326" s="17" t="s">
        <v>4773</v>
      </c>
      <c r="M1326" s="55" t="s">
        <v>4832</v>
      </c>
      <c r="P1326" s="129" t="str">
        <f t="shared" si="34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243</v>
      </c>
      <c r="W1326" s="92" t="s">
        <v>2240</v>
      </c>
      <c r="X1326" s="96" t="s">
        <v>2240</v>
      </c>
      <c r="Y1326" s="96" t="s">
        <v>2240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33" t="str">
        <f>IF(ISNA(VLOOKUP(AA1326,'XEQM Shortlist'!J:J,1,0)),"//","")</f>
        <v/>
      </c>
      <c r="AE1326"/>
      <c r="AF1326" s="92" t="str">
        <f t="shared" si="324"/>
        <v/>
      </c>
      <c r="AG1326" t="b">
        <f t="shared" si="325"/>
        <v>1</v>
      </c>
    </row>
    <row r="1327" spans="1:33" s="42" customFormat="1">
      <c r="A1327" s="48" t="str">
        <f t="shared" si="326"/>
        <v/>
      </c>
      <c r="B1327" s="47">
        <f t="shared" si="327"/>
        <v>1296.01</v>
      </c>
      <c r="C1327" s="50" t="s">
        <v>2240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/>
      <c r="O1327" s="50"/>
      <c r="P1327" s="54" t="s">
        <v>2240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42">IF(AA1327&lt;&gt;"",V1326+1,V1326)</f>
        <v>243</v>
      </c>
      <c r="W1327" s="79" t="s">
        <v>2240</v>
      </c>
      <c r="X1327" s="78" t="s">
        <v>2240</v>
      </c>
      <c r="Y1327" s="78" t="s">
        <v>2240</v>
      </c>
      <c r="Z1327" s="25" t="str">
        <f t="shared" ref="Z1327:Z1372" si="34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4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45">B1327</f>
        <v>1296.01</v>
      </c>
      <c r="AC1327" t="str">
        <f t="shared" ref="AC1327:AC1350" si="346">P1327</f>
        <v/>
      </c>
      <c r="AD1327" s="133" t="str">
        <f>IF(ISNA(VLOOKUP(AA1327,'XEQM Shortlist'!J:J,1,0)),"//","")</f>
        <v/>
      </c>
      <c r="AF1327" s="92" t="str">
        <f t="shared" ref="AF1327:AF1350" si="34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48">AA1327=AF1327</f>
        <v>1</v>
      </c>
    </row>
    <row r="1328" spans="1:33" s="42" customFormat="1">
      <c r="A1328" s="48" t="str">
        <f t="shared" si="326"/>
        <v/>
      </c>
      <c r="B1328" s="47">
        <f t="shared" si="327"/>
        <v>1296.02</v>
      </c>
      <c r="C1328" s="50" t="s">
        <v>2240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/>
      <c r="O1328" s="50"/>
      <c r="P1328" s="54" t="s">
        <v>2240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42"/>
        <v>243</v>
      </c>
      <c r="W1328" s="79" t="s">
        <v>2240</v>
      </c>
      <c r="X1328" s="78" t="s">
        <v>2240</v>
      </c>
      <c r="Y1328" s="78" t="s">
        <v>2240</v>
      </c>
      <c r="Z1328" s="25" t="str">
        <f t="shared" si="343"/>
        <v/>
      </c>
      <c r="AA1328" s="25" t="str">
        <f t="shared" si="344"/>
        <v/>
      </c>
      <c r="AB1328" s="1">
        <f t="shared" si="345"/>
        <v>1296.02</v>
      </c>
      <c r="AC1328" t="str">
        <f t="shared" si="346"/>
        <v/>
      </c>
      <c r="AD1328" s="133" t="str">
        <f>IF(ISNA(VLOOKUP(AA1328,'XEQM Shortlist'!J:J,1,0)),"//","")</f>
        <v/>
      </c>
      <c r="AF1328" s="92" t="str">
        <f t="shared" si="347"/>
        <v/>
      </c>
      <c r="AG1328" t="b">
        <f t="shared" si="348"/>
        <v>1</v>
      </c>
    </row>
    <row r="1329" spans="1:33" s="42" customFormat="1">
      <c r="A1329" s="48" t="str">
        <f t="shared" si="326"/>
        <v/>
      </c>
      <c r="B1329" s="47">
        <f t="shared" si="327"/>
        <v>1296.03</v>
      </c>
      <c r="C1329" s="50" t="s">
        <v>2699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/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42"/>
        <v>243</v>
      </c>
      <c r="W1329" s="79" t="s">
        <v>2240</v>
      </c>
      <c r="X1329" s="78" t="s">
        <v>2240</v>
      </c>
      <c r="Y1329" s="78" t="s">
        <v>2240</v>
      </c>
      <c r="Z1329" s="25" t="str">
        <f t="shared" si="343"/>
        <v/>
      </c>
      <c r="AA1329" s="25" t="str">
        <f t="shared" si="344"/>
        <v/>
      </c>
      <c r="AB1329" s="1">
        <f t="shared" si="345"/>
        <v>1296.03</v>
      </c>
      <c r="AC1329" t="str">
        <f t="shared" si="346"/>
        <v>// Curve fitting</v>
      </c>
      <c r="AD1329" s="133" t="str">
        <f>IF(ISNA(VLOOKUP(AA1329,'XEQM Shortlist'!J:J,1,0)),"//","")</f>
        <v/>
      </c>
      <c r="AF1329" s="92" t="str">
        <f t="shared" si="347"/>
        <v/>
      </c>
      <c r="AG1329" t="b">
        <f t="shared" si="348"/>
        <v>1</v>
      </c>
    </row>
    <row r="1330" spans="1:33">
      <c r="A1330" s="48">
        <f t="shared" si="326"/>
        <v>1330</v>
      </c>
      <c r="B1330" s="47">
        <f t="shared" si="327"/>
        <v>1297</v>
      </c>
      <c r="C1330" s="51" t="s">
        <v>3567</v>
      </c>
      <c r="D1330" s="51" t="s">
        <v>12</v>
      </c>
      <c r="E1330" s="56" t="s">
        <v>1032</v>
      </c>
      <c r="F1330" s="56" t="s">
        <v>1032</v>
      </c>
      <c r="G1330" s="79">
        <v>0</v>
      </c>
      <c r="H1330" s="79">
        <v>510</v>
      </c>
      <c r="I1330" s="145" t="s">
        <v>3</v>
      </c>
      <c r="J1330" s="56" t="s">
        <v>1377</v>
      </c>
      <c r="K1330" s="57" t="s">
        <v>3947</v>
      </c>
      <c r="L1330" s="55" t="s">
        <v>4773</v>
      </c>
      <c r="M1330" s="55" t="s">
        <v>4839</v>
      </c>
      <c r="N1330" s="55"/>
      <c r="O1330" s="55"/>
      <c r="P1330" s="54" t="s">
        <v>1431</v>
      </c>
      <c r="Q1330" s="13"/>
      <c r="R1330"/>
      <c r="S1330" t="str">
        <f t="shared" ref="S1330:S1345" si="349">IF(E1330=F1330,"","NOT EQUAL")</f>
        <v/>
      </c>
      <c r="T1330" s="44" t="str">
        <f>IF(ISNA(VLOOKUP(P1330,Sheet1!E:F,2,0)),"--","PRESENT")</f>
        <v>--</v>
      </c>
      <c r="U1330"/>
      <c r="V1330">
        <f t="shared" si="342"/>
        <v>244</v>
      </c>
      <c r="W1330" s="79" t="s">
        <v>2240</v>
      </c>
      <c r="X1330" s="57" t="s">
        <v>2240</v>
      </c>
      <c r="Y1330" s="57" t="s">
        <v>2240</v>
      </c>
      <c r="Z1330" s="25" t="str">
        <f t="shared" si="343"/>
        <v>"BESTF"</v>
      </c>
      <c r="AA1330" s="25" t="str">
        <f t="shared" si="344"/>
        <v>BESTF</v>
      </c>
      <c r="AB1330" s="1">
        <f t="shared" si="345"/>
        <v>1297</v>
      </c>
      <c r="AC1330" t="str">
        <f t="shared" si="346"/>
        <v>ITM_BESTF</v>
      </c>
      <c r="AD1330" s="133" t="str">
        <f>IF(ISNA(VLOOKUP(AA1330,'XEQM Shortlist'!J:J,1,0)),"//","")</f>
        <v>//</v>
      </c>
      <c r="AF1330" s="92" t="str">
        <f t="shared" si="347"/>
        <v>BESTF</v>
      </c>
      <c r="AG1330" t="b">
        <f t="shared" si="348"/>
        <v>1</v>
      </c>
    </row>
    <row r="1331" spans="1:33">
      <c r="A1331" s="48">
        <f t="shared" si="326"/>
        <v>1331</v>
      </c>
      <c r="B1331" s="47">
        <f t="shared" si="327"/>
        <v>1298</v>
      </c>
      <c r="C1331" s="51" t="s">
        <v>3567</v>
      </c>
      <c r="D1331" s="51" t="s">
        <v>4443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1377</v>
      </c>
      <c r="K1331" s="57" t="s">
        <v>3947</v>
      </c>
      <c r="L1331" s="55" t="s">
        <v>4773</v>
      </c>
      <c r="M1331" s="55" t="s">
        <v>4830</v>
      </c>
      <c r="N1331" s="55"/>
      <c r="O1331" s="55"/>
      <c r="P1331" s="54" t="s">
        <v>1529</v>
      </c>
      <c r="Q1331" s="13"/>
      <c r="R1331"/>
      <c r="S1331" t="str">
        <f t="shared" si="349"/>
        <v/>
      </c>
      <c r="T1331" s="44" t="str">
        <f>IF(ISNA(VLOOKUP(P1331,Sheet1!E:F,2,0)),"--","PRESENT")</f>
        <v>--</v>
      </c>
      <c r="U1331"/>
      <c r="V1331">
        <f t="shared" si="342"/>
        <v>245</v>
      </c>
      <c r="W1331" s="79" t="s">
        <v>2240</v>
      </c>
      <c r="X1331" s="57" t="s">
        <v>2240</v>
      </c>
      <c r="Y1331" s="57" t="s">
        <v>2240</v>
      </c>
      <c r="Z1331" s="25" t="str">
        <f t="shared" si="343"/>
        <v>"EXPF"</v>
      </c>
      <c r="AA1331" s="25" t="str">
        <f t="shared" si="344"/>
        <v>EXPF</v>
      </c>
      <c r="AB1331" s="1">
        <f t="shared" si="345"/>
        <v>1298</v>
      </c>
      <c r="AC1331" t="str">
        <f t="shared" si="346"/>
        <v>ITM_EXPF</v>
      </c>
      <c r="AD1331" s="133" t="str">
        <f>IF(ISNA(VLOOKUP(AA1331,'XEQM Shortlist'!J:J,1,0)),"//","")</f>
        <v>//</v>
      </c>
      <c r="AF1331" s="92" t="str">
        <f t="shared" si="347"/>
        <v>EXPF</v>
      </c>
      <c r="AG1331" t="b">
        <f t="shared" si="348"/>
        <v>1</v>
      </c>
    </row>
    <row r="1332" spans="1:33">
      <c r="A1332" s="48">
        <f t="shared" si="326"/>
        <v>1332</v>
      </c>
      <c r="B1332" s="47">
        <f t="shared" si="327"/>
        <v>1299</v>
      </c>
      <c r="C1332" s="51" t="s">
        <v>3567</v>
      </c>
      <c r="D1332" s="51" t="s">
        <v>4444</v>
      </c>
      <c r="E1332" s="56" t="s">
        <v>174</v>
      </c>
      <c r="F1332" s="56" t="s">
        <v>174</v>
      </c>
      <c r="G1332" s="158">
        <v>0</v>
      </c>
      <c r="H1332" s="158">
        <v>0</v>
      </c>
      <c r="I1332" s="145" t="s">
        <v>3</v>
      </c>
      <c r="J1332" s="56" t="s">
        <v>1377</v>
      </c>
      <c r="K1332" s="57" t="s">
        <v>3947</v>
      </c>
      <c r="L1332" s="55" t="s">
        <v>4773</v>
      </c>
      <c r="M1332" s="55" t="s">
        <v>4830</v>
      </c>
      <c r="N1332" s="55"/>
      <c r="O1332" s="55"/>
      <c r="P1332" s="54" t="s">
        <v>1655</v>
      </c>
      <c r="Q1332" s="13"/>
      <c r="R1332"/>
      <c r="S1332" t="str">
        <f t="shared" si="349"/>
        <v/>
      </c>
      <c r="T1332" s="44" t="str">
        <f>IF(ISNA(VLOOKUP(P1332,Sheet1!E:F,2,0)),"--","PRESENT")</f>
        <v>--</v>
      </c>
      <c r="U1332"/>
      <c r="V1332">
        <f t="shared" si="342"/>
        <v>246</v>
      </c>
      <c r="W1332" s="79" t="s">
        <v>2240</v>
      </c>
      <c r="X1332" s="57" t="s">
        <v>2240</v>
      </c>
      <c r="Y1332" s="57" t="s">
        <v>2240</v>
      </c>
      <c r="Z1332" s="25" t="str">
        <f t="shared" si="343"/>
        <v>"LINF"</v>
      </c>
      <c r="AA1332" s="25" t="str">
        <f t="shared" si="344"/>
        <v>LINF</v>
      </c>
      <c r="AB1332" s="1">
        <f t="shared" si="345"/>
        <v>1299</v>
      </c>
      <c r="AC1332" t="str">
        <f t="shared" si="346"/>
        <v>ITM_LINF</v>
      </c>
      <c r="AD1332" s="133" t="str">
        <f>IF(ISNA(VLOOKUP(AA1332,'XEQM Shortlist'!J:J,1,0)),"//","")</f>
        <v>//</v>
      </c>
      <c r="AF1332" s="92" t="str">
        <f t="shared" si="347"/>
        <v>LINF</v>
      </c>
      <c r="AG1332" t="b">
        <f t="shared" si="348"/>
        <v>1</v>
      </c>
    </row>
    <row r="1333" spans="1:33">
      <c r="A1333" s="48">
        <f t="shared" si="326"/>
        <v>1333</v>
      </c>
      <c r="B1333" s="47">
        <f t="shared" si="327"/>
        <v>1300</v>
      </c>
      <c r="C1333" s="51" t="s">
        <v>3567</v>
      </c>
      <c r="D1333" s="51" t="s">
        <v>4445</v>
      </c>
      <c r="E1333" s="56" t="s">
        <v>185</v>
      </c>
      <c r="F1333" s="56" t="s">
        <v>185</v>
      </c>
      <c r="G1333" s="158">
        <v>0</v>
      </c>
      <c r="H1333" s="158">
        <v>0</v>
      </c>
      <c r="I1333" s="145" t="s">
        <v>3</v>
      </c>
      <c r="J1333" s="56" t="s">
        <v>1377</v>
      </c>
      <c r="K1333" s="57" t="s">
        <v>3947</v>
      </c>
      <c r="L1333" s="55" t="s">
        <v>4773</v>
      </c>
      <c r="M1333" s="55" t="s">
        <v>4830</v>
      </c>
      <c r="N1333" s="55"/>
      <c r="O1333" s="55"/>
      <c r="P1333" s="54" t="s">
        <v>1670</v>
      </c>
      <c r="Q1333" s="13"/>
      <c r="R1333"/>
      <c r="S1333" t="str">
        <f t="shared" si="349"/>
        <v/>
      </c>
      <c r="T1333" s="44" t="str">
        <f>IF(ISNA(VLOOKUP(P1333,Sheet1!E:F,2,0)),"--","PRESENT")</f>
        <v>--</v>
      </c>
      <c r="U1333"/>
      <c r="V1333">
        <f t="shared" si="342"/>
        <v>247</v>
      </c>
      <c r="W1333" s="79" t="s">
        <v>2240</v>
      </c>
      <c r="X1333" s="57" t="s">
        <v>2240</v>
      </c>
      <c r="Y1333" s="57" t="s">
        <v>2240</v>
      </c>
      <c r="Z1333" s="25" t="str">
        <f t="shared" si="343"/>
        <v>"LOGF"</v>
      </c>
      <c r="AA1333" s="25" t="str">
        <f t="shared" si="344"/>
        <v>LOGF</v>
      </c>
      <c r="AB1333" s="1">
        <f t="shared" si="345"/>
        <v>1300</v>
      </c>
      <c r="AC1333" t="str">
        <f t="shared" si="346"/>
        <v>ITM_LOGF</v>
      </c>
      <c r="AD1333" s="133" t="str">
        <f>IF(ISNA(VLOOKUP(AA1333,'XEQM Shortlist'!J:J,1,0)),"//","")</f>
        <v>//</v>
      </c>
      <c r="AF1333" s="92" t="str">
        <f t="shared" si="347"/>
        <v>LOGF</v>
      </c>
      <c r="AG1333" t="b">
        <f t="shared" si="348"/>
        <v>1</v>
      </c>
    </row>
    <row r="1334" spans="1:33">
      <c r="A1334" s="48">
        <f t="shared" si="326"/>
        <v>1334</v>
      </c>
      <c r="B1334" s="47">
        <f t="shared" si="327"/>
        <v>1301</v>
      </c>
      <c r="C1334" s="51" t="s">
        <v>3567</v>
      </c>
      <c r="D1334" s="51" t="s">
        <v>4446</v>
      </c>
      <c r="E1334" s="56" t="s">
        <v>239</v>
      </c>
      <c r="F1334" s="56" t="s">
        <v>239</v>
      </c>
      <c r="G1334" s="158">
        <v>0</v>
      </c>
      <c r="H1334" s="158">
        <v>0</v>
      </c>
      <c r="I1334" s="145" t="s">
        <v>3</v>
      </c>
      <c r="J1334" s="56" t="s">
        <v>1377</v>
      </c>
      <c r="K1334" s="57" t="s">
        <v>3947</v>
      </c>
      <c r="L1334" s="55" t="s">
        <v>4773</v>
      </c>
      <c r="M1334" s="55" t="s">
        <v>4830</v>
      </c>
      <c r="N1334" s="55"/>
      <c r="O1334" s="55"/>
      <c r="P1334" s="54" t="s">
        <v>1759</v>
      </c>
      <c r="Q1334" s="13"/>
      <c r="R1334"/>
      <c r="S1334" t="str">
        <f t="shared" si="349"/>
        <v/>
      </c>
      <c r="T1334" s="44" t="str">
        <f>IF(ISNA(VLOOKUP(P1334,Sheet1!E:F,2,0)),"--","PRESENT")</f>
        <v>--</v>
      </c>
      <c r="U1334"/>
      <c r="V1334">
        <f t="shared" si="342"/>
        <v>248</v>
      </c>
      <c r="W1334" s="79" t="s">
        <v>2240</v>
      </c>
      <c r="X1334" s="57" t="s">
        <v>2240</v>
      </c>
      <c r="Y1334" s="57" t="s">
        <v>2240</v>
      </c>
      <c r="Z1334" s="25" t="str">
        <f t="shared" si="343"/>
        <v>"ORTHOF"</v>
      </c>
      <c r="AA1334" s="25" t="str">
        <f t="shared" si="344"/>
        <v>ORTHOF</v>
      </c>
      <c r="AB1334" s="1">
        <f t="shared" si="345"/>
        <v>1301</v>
      </c>
      <c r="AC1334" t="str">
        <f t="shared" si="346"/>
        <v>ITM_ORTHOF</v>
      </c>
      <c r="AD1334" s="133" t="str">
        <f>IF(ISNA(VLOOKUP(AA1334,'XEQM Shortlist'!J:J,1,0)),"//","")</f>
        <v>//</v>
      </c>
      <c r="AF1334" s="92" t="str">
        <f t="shared" si="347"/>
        <v>ORTHOF</v>
      </c>
      <c r="AG1334" t="b">
        <f t="shared" si="348"/>
        <v>1</v>
      </c>
    </row>
    <row r="1335" spans="1:33">
      <c r="A1335" s="48">
        <f t="shared" si="326"/>
        <v>1335</v>
      </c>
      <c r="B1335" s="47">
        <f t="shared" si="327"/>
        <v>1302</v>
      </c>
      <c r="C1335" s="51" t="s">
        <v>3567</v>
      </c>
      <c r="D1335" s="51" t="s">
        <v>4447</v>
      </c>
      <c r="E1335" s="56" t="s">
        <v>254</v>
      </c>
      <c r="F1335" s="56" t="s">
        <v>254</v>
      </c>
      <c r="G1335" s="158">
        <v>0</v>
      </c>
      <c r="H1335" s="158">
        <v>0</v>
      </c>
      <c r="I1335" s="145" t="s">
        <v>3</v>
      </c>
      <c r="J1335" s="56" t="s">
        <v>1377</v>
      </c>
      <c r="K1335" s="57" t="s">
        <v>3947</v>
      </c>
      <c r="L1335" s="55" t="s">
        <v>4773</v>
      </c>
      <c r="M1335" s="55" t="s">
        <v>4830</v>
      </c>
      <c r="N1335" s="55"/>
      <c r="O1335" s="55"/>
      <c r="P1335" s="54" t="s">
        <v>1782</v>
      </c>
      <c r="Q1335" s="13"/>
      <c r="R1335"/>
      <c r="S1335" t="str">
        <f t="shared" si="349"/>
        <v/>
      </c>
      <c r="T1335" s="44" t="str">
        <f>IF(ISNA(VLOOKUP(P1335,Sheet1!E:F,2,0)),"--","PRESENT")</f>
        <v>--</v>
      </c>
      <c r="U1335"/>
      <c r="V1335">
        <f t="shared" si="342"/>
        <v>249</v>
      </c>
      <c r="W1335" s="79" t="s">
        <v>2240</v>
      </c>
      <c r="X1335" s="57" t="s">
        <v>2240</v>
      </c>
      <c r="Y1335" s="57" t="s">
        <v>2240</v>
      </c>
      <c r="Z1335" s="25" t="str">
        <f t="shared" si="343"/>
        <v>"POWERF"</v>
      </c>
      <c r="AA1335" s="25" t="str">
        <f t="shared" si="344"/>
        <v>POWERF</v>
      </c>
      <c r="AB1335" s="1">
        <f t="shared" si="345"/>
        <v>1302</v>
      </c>
      <c r="AC1335" t="str">
        <f t="shared" si="346"/>
        <v>ITM_POWERF</v>
      </c>
      <c r="AD1335" s="133" t="str">
        <f>IF(ISNA(VLOOKUP(AA1335,'XEQM Shortlist'!J:J,1,0)),"//","")</f>
        <v>//</v>
      </c>
      <c r="AF1335" s="92" t="str">
        <f t="shared" si="347"/>
        <v>POWERF</v>
      </c>
      <c r="AG1335" t="b">
        <f t="shared" si="348"/>
        <v>1</v>
      </c>
    </row>
    <row r="1336" spans="1:33">
      <c r="A1336" s="48">
        <f t="shared" si="326"/>
        <v>1336</v>
      </c>
      <c r="B1336" s="47">
        <f t="shared" si="327"/>
        <v>1303</v>
      </c>
      <c r="C1336" s="51" t="s">
        <v>3567</v>
      </c>
      <c r="D1336" s="51" t="s">
        <v>4448</v>
      </c>
      <c r="E1336" s="56" t="s">
        <v>904</v>
      </c>
      <c r="F1336" s="56" t="s">
        <v>904</v>
      </c>
      <c r="G1336" s="61">
        <v>0</v>
      </c>
      <c r="H1336" s="61">
        <v>0</v>
      </c>
      <c r="I1336" s="145" t="s">
        <v>3</v>
      </c>
      <c r="J1336" s="56" t="s">
        <v>1377</v>
      </c>
      <c r="K1336" s="57" t="s">
        <v>3947</v>
      </c>
      <c r="L1336" s="55" t="s">
        <v>4773</v>
      </c>
      <c r="M1336" s="55" t="s">
        <v>4830</v>
      </c>
      <c r="N1336" s="55"/>
      <c r="O1336" s="55"/>
      <c r="P1336" s="54" t="s">
        <v>2162</v>
      </c>
      <c r="Q1336" s="13"/>
      <c r="R1336"/>
      <c r="S1336" t="str">
        <f t="shared" si="349"/>
        <v/>
      </c>
      <c r="T1336" s="44" t="str">
        <f>IF(ISNA(VLOOKUP(P1336,Sheet1!E:F,2,0)),"--","PRESENT")</f>
        <v>--</v>
      </c>
      <c r="U1336"/>
      <c r="V1336">
        <f t="shared" si="342"/>
        <v>250</v>
      </c>
      <c r="W1336" s="79" t="s">
        <v>2240</v>
      </c>
      <c r="X1336" s="57" t="s">
        <v>2240</v>
      </c>
      <c r="Y1336" s="57" t="s">
        <v>2240</v>
      </c>
      <c r="Z1336" s="25" t="str">
        <f t="shared" si="343"/>
        <v>"GAUSSF"</v>
      </c>
      <c r="AA1336" s="25" t="str">
        <f t="shared" si="344"/>
        <v>GAUSSF</v>
      </c>
      <c r="AB1336" s="1">
        <f t="shared" si="345"/>
        <v>1303</v>
      </c>
      <c r="AC1336" t="str">
        <f t="shared" si="346"/>
        <v>ITM_GAUSSF</v>
      </c>
      <c r="AD1336" s="133" t="str">
        <f>IF(ISNA(VLOOKUP(AA1336,'XEQM Shortlist'!J:J,1,0)),"//","")</f>
        <v>//</v>
      </c>
      <c r="AF1336" s="92" t="str">
        <f t="shared" si="347"/>
        <v>GAUSSF</v>
      </c>
      <c r="AG1336" t="b">
        <f t="shared" si="348"/>
        <v>1</v>
      </c>
    </row>
    <row r="1337" spans="1:33">
      <c r="A1337" s="48">
        <f t="shared" si="326"/>
        <v>1337</v>
      </c>
      <c r="B1337" s="47">
        <f t="shared" si="327"/>
        <v>1304</v>
      </c>
      <c r="C1337" s="51" t="s">
        <v>3567</v>
      </c>
      <c r="D1337" s="51" t="s">
        <v>4449</v>
      </c>
      <c r="E1337" s="56" t="s">
        <v>905</v>
      </c>
      <c r="F1337" s="56" t="s">
        <v>905</v>
      </c>
      <c r="G1337" s="61">
        <v>0</v>
      </c>
      <c r="H1337" s="61">
        <v>0</v>
      </c>
      <c r="I1337" s="145" t="s">
        <v>3</v>
      </c>
      <c r="J1337" s="56" t="s">
        <v>1377</v>
      </c>
      <c r="K1337" s="57" t="s">
        <v>3947</v>
      </c>
      <c r="L1337" s="55" t="s">
        <v>4773</v>
      </c>
      <c r="M1337" s="55" t="s">
        <v>4830</v>
      </c>
      <c r="N1337" s="55"/>
      <c r="O1337" s="55"/>
      <c r="P1337" s="54" t="s">
        <v>2163</v>
      </c>
      <c r="Q1337" s="13"/>
      <c r="R1337"/>
      <c r="S1337" t="str">
        <f t="shared" si="349"/>
        <v/>
      </c>
      <c r="T1337" s="44" t="str">
        <f>IF(ISNA(VLOOKUP(P1337,Sheet1!E:F,2,0)),"--","PRESENT")</f>
        <v>--</v>
      </c>
      <c r="U1337"/>
      <c r="V1337">
        <f t="shared" si="342"/>
        <v>251</v>
      </c>
      <c r="W1337" s="79" t="s">
        <v>2240</v>
      </c>
      <c r="X1337" s="57" t="s">
        <v>2240</v>
      </c>
      <c r="Y1337" s="57" t="s">
        <v>2240</v>
      </c>
      <c r="Z1337" s="25" t="str">
        <f t="shared" si="343"/>
        <v>"CAUCHF"</v>
      </c>
      <c r="AA1337" s="25" t="str">
        <f t="shared" si="344"/>
        <v>CAUCHF</v>
      </c>
      <c r="AB1337" s="1">
        <f t="shared" si="345"/>
        <v>1304</v>
      </c>
      <c r="AC1337" t="str">
        <f t="shared" si="346"/>
        <v>ITM_CAUCHF</v>
      </c>
      <c r="AD1337" s="133" t="str">
        <f>IF(ISNA(VLOOKUP(AA1337,'XEQM Shortlist'!J:J,1,0)),"//","")</f>
        <v>//</v>
      </c>
      <c r="AF1337" s="92" t="str">
        <f t="shared" si="347"/>
        <v>CAUCHF</v>
      </c>
      <c r="AG1337" t="b">
        <f t="shared" si="348"/>
        <v>1</v>
      </c>
    </row>
    <row r="1338" spans="1:33">
      <c r="A1338" s="48">
        <f t="shared" si="326"/>
        <v>1338</v>
      </c>
      <c r="B1338" s="47">
        <f t="shared" si="327"/>
        <v>1305</v>
      </c>
      <c r="C1338" s="51" t="s">
        <v>3567</v>
      </c>
      <c r="D1338" s="51" t="s">
        <v>4450</v>
      </c>
      <c r="E1338" s="56" t="s">
        <v>906</v>
      </c>
      <c r="F1338" s="56" t="s">
        <v>906</v>
      </c>
      <c r="G1338" s="61">
        <v>0</v>
      </c>
      <c r="H1338" s="61">
        <v>0</v>
      </c>
      <c r="I1338" s="145" t="s">
        <v>3</v>
      </c>
      <c r="J1338" s="56" t="s">
        <v>1377</v>
      </c>
      <c r="K1338" s="57" t="s">
        <v>3947</v>
      </c>
      <c r="L1338" s="55" t="s">
        <v>4773</v>
      </c>
      <c r="M1338" s="55" t="s">
        <v>4830</v>
      </c>
      <c r="N1338" s="55"/>
      <c r="O1338" s="55"/>
      <c r="P1338" s="54" t="s">
        <v>2164</v>
      </c>
      <c r="Q1338" s="13"/>
      <c r="R1338"/>
      <c r="S1338" t="str">
        <f t="shared" si="349"/>
        <v/>
      </c>
      <c r="T1338" s="44" t="str">
        <f>IF(ISNA(VLOOKUP(P1338,Sheet1!E:F,2,0)),"--","PRESENT")</f>
        <v>--</v>
      </c>
      <c r="U1338"/>
      <c r="V1338">
        <f t="shared" si="342"/>
        <v>252</v>
      </c>
      <c r="W1338" s="79" t="s">
        <v>2240</v>
      </c>
      <c r="X1338" s="57" t="s">
        <v>2240</v>
      </c>
      <c r="Y1338" s="57" t="s">
        <v>2240</v>
      </c>
      <c r="Z1338" s="25" t="str">
        <f t="shared" si="343"/>
        <v>"PARABF"</v>
      </c>
      <c r="AA1338" s="25" t="str">
        <f t="shared" si="344"/>
        <v>PARABF</v>
      </c>
      <c r="AB1338" s="1">
        <f t="shared" si="345"/>
        <v>1305</v>
      </c>
      <c r="AC1338" t="str">
        <f t="shared" si="346"/>
        <v>ITM_PARABF</v>
      </c>
      <c r="AD1338" s="133" t="str">
        <f>IF(ISNA(VLOOKUP(AA1338,'XEQM Shortlist'!J:J,1,0)),"//","")</f>
        <v>//</v>
      </c>
      <c r="AF1338" s="92" t="str">
        <f t="shared" si="347"/>
        <v>PARABF</v>
      </c>
      <c r="AG1338" t="b">
        <f t="shared" si="348"/>
        <v>1</v>
      </c>
    </row>
    <row r="1339" spans="1:33">
      <c r="A1339" s="48">
        <f t="shared" si="326"/>
        <v>1339</v>
      </c>
      <c r="B1339" s="47">
        <f t="shared" si="327"/>
        <v>1306</v>
      </c>
      <c r="C1339" s="51" t="s">
        <v>3567</v>
      </c>
      <c r="D1339" s="51" t="s">
        <v>4451</v>
      </c>
      <c r="E1339" s="56" t="s">
        <v>907</v>
      </c>
      <c r="F1339" s="56" t="s">
        <v>907</v>
      </c>
      <c r="G1339" s="61">
        <v>0</v>
      </c>
      <c r="H1339" s="61">
        <v>0</v>
      </c>
      <c r="I1339" s="145" t="s">
        <v>3</v>
      </c>
      <c r="J1339" s="56" t="s">
        <v>1377</v>
      </c>
      <c r="K1339" s="57" t="s">
        <v>3947</v>
      </c>
      <c r="L1339" s="55" t="s">
        <v>4773</v>
      </c>
      <c r="M1339" s="55" t="s">
        <v>4830</v>
      </c>
      <c r="N1339" s="55"/>
      <c r="O1339" s="55"/>
      <c r="P1339" s="54" t="s">
        <v>2165</v>
      </c>
      <c r="Q1339" s="13"/>
      <c r="R1339"/>
      <c r="S1339" t="str">
        <f t="shared" si="349"/>
        <v/>
      </c>
      <c r="T1339" s="44" t="str">
        <f>IF(ISNA(VLOOKUP(P1339,Sheet1!E:F,2,0)),"--","PRESENT")</f>
        <v>--</v>
      </c>
      <c r="U1339"/>
      <c r="V1339">
        <f t="shared" si="342"/>
        <v>253</v>
      </c>
      <c r="W1339" s="79" t="s">
        <v>2240</v>
      </c>
      <c r="X1339" s="57" t="s">
        <v>2240</v>
      </c>
      <c r="Y1339" s="57" t="s">
        <v>2240</v>
      </c>
      <c r="Z1339" s="25" t="str">
        <f t="shared" si="343"/>
        <v>"HYPF"</v>
      </c>
      <c r="AA1339" s="25" t="str">
        <f t="shared" si="344"/>
        <v>HYPF</v>
      </c>
      <c r="AB1339" s="1">
        <f t="shared" si="345"/>
        <v>1306</v>
      </c>
      <c r="AC1339" t="str">
        <f t="shared" si="346"/>
        <v>ITM_HYPF</v>
      </c>
      <c r="AD1339" s="133" t="str">
        <f>IF(ISNA(VLOOKUP(AA1339,'XEQM Shortlist'!J:J,1,0)),"//","")</f>
        <v>//</v>
      </c>
      <c r="AF1339" s="92" t="str">
        <f t="shared" si="347"/>
        <v>HYPF</v>
      </c>
      <c r="AG1339" t="b">
        <f t="shared" si="348"/>
        <v>1</v>
      </c>
    </row>
    <row r="1340" spans="1:33">
      <c r="A1340" s="48">
        <f t="shared" si="326"/>
        <v>1340</v>
      </c>
      <c r="B1340" s="47">
        <f t="shared" si="327"/>
        <v>1307</v>
      </c>
      <c r="C1340" s="51" t="s">
        <v>3567</v>
      </c>
      <c r="D1340" s="51" t="s">
        <v>4452</v>
      </c>
      <c r="E1340" s="56" t="s">
        <v>1353</v>
      </c>
      <c r="F1340" s="56" t="s">
        <v>1353</v>
      </c>
      <c r="G1340" s="61">
        <v>0</v>
      </c>
      <c r="H1340" s="61">
        <v>0</v>
      </c>
      <c r="I1340" s="145" t="s">
        <v>3</v>
      </c>
      <c r="J1340" s="56" t="s">
        <v>1377</v>
      </c>
      <c r="K1340" s="57" t="s">
        <v>3947</v>
      </c>
      <c r="L1340" s="55" t="s">
        <v>4773</v>
      </c>
      <c r="M1340" s="55" t="s">
        <v>4830</v>
      </c>
      <c r="N1340" s="55"/>
      <c r="O1340" s="55"/>
      <c r="P1340" s="54" t="s">
        <v>2166</v>
      </c>
      <c r="Q1340" s="13"/>
      <c r="R1340"/>
      <c r="S1340" t="str">
        <f t="shared" si="349"/>
        <v/>
      </c>
      <c r="T1340" s="44" t="str">
        <f>IF(ISNA(VLOOKUP(P1340,Sheet1!E:F,2,0)),"--","PRESENT")</f>
        <v>--</v>
      </c>
      <c r="U1340"/>
      <c r="V1340">
        <f t="shared" si="342"/>
        <v>254</v>
      </c>
      <c r="W1340" s="79" t="s">
        <v>2240</v>
      </c>
      <c r="X1340" s="57" t="s">
        <v>2240</v>
      </c>
      <c r="Y1340" s="57" t="s">
        <v>2240</v>
      </c>
      <c r="Z1340" s="25" t="str">
        <f t="shared" si="343"/>
        <v>"ROOTF"</v>
      </c>
      <c r="AA1340" s="25" t="str">
        <f t="shared" si="344"/>
        <v>ROOTF</v>
      </c>
      <c r="AB1340" s="1">
        <f t="shared" si="345"/>
        <v>1307</v>
      </c>
      <c r="AC1340" t="str">
        <f t="shared" si="346"/>
        <v>ITM_ROOTF</v>
      </c>
      <c r="AD1340" s="133" t="str">
        <f>IF(ISNA(VLOOKUP(AA1340,'XEQM Shortlist'!J:J,1,0)),"//","")</f>
        <v>//</v>
      </c>
      <c r="AF1340" s="92" t="str">
        <f t="shared" si="347"/>
        <v>ROOTF</v>
      </c>
      <c r="AG1340" t="b">
        <f t="shared" si="348"/>
        <v>1</v>
      </c>
    </row>
    <row r="1341" spans="1:33" s="17" customFormat="1">
      <c r="A1341" s="48">
        <f t="shared" si="326"/>
        <v>1341</v>
      </c>
      <c r="B1341" s="47">
        <f t="shared" si="327"/>
        <v>1308</v>
      </c>
      <c r="C1341" s="93" t="s">
        <v>3771</v>
      </c>
      <c r="D1341" s="93" t="s">
        <v>7</v>
      </c>
      <c r="E1341" s="113" t="str">
        <f t="shared" ref="E1341" si="350">CHAR(34)&amp;IF(B1341&lt;10,"000",IF(B1341&lt;100,"00",IF(B1341&lt;1000,"0","")))&amp;$B1341&amp;CHAR(34)</f>
        <v>"1308"</v>
      </c>
      <c r="F1341" s="94" t="str">
        <f t="shared" ref="F1341" si="351">E1341</f>
        <v>"1308"</v>
      </c>
      <c r="G1341" s="159">
        <v>0</v>
      </c>
      <c r="H1341" s="159">
        <v>0</v>
      </c>
      <c r="I1341" s="149" t="s">
        <v>28</v>
      </c>
      <c r="J1341" s="56" t="s">
        <v>1377</v>
      </c>
      <c r="K1341" s="96" t="s">
        <v>3785</v>
      </c>
      <c r="L1341" s="17" t="s">
        <v>4773</v>
      </c>
      <c r="M1341" s="55" t="s">
        <v>4832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49"/>
        <v/>
      </c>
      <c r="T1341" s="44" t="str">
        <f>IF(ISNA(VLOOKUP(P1341,Sheet1!E:F,2,0)),"--","PRESENT")</f>
        <v>--</v>
      </c>
      <c r="U1341"/>
      <c r="V1341">
        <f t="shared" si="342"/>
        <v>254</v>
      </c>
      <c r="W1341" s="92" t="s">
        <v>2240</v>
      </c>
      <c r="X1341" s="96" t="s">
        <v>2240</v>
      </c>
      <c r="Y1341" s="96" t="s">
        <v>2240</v>
      </c>
      <c r="Z1341" s="25" t="str">
        <f t="shared" si="343"/>
        <v/>
      </c>
      <c r="AA1341" s="25" t="str">
        <f t="shared" si="344"/>
        <v/>
      </c>
      <c r="AB1341" s="1">
        <f t="shared" si="345"/>
        <v>1308</v>
      </c>
      <c r="AC1341" t="str">
        <f t="shared" si="346"/>
        <v>ITM_1308</v>
      </c>
      <c r="AD1341" s="133" t="str">
        <f>IF(ISNA(VLOOKUP(AA1341,'XEQM Shortlist'!J:J,1,0)),"//","")</f>
        <v/>
      </c>
      <c r="AE1341"/>
      <c r="AF1341" s="92" t="str">
        <f t="shared" si="347"/>
        <v/>
      </c>
      <c r="AG1341" t="b">
        <f t="shared" si="348"/>
        <v>1</v>
      </c>
    </row>
    <row r="1342" spans="1:33" s="17" customFormat="1">
      <c r="A1342" s="48">
        <f t="shared" si="326"/>
        <v>1342</v>
      </c>
      <c r="B1342" s="47">
        <f t="shared" si="327"/>
        <v>1309</v>
      </c>
      <c r="C1342" s="93" t="s">
        <v>3771</v>
      </c>
      <c r="D1342" s="93" t="s">
        <v>7</v>
      </c>
      <c r="E1342" s="113" t="str">
        <f t="shared" ref="E1342:E1345" si="352">CHAR(34)&amp;IF(B1342&lt;10,"000",IF(B1342&lt;100,"00",IF(B1342&lt;1000,"0","")))&amp;$B1342&amp;CHAR(34)</f>
        <v>"1309"</v>
      </c>
      <c r="F1342" s="94" t="str">
        <f t="shared" ref="F1342:F1345" si="353">E1342</f>
        <v>"1309"</v>
      </c>
      <c r="G1342" s="159">
        <v>0</v>
      </c>
      <c r="H1342" s="159">
        <v>0</v>
      </c>
      <c r="I1342" s="149" t="s">
        <v>28</v>
      </c>
      <c r="J1342" s="56" t="s">
        <v>1377</v>
      </c>
      <c r="K1342" s="96" t="s">
        <v>3785</v>
      </c>
      <c r="L1342" s="17" t="s">
        <v>4773</v>
      </c>
      <c r="M1342" s="55" t="s">
        <v>4832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49"/>
        <v/>
      </c>
      <c r="T1342" s="44" t="str">
        <f>IF(ISNA(VLOOKUP(P1342,Sheet1!E:F,2,0)),"--","PRESENT")</f>
        <v>--</v>
      </c>
      <c r="U1342"/>
      <c r="V1342">
        <f t="shared" si="342"/>
        <v>254</v>
      </c>
      <c r="W1342" s="92" t="s">
        <v>2240</v>
      </c>
      <c r="X1342" s="96" t="s">
        <v>2240</v>
      </c>
      <c r="Y1342" s="96" t="s">
        <v>2240</v>
      </c>
      <c r="Z1342" s="25" t="str">
        <f t="shared" si="343"/>
        <v/>
      </c>
      <c r="AA1342" s="25" t="str">
        <f t="shared" si="344"/>
        <v/>
      </c>
      <c r="AB1342" s="1">
        <f t="shared" si="345"/>
        <v>1309</v>
      </c>
      <c r="AC1342" t="str">
        <f t="shared" si="346"/>
        <v>ITM_1309</v>
      </c>
      <c r="AD1342" s="133" t="str">
        <f>IF(ISNA(VLOOKUP(AA1342,'XEQM Shortlist'!J:J,1,0)),"//","")</f>
        <v/>
      </c>
      <c r="AE1342"/>
      <c r="AF1342" s="92" t="str">
        <f t="shared" si="347"/>
        <v/>
      </c>
      <c r="AG1342" t="b">
        <f t="shared" si="348"/>
        <v>1</v>
      </c>
    </row>
    <row r="1343" spans="1:33" s="17" customFormat="1">
      <c r="A1343" s="48">
        <f t="shared" si="326"/>
        <v>1343</v>
      </c>
      <c r="B1343" s="47">
        <f t="shared" si="327"/>
        <v>1310</v>
      </c>
      <c r="C1343" s="93" t="s">
        <v>3771</v>
      </c>
      <c r="D1343" s="93" t="s">
        <v>7</v>
      </c>
      <c r="E1343" s="113" t="str">
        <f t="shared" si="352"/>
        <v>"1310"</v>
      </c>
      <c r="F1343" s="94" t="str">
        <f t="shared" si="353"/>
        <v>"1310"</v>
      </c>
      <c r="G1343" s="159">
        <v>0</v>
      </c>
      <c r="H1343" s="159">
        <v>0</v>
      </c>
      <c r="I1343" s="149" t="s">
        <v>28</v>
      </c>
      <c r="J1343" s="56" t="s">
        <v>1377</v>
      </c>
      <c r="K1343" s="96" t="s">
        <v>3785</v>
      </c>
      <c r="L1343" s="17" t="s">
        <v>4773</v>
      </c>
      <c r="M1343" s="55" t="s">
        <v>4832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49"/>
        <v/>
      </c>
      <c r="T1343" s="44" t="str">
        <f>IF(ISNA(VLOOKUP(P1343,Sheet1!E:F,2,0)),"--","PRESENT")</f>
        <v>--</v>
      </c>
      <c r="U1343"/>
      <c r="V1343">
        <f t="shared" si="342"/>
        <v>254</v>
      </c>
      <c r="W1343" s="92" t="s">
        <v>2240</v>
      </c>
      <c r="X1343" s="96" t="s">
        <v>2240</v>
      </c>
      <c r="Y1343" s="96" t="s">
        <v>2240</v>
      </c>
      <c r="Z1343" s="25" t="str">
        <f t="shared" si="343"/>
        <v/>
      </c>
      <c r="AA1343" s="25" t="str">
        <f t="shared" si="344"/>
        <v/>
      </c>
      <c r="AB1343" s="1">
        <f t="shared" si="345"/>
        <v>1310</v>
      </c>
      <c r="AC1343" t="str">
        <f t="shared" si="346"/>
        <v>ITM_1310</v>
      </c>
      <c r="AD1343" s="133" t="str">
        <f>IF(ISNA(VLOOKUP(AA1343,'XEQM Shortlist'!J:J,1,0)),"//","")</f>
        <v/>
      </c>
      <c r="AE1343"/>
      <c r="AF1343" s="92" t="str">
        <f t="shared" si="347"/>
        <v/>
      </c>
      <c r="AG1343" t="b">
        <f t="shared" si="348"/>
        <v>1</v>
      </c>
    </row>
    <row r="1344" spans="1:33" s="17" customFormat="1">
      <c r="A1344" s="48">
        <f t="shared" si="326"/>
        <v>1344</v>
      </c>
      <c r="B1344" s="47">
        <f t="shared" si="327"/>
        <v>1311</v>
      </c>
      <c r="C1344" s="93" t="s">
        <v>3771</v>
      </c>
      <c r="D1344" s="93" t="s">
        <v>7</v>
      </c>
      <c r="E1344" s="113" t="str">
        <f t="shared" si="352"/>
        <v>"1311"</v>
      </c>
      <c r="F1344" s="94" t="str">
        <f t="shared" si="353"/>
        <v>"1311"</v>
      </c>
      <c r="G1344" s="159">
        <v>0</v>
      </c>
      <c r="H1344" s="159">
        <v>0</v>
      </c>
      <c r="I1344" s="149" t="s">
        <v>28</v>
      </c>
      <c r="J1344" s="56" t="s">
        <v>1377</v>
      </c>
      <c r="K1344" s="96" t="s">
        <v>3785</v>
      </c>
      <c r="L1344" s="17" t="s">
        <v>4773</v>
      </c>
      <c r="M1344" s="55" t="s">
        <v>4832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49"/>
        <v/>
      </c>
      <c r="T1344" s="44" t="str">
        <f>IF(ISNA(VLOOKUP(P1344,Sheet1!E:F,2,0)),"--","PRESENT")</f>
        <v>--</v>
      </c>
      <c r="U1344"/>
      <c r="V1344">
        <f t="shared" si="342"/>
        <v>254</v>
      </c>
      <c r="W1344" s="92" t="s">
        <v>2240</v>
      </c>
      <c r="X1344" s="96" t="s">
        <v>2240</v>
      </c>
      <c r="Y1344" s="96" t="s">
        <v>2240</v>
      </c>
      <c r="Z1344" s="25" t="str">
        <f t="shared" si="343"/>
        <v/>
      </c>
      <c r="AA1344" s="25" t="str">
        <f t="shared" si="344"/>
        <v/>
      </c>
      <c r="AB1344" s="1">
        <f t="shared" si="345"/>
        <v>1311</v>
      </c>
      <c r="AC1344" t="str">
        <f t="shared" si="346"/>
        <v>ITM_1311</v>
      </c>
      <c r="AD1344" s="133" t="str">
        <f>IF(ISNA(VLOOKUP(AA1344,'XEQM Shortlist'!J:J,1,0)),"//","")</f>
        <v/>
      </c>
      <c r="AE1344"/>
      <c r="AF1344" s="92" t="str">
        <f t="shared" si="347"/>
        <v/>
      </c>
      <c r="AG1344" t="b">
        <f t="shared" si="348"/>
        <v>1</v>
      </c>
    </row>
    <row r="1345" spans="1:33" s="17" customFormat="1">
      <c r="A1345" s="48">
        <f t="shared" si="326"/>
        <v>1345</v>
      </c>
      <c r="B1345" s="47">
        <f t="shared" si="327"/>
        <v>1312</v>
      </c>
      <c r="C1345" s="93" t="s">
        <v>3771</v>
      </c>
      <c r="D1345" s="93" t="s">
        <v>7</v>
      </c>
      <c r="E1345" s="113" t="str">
        <f t="shared" si="352"/>
        <v>"1312"</v>
      </c>
      <c r="F1345" s="94" t="str">
        <f t="shared" si="353"/>
        <v>"1312"</v>
      </c>
      <c r="G1345" s="159">
        <v>0</v>
      </c>
      <c r="H1345" s="159">
        <v>0</v>
      </c>
      <c r="I1345" s="149" t="s">
        <v>28</v>
      </c>
      <c r="J1345" s="56" t="s">
        <v>1377</v>
      </c>
      <c r="K1345" s="96" t="s">
        <v>3785</v>
      </c>
      <c r="L1345" s="17" t="s">
        <v>4773</v>
      </c>
      <c r="M1345" s="55" t="s">
        <v>4832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49"/>
        <v/>
      </c>
      <c r="T1345" s="44" t="str">
        <f>IF(ISNA(VLOOKUP(P1345,Sheet1!E:F,2,0)),"--","PRESENT")</f>
        <v>--</v>
      </c>
      <c r="U1345"/>
      <c r="V1345">
        <f t="shared" si="342"/>
        <v>254</v>
      </c>
      <c r="W1345" s="92" t="s">
        <v>2240</v>
      </c>
      <c r="X1345" s="96" t="s">
        <v>2240</v>
      </c>
      <c r="Y1345" s="96" t="s">
        <v>2240</v>
      </c>
      <c r="Z1345" s="25" t="str">
        <f t="shared" si="343"/>
        <v/>
      </c>
      <c r="AA1345" s="25" t="str">
        <f t="shared" si="344"/>
        <v/>
      </c>
      <c r="AB1345" s="1">
        <f t="shared" si="345"/>
        <v>1312</v>
      </c>
      <c r="AC1345" t="str">
        <f t="shared" si="346"/>
        <v>ITM_1312</v>
      </c>
      <c r="AD1345" s="133" t="str">
        <f>IF(ISNA(VLOOKUP(AA1345,'XEQM Shortlist'!J:J,1,0)),"//","")</f>
        <v/>
      </c>
      <c r="AE1345"/>
      <c r="AF1345" s="92" t="str">
        <f t="shared" si="347"/>
        <v/>
      </c>
      <c r="AG1345" t="b">
        <f t="shared" si="348"/>
        <v>1</v>
      </c>
    </row>
    <row r="1346" spans="1:33" s="42" customFormat="1">
      <c r="A1346" s="48" t="str">
        <f t="shared" si="326"/>
        <v/>
      </c>
      <c r="B1346" s="47">
        <f t="shared" si="327"/>
        <v>1312.01</v>
      </c>
      <c r="C1346" s="50" t="s">
        <v>2240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/>
      <c r="O1346" s="50"/>
      <c r="P1346" s="54" t="s">
        <v>2240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42"/>
        <v>254</v>
      </c>
      <c r="W1346" s="79" t="s">
        <v>2240</v>
      </c>
      <c r="X1346" s="78" t="s">
        <v>2240</v>
      </c>
      <c r="Y1346" s="78" t="s">
        <v>2240</v>
      </c>
      <c r="Z1346" s="25" t="str">
        <f t="shared" si="343"/>
        <v/>
      </c>
      <c r="AA1346" s="25" t="str">
        <f t="shared" si="344"/>
        <v/>
      </c>
      <c r="AB1346" s="1">
        <f t="shared" si="345"/>
        <v>1312.01</v>
      </c>
      <c r="AC1346" t="str">
        <f t="shared" si="346"/>
        <v/>
      </c>
      <c r="AD1346" s="133" t="str">
        <f>IF(ISNA(VLOOKUP(AA1346,'XEQM Shortlist'!J:J,1,0)),"//","")</f>
        <v/>
      </c>
      <c r="AF1346" s="92" t="str">
        <f t="shared" si="347"/>
        <v/>
      </c>
      <c r="AG1346" t="b">
        <f t="shared" si="348"/>
        <v>1</v>
      </c>
    </row>
    <row r="1347" spans="1:33" s="42" customFormat="1">
      <c r="A1347" s="48" t="str">
        <f t="shared" si="326"/>
        <v/>
      </c>
      <c r="B1347" s="47">
        <f t="shared" si="327"/>
        <v>1312.02</v>
      </c>
      <c r="C1347" s="50" t="s">
        <v>2240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/>
      <c r="O1347" s="50"/>
      <c r="P1347" s="54" t="s">
        <v>2240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42"/>
        <v>254</v>
      </c>
      <c r="W1347" s="79" t="s">
        <v>2240</v>
      </c>
      <c r="X1347" s="78" t="s">
        <v>2240</v>
      </c>
      <c r="Y1347" s="78" t="s">
        <v>2240</v>
      </c>
      <c r="Z1347" s="25" t="str">
        <f t="shared" si="343"/>
        <v/>
      </c>
      <c r="AA1347" s="25" t="str">
        <f t="shared" si="344"/>
        <v/>
      </c>
      <c r="AB1347" s="1">
        <f t="shared" si="345"/>
        <v>1312.02</v>
      </c>
      <c r="AC1347" t="str">
        <f t="shared" si="346"/>
        <v/>
      </c>
      <c r="AD1347" s="133" t="str">
        <f>IF(ISNA(VLOOKUP(AA1347,'XEQM Shortlist'!J:J,1,0)),"//","")</f>
        <v/>
      </c>
      <c r="AF1347" s="92" t="str">
        <f t="shared" si="347"/>
        <v/>
      </c>
      <c r="AG1347" t="b">
        <f t="shared" si="348"/>
        <v>1</v>
      </c>
    </row>
    <row r="1348" spans="1:33" s="42" customFormat="1">
      <c r="A1348" s="48" t="str">
        <f t="shared" si="326"/>
        <v/>
      </c>
      <c r="B1348" s="47">
        <f t="shared" si="327"/>
        <v>1312.03</v>
      </c>
      <c r="C1348" s="50" t="s">
        <v>2700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/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42"/>
        <v>254</v>
      </c>
      <c r="W1348" s="79" t="s">
        <v>2240</v>
      </c>
      <c r="X1348" s="78" t="s">
        <v>2240</v>
      </c>
      <c r="Y1348" s="78" t="s">
        <v>2240</v>
      </c>
      <c r="Z1348" s="25" t="str">
        <f t="shared" si="343"/>
        <v/>
      </c>
      <c r="AA1348" s="25" t="str">
        <f t="shared" si="344"/>
        <v/>
      </c>
      <c r="AB1348" s="1">
        <f t="shared" si="345"/>
        <v>1312.03</v>
      </c>
      <c r="AC1348" t="str">
        <f t="shared" si="346"/>
        <v>// Menus</v>
      </c>
      <c r="AD1348" s="133" t="str">
        <f>IF(ISNA(VLOOKUP(AA1348,'XEQM Shortlist'!J:J,1,0)),"//","")</f>
        <v/>
      </c>
      <c r="AF1348" s="92" t="str">
        <f t="shared" si="347"/>
        <v/>
      </c>
      <c r="AG1348" t="b">
        <f t="shared" si="348"/>
        <v>1</v>
      </c>
    </row>
    <row r="1349" spans="1:33">
      <c r="A1349" s="48">
        <f t="shared" si="326"/>
        <v>1349</v>
      </c>
      <c r="B1349" s="47">
        <f t="shared" si="327"/>
        <v>1313</v>
      </c>
      <c r="C1349" s="51" t="s">
        <v>3771</v>
      </c>
      <c r="D1349" s="51" t="s">
        <v>7</v>
      </c>
      <c r="E1349" s="56" t="s">
        <v>1020</v>
      </c>
      <c r="F1349" s="56" t="s">
        <v>1020</v>
      </c>
      <c r="G1349" s="79">
        <v>0</v>
      </c>
      <c r="H1349" s="79">
        <v>0</v>
      </c>
      <c r="I1349" s="150" t="s">
        <v>16</v>
      </c>
      <c r="J1349" s="56" t="s">
        <v>1378</v>
      </c>
      <c r="K1349" s="57" t="s">
        <v>3785</v>
      </c>
      <c r="L1349" s="55" t="s">
        <v>4773</v>
      </c>
      <c r="M1349" s="55" t="s">
        <v>4832</v>
      </c>
      <c r="N1349" s="55"/>
      <c r="O1349" s="55"/>
      <c r="P1349" s="54" t="s">
        <v>1406</v>
      </c>
      <c r="Q1349" s="13"/>
      <c r="R1349"/>
      <c r="S1349" t="str">
        <f t="shared" ref="S1349:S1412" si="354">IF(E1349=F1349,"","NOT EQUAL")</f>
        <v/>
      </c>
      <c r="T1349" s="44" t="str">
        <f>IF(ISNA(VLOOKUP(P1349,Sheet1!E:F,2,0)),"--","PRESENT")</f>
        <v>--</v>
      </c>
      <c r="U1349"/>
      <c r="V1349">
        <f t="shared" si="342"/>
        <v>254</v>
      </c>
      <c r="W1349" s="79" t="s">
        <v>2240</v>
      </c>
      <c r="X1349" s="57" t="s">
        <v>2240</v>
      </c>
      <c r="Y1349" s="57" t="s">
        <v>2240</v>
      </c>
      <c r="Z1349" s="25" t="str">
        <f t="shared" si="343"/>
        <v/>
      </c>
      <c r="AA1349" s="25" t="str">
        <f t="shared" si="344"/>
        <v/>
      </c>
      <c r="AB1349" s="1">
        <f t="shared" si="345"/>
        <v>1313</v>
      </c>
      <c r="AC1349" t="str">
        <f t="shared" si="346"/>
        <v>MNU_ADV</v>
      </c>
      <c r="AD1349" s="133" t="str">
        <f>IF(ISNA(VLOOKUP(AA1349,'XEQM Shortlist'!J:J,1,0)),"//","")</f>
        <v/>
      </c>
      <c r="AF1349" s="92" t="str">
        <f t="shared" si="347"/>
        <v/>
      </c>
      <c r="AG1349" t="b">
        <f t="shared" si="348"/>
        <v>1</v>
      </c>
    </row>
    <row r="1350" spans="1:33">
      <c r="A1350" s="48">
        <f t="shared" si="326"/>
        <v>1350</v>
      </c>
      <c r="B1350" s="47">
        <f t="shared" si="327"/>
        <v>1314</v>
      </c>
      <c r="C1350" s="51" t="s">
        <v>3771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1378</v>
      </c>
      <c r="K1350" s="57" t="s">
        <v>3785</v>
      </c>
      <c r="L1350" s="55" t="s">
        <v>4773</v>
      </c>
      <c r="M1350" s="55" t="s">
        <v>4832</v>
      </c>
      <c r="N1350" s="55"/>
      <c r="O1350" s="55"/>
      <c r="P1350" s="54" t="s">
        <v>1412</v>
      </c>
      <c r="Q1350" s="13"/>
      <c r="R1350"/>
      <c r="S1350" t="str">
        <f t="shared" si="354"/>
        <v/>
      </c>
      <c r="T1350" s="44" t="str">
        <f>IF(ISNA(VLOOKUP(P1350,Sheet1!E:F,2,0)),"--","PRESENT")</f>
        <v>--</v>
      </c>
      <c r="U1350"/>
      <c r="V1350">
        <f t="shared" si="342"/>
        <v>254</v>
      </c>
      <c r="W1350" s="79" t="s">
        <v>2240</v>
      </c>
      <c r="X1350" s="57" t="s">
        <v>2240</v>
      </c>
      <c r="Y1350" s="57" t="s">
        <v>2240</v>
      </c>
      <c r="Z1350" s="25" t="str">
        <f t="shared" si="343"/>
        <v/>
      </c>
      <c r="AA1350" s="25" t="str">
        <f t="shared" si="344"/>
        <v/>
      </c>
      <c r="AB1350" s="1">
        <f t="shared" si="345"/>
        <v>1314</v>
      </c>
      <c r="AC1350" t="str">
        <f t="shared" si="346"/>
        <v>MNU_ANGLES</v>
      </c>
      <c r="AD1350" s="133" t="str">
        <f>IF(ISNA(VLOOKUP(AA1350,'XEQM Shortlist'!J:J,1,0)),"//","")</f>
        <v/>
      </c>
      <c r="AF1350" s="92" t="str">
        <f t="shared" si="347"/>
        <v/>
      </c>
      <c r="AG1350" t="b">
        <f t="shared" si="348"/>
        <v>1</v>
      </c>
    </row>
    <row r="1351" spans="1:33">
      <c r="A1351" s="48">
        <f t="shared" si="326"/>
        <v>1351</v>
      </c>
      <c r="B1351" s="47">
        <f t="shared" si="327"/>
        <v>1315</v>
      </c>
      <c r="C1351" s="51" t="s">
        <v>3771</v>
      </c>
      <c r="D1351" s="51" t="s">
        <v>7</v>
      </c>
      <c r="E1351" s="56" t="s">
        <v>2287</v>
      </c>
      <c r="F1351" s="56" t="s">
        <v>2287</v>
      </c>
      <c r="G1351" s="158">
        <v>0</v>
      </c>
      <c r="H1351" s="158">
        <v>0</v>
      </c>
      <c r="I1351" s="150" t="s">
        <v>16</v>
      </c>
      <c r="J1351" s="56" t="s">
        <v>1378</v>
      </c>
      <c r="K1351" s="57" t="s">
        <v>3785</v>
      </c>
      <c r="L1351" s="55" t="s">
        <v>4773</v>
      </c>
      <c r="M1351" s="55" t="s">
        <v>4832</v>
      </c>
      <c r="N1351" s="55"/>
      <c r="O1351" s="55"/>
      <c r="P1351" s="54" t="s">
        <v>2282</v>
      </c>
      <c r="Q1351" s="13"/>
      <c r="R1351"/>
      <c r="S1351" t="str">
        <f t="shared" si="354"/>
        <v/>
      </c>
      <c r="T1351" s="44" t="str">
        <f>IF(ISNA(VLOOKUP(P1351,Sheet1!E:F,2,0)),"--","PRESENT")</f>
        <v>--</v>
      </c>
      <c r="U1351"/>
      <c r="V1351">
        <f t="shared" ref="V1351:V1414" si="355">IF(AA1351&lt;&gt;"",V1350+1,V1350)</f>
        <v>254</v>
      </c>
      <c r="W1351" s="79" t="s">
        <v>2240</v>
      </c>
      <c r="X1351" s="57" t="s">
        <v>2240</v>
      </c>
      <c r="Y1351" s="57" t="s">
        <v>2240</v>
      </c>
      <c r="Z1351" s="25" t="str">
        <f t="shared" si="343"/>
        <v/>
      </c>
      <c r="AA1351" s="25" t="str">
        <f t="shared" ref="AA1351:AA1414" si="35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45"/>
        <v>1315</v>
      </c>
      <c r="AC1351" t="str">
        <f t="shared" ref="AC1351:AC1414" si="357">P1351</f>
        <v>MNU_PRINT</v>
      </c>
      <c r="AD1351" s="133" t="str">
        <f>IF(ISNA(VLOOKUP(AA1351,'XEQM Shortlist'!J:J,1,0)),"//","")</f>
        <v/>
      </c>
      <c r="AF1351" s="92" t="str">
        <f t="shared" ref="AF1351:AF1414" si="35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59">AA1351=AF1351</f>
        <v>1</v>
      </c>
    </row>
    <row r="1352" spans="1:33">
      <c r="A1352" s="48">
        <f t="shared" si="326"/>
        <v>1352</v>
      </c>
      <c r="B1352" s="47">
        <f t="shared" si="327"/>
        <v>1316</v>
      </c>
      <c r="C1352" s="51" t="s">
        <v>3771</v>
      </c>
      <c r="D1352" s="59" t="s">
        <v>2794</v>
      </c>
      <c r="E1352" s="127" t="s">
        <v>2248</v>
      </c>
      <c r="F1352" s="127" t="s">
        <v>2248</v>
      </c>
      <c r="G1352" s="158">
        <v>0</v>
      </c>
      <c r="H1352" s="158">
        <v>0</v>
      </c>
      <c r="I1352" s="150" t="s">
        <v>16</v>
      </c>
      <c r="J1352" s="56" t="s">
        <v>1378</v>
      </c>
      <c r="K1352" s="57" t="s">
        <v>3785</v>
      </c>
      <c r="L1352" s="55" t="s">
        <v>4773</v>
      </c>
      <c r="M1352" s="55" t="s">
        <v>4832</v>
      </c>
      <c r="N1352" s="55"/>
      <c r="O1352" s="55"/>
      <c r="P1352" s="54" t="s">
        <v>1423</v>
      </c>
      <c r="Q1352" s="13"/>
      <c r="R1352"/>
      <c r="S1352" t="str">
        <f t="shared" si="354"/>
        <v/>
      </c>
      <c r="T1352" s="44" t="str">
        <f>IF(ISNA(VLOOKUP(P1352,Sheet1!E:F,2,0)),"--","PRESENT")</f>
        <v>--</v>
      </c>
      <c r="U1352"/>
      <c r="V1352">
        <f t="shared" si="355"/>
        <v>254</v>
      </c>
      <c r="W1352" s="79" t="s">
        <v>2240</v>
      </c>
      <c r="X1352" s="57" t="s">
        <v>2240</v>
      </c>
      <c r="Y1352" s="57" t="s">
        <v>2240</v>
      </c>
      <c r="Z1352" s="25" t="str">
        <f t="shared" si="343"/>
        <v/>
      </c>
      <c r="AA1352" s="25" t="str">
        <f t="shared" si="356"/>
        <v/>
      </c>
      <c r="AB1352" s="1">
        <f t="shared" si="345"/>
        <v>1316</v>
      </c>
      <c r="AC1352" t="str">
        <f t="shared" si="357"/>
        <v>MNU_CONVA</v>
      </c>
      <c r="AD1352" s="133" t="str">
        <f>IF(ISNA(VLOOKUP(AA1352,'XEQM Shortlist'!J:J,1,0)),"//","")</f>
        <v/>
      </c>
      <c r="AF1352" s="92" t="str">
        <f t="shared" si="358"/>
        <v/>
      </c>
      <c r="AG1352" t="b">
        <f t="shared" si="359"/>
        <v>1</v>
      </c>
    </row>
    <row r="1353" spans="1:33">
      <c r="A1353" s="48">
        <f t="shared" ref="A1353:A1416" si="360">IF(B1353=INT(B1353),ROW(),"")</f>
        <v>1353</v>
      </c>
      <c r="B1353" s="47">
        <f t="shared" ref="B1353:B1416" si="361">IF(AND(MID(C1353,2,1)&lt;&gt;"/",MID(C1353,1,1)="/"),INT(B1352)+1,B1352+0.01)</f>
        <v>1317</v>
      </c>
      <c r="C1353" s="51" t="s">
        <v>3771</v>
      </c>
      <c r="D1353" s="59" t="s">
        <v>2794</v>
      </c>
      <c r="E1353" s="75" t="s">
        <v>4897</v>
      </c>
      <c r="F1353" s="75" t="s">
        <v>4897</v>
      </c>
      <c r="G1353" s="158">
        <v>0</v>
      </c>
      <c r="H1353" s="158">
        <v>0</v>
      </c>
      <c r="I1353" s="150" t="s">
        <v>16</v>
      </c>
      <c r="J1353" s="56" t="s">
        <v>1378</v>
      </c>
      <c r="K1353" s="57" t="s">
        <v>3785</v>
      </c>
      <c r="L1353" s="55" t="s">
        <v>4773</v>
      </c>
      <c r="M1353" s="55" t="s">
        <v>4832</v>
      </c>
      <c r="N1353" s="55"/>
      <c r="O1353" s="55"/>
      <c r="P1353" s="54" t="s">
        <v>1437</v>
      </c>
      <c r="Q1353" s="13"/>
      <c r="R1353"/>
      <c r="S1353" t="str">
        <f t="shared" si="354"/>
        <v/>
      </c>
      <c r="T1353" s="44" t="str">
        <f>IF(ISNA(VLOOKUP(P1353,Sheet1!E:F,2,0)),"--","PRESENT")</f>
        <v>--</v>
      </c>
      <c r="U1353"/>
      <c r="V1353">
        <f t="shared" si="355"/>
        <v>254</v>
      </c>
      <c r="W1353" s="79" t="s">
        <v>2240</v>
      </c>
      <c r="X1353" s="57" t="s">
        <v>2240</v>
      </c>
      <c r="Y1353" s="57" t="s">
        <v>2240</v>
      </c>
      <c r="Z1353" s="25" t="str">
        <f t="shared" si="343"/>
        <v/>
      </c>
      <c r="AA1353" s="25" t="str">
        <f t="shared" si="356"/>
        <v/>
      </c>
      <c r="AB1353" s="1">
        <f t="shared" si="345"/>
        <v>1317</v>
      </c>
      <c r="AC1353" t="str">
        <f t="shared" si="357"/>
        <v>MNU_BITS</v>
      </c>
      <c r="AD1353" s="133" t="str">
        <f>IF(ISNA(VLOOKUP(AA1353,'XEQM Shortlist'!J:J,1,0)),"//","")</f>
        <v/>
      </c>
      <c r="AF1353" s="92" t="str">
        <f t="shared" si="358"/>
        <v/>
      </c>
      <c r="AG1353" t="b">
        <f t="shared" si="359"/>
        <v>1</v>
      </c>
    </row>
    <row r="1354" spans="1:33">
      <c r="A1354" s="48">
        <f t="shared" si="360"/>
        <v>1354</v>
      </c>
      <c r="B1354" s="47">
        <f t="shared" si="361"/>
        <v>1318</v>
      </c>
      <c r="C1354" s="51" t="s">
        <v>3771</v>
      </c>
      <c r="D1354" s="59" t="s">
        <v>2794</v>
      </c>
      <c r="E1354" s="127" t="s">
        <v>1039</v>
      </c>
      <c r="F1354" s="127" t="s">
        <v>1040</v>
      </c>
      <c r="G1354" s="158">
        <v>0</v>
      </c>
      <c r="H1354" s="158">
        <v>0</v>
      </c>
      <c r="I1354" s="150" t="s">
        <v>16</v>
      </c>
      <c r="J1354" s="56" t="s">
        <v>1378</v>
      </c>
      <c r="K1354" s="57" t="s">
        <v>3785</v>
      </c>
      <c r="L1354" s="55" t="s">
        <v>4773</v>
      </c>
      <c r="M1354" s="55" t="s">
        <v>4832</v>
      </c>
      <c r="N1354" s="55"/>
      <c r="O1354" s="51" t="s">
        <v>1386</v>
      </c>
      <c r="P1354" s="54" t="s">
        <v>1447</v>
      </c>
      <c r="Q1354" s="13"/>
      <c r="R1354"/>
      <c r="S1354" t="str">
        <f t="shared" si="354"/>
        <v>NOT EQUAL</v>
      </c>
      <c r="T1354" s="44" t="str">
        <f>IF(ISNA(VLOOKUP(P1354,Sheet1!E:F,2,0)),"--","PRESENT")</f>
        <v>--</v>
      </c>
      <c r="U1354"/>
      <c r="V1354">
        <f t="shared" si="355"/>
        <v>254</v>
      </c>
      <c r="W1354" s="79" t="s">
        <v>2240</v>
      </c>
      <c r="X1354" s="57" t="s">
        <v>2240</v>
      </c>
      <c r="Y1354" s="57" t="s">
        <v>2240</v>
      </c>
      <c r="Z1354" s="25" t="str">
        <f t="shared" si="343"/>
        <v/>
      </c>
      <c r="AA1354" s="25" t="str">
        <f t="shared" si="356"/>
        <v/>
      </c>
      <c r="AB1354" s="1">
        <f t="shared" si="345"/>
        <v>1318</v>
      </c>
      <c r="AC1354" t="str">
        <f t="shared" si="357"/>
        <v>MNU_CATALOG</v>
      </c>
      <c r="AD1354" s="133" t="str">
        <f>IF(ISNA(VLOOKUP(AA1354,'XEQM Shortlist'!J:J,1,0)),"//","")</f>
        <v/>
      </c>
      <c r="AF1354" s="92" t="str">
        <f t="shared" si="358"/>
        <v/>
      </c>
      <c r="AG1354" t="b">
        <f t="shared" si="359"/>
        <v>1</v>
      </c>
    </row>
    <row r="1355" spans="1:33">
      <c r="A1355" s="48">
        <f t="shared" si="360"/>
        <v>1355</v>
      </c>
      <c r="B1355" s="47">
        <f t="shared" si="361"/>
        <v>1319</v>
      </c>
      <c r="C1355" s="51" t="s">
        <v>3771</v>
      </c>
      <c r="D1355" s="51" t="s">
        <v>7</v>
      </c>
      <c r="E1355" s="127" t="s">
        <v>1043</v>
      </c>
      <c r="F1355" s="127" t="s">
        <v>1043</v>
      </c>
      <c r="G1355" s="158">
        <v>0</v>
      </c>
      <c r="H1355" s="158">
        <v>0</v>
      </c>
      <c r="I1355" s="150" t="s">
        <v>16</v>
      </c>
      <c r="J1355" s="56" t="s">
        <v>1378</v>
      </c>
      <c r="K1355" s="57" t="s">
        <v>3785</v>
      </c>
      <c r="L1355" s="55" t="s">
        <v>4773</v>
      </c>
      <c r="M1355" s="55" t="s">
        <v>4832</v>
      </c>
      <c r="N1355" s="55"/>
      <c r="O1355" s="55"/>
      <c r="P1355" s="54" t="s">
        <v>1456</v>
      </c>
      <c r="Q1355" s="13"/>
      <c r="R1355"/>
      <c r="S1355" t="str">
        <f t="shared" si="354"/>
        <v/>
      </c>
      <c r="T1355" s="44" t="str">
        <f>IF(ISNA(VLOOKUP(P1355,Sheet1!E:F,2,0)),"--","PRESENT")</f>
        <v>--</v>
      </c>
      <c r="U1355"/>
      <c r="V1355">
        <f t="shared" si="355"/>
        <v>254</v>
      </c>
      <c r="W1355" s="79" t="s">
        <v>2240</v>
      </c>
      <c r="X1355" s="57" t="s">
        <v>2240</v>
      </c>
      <c r="Y1355" s="57" t="s">
        <v>2240</v>
      </c>
      <c r="Z1355" s="25" t="str">
        <f t="shared" si="343"/>
        <v/>
      </c>
      <c r="AA1355" s="25" t="str">
        <f t="shared" si="356"/>
        <v/>
      </c>
      <c r="AB1355" s="1">
        <f t="shared" si="345"/>
        <v>1319</v>
      </c>
      <c r="AC1355" t="str">
        <f t="shared" si="357"/>
        <v>MNU_CHARS</v>
      </c>
      <c r="AD1355" s="133" t="str">
        <f>IF(ISNA(VLOOKUP(AA1355,'XEQM Shortlist'!J:J,1,0)),"//","")</f>
        <v/>
      </c>
      <c r="AF1355" s="92" t="str">
        <f t="shared" si="358"/>
        <v/>
      </c>
      <c r="AG1355" t="b">
        <f t="shared" si="359"/>
        <v>1</v>
      </c>
    </row>
    <row r="1356" spans="1:33">
      <c r="A1356" s="48">
        <f t="shared" si="360"/>
        <v>1356</v>
      </c>
      <c r="B1356" s="47">
        <f t="shared" si="361"/>
        <v>1320</v>
      </c>
      <c r="C1356" s="51" t="s">
        <v>3771</v>
      </c>
      <c r="D1356" s="51" t="s">
        <v>7</v>
      </c>
      <c r="E1356" s="127" t="s">
        <v>1047</v>
      </c>
      <c r="F1356" s="127" t="s">
        <v>1047</v>
      </c>
      <c r="G1356" s="158">
        <v>0</v>
      </c>
      <c r="H1356" s="158">
        <v>0</v>
      </c>
      <c r="I1356" s="150" t="s">
        <v>16</v>
      </c>
      <c r="J1356" s="56" t="s">
        <v>1378</v>
      </c>
      <c r="K1356" s="57" t="s">
        <v>3785</v>
      </c>
      <c r="L1356" s="55" t="s">
        <v>4773</v>
      </c>
      <c r="M1356" s="55" t="s">
        <v>4832</v>
      </c>
      <c r="N1356" s="55"/>
      <c r="O1356" s="55"/>
      <c r="P1356" s="54" t="s">
        <v>1460</v>
      </c>
      <c r="Q1356" s="13"/>
      <c r="R1356"/>
      <c r="S1356" t="str">
        <f t="shared" si="354"/>
        <v/>
      </c>
      <c r="T1356" s="44" t="str">
        <f>IF(ISNA(VLOOKUP(P1356,Sheet1!E:F,2,0)),"--","PRESENT")</f>
        <v>--</v>
      </c>
      <c r="U1356"/>
      <c r="V1356">
        <f t="shared" si="355"/>
        <v>254</v>
      </c>
      <c r="W1356" s="79" t="s">
        <v>2240</v>
      </c>
      <c r="X1356" s="57" t="s">
        <v>2240</v>
      </c>
      <c r="Y1356" s="57" t="s">
        <v>2240</v>
      </c>
      <c r="Z1356" s="25" t="str">
        <f t="shared" si="343"/>
        <v/>
      </c>
      <c r="AA1356" s="25" t="str">
        <f t="shared" si="356"/>
        <v/>
      </c>
      <c r="AB1356" s="1">
        <f t="shared" si="345"/>
        <v>1320</v>
      </c>
      <c r="AC1356" t="str">
        <f t="shared" si="357"/>
        <v>MNU_CLK</v>
      </c>
      <c r="AD1356" s="133" t="str">
        <f>IF(ISNA(VLOOKUP(AA1356,'XEQM Shortlist'!J:J,1,0)),"//","")</f>
        <v/>
      </c>
      <c r="AF1356" s="92" t="str">
        <f t="shared" si="358"/>
        <v/>
      </c>
      <c r="AG1356" t="b">
        <f t="shared" si="359"/>
        <v>1</v>
      </c>
    </row>
    <row r="1357" spans="1:33">
      <c r="A1357" s="48">
        <f t="shared" si="360"/>
        <v>1357</v>
      </c>
      <c r="B1357" s="47">
        <f t="shared" si="361"/>
        <v>1321</v>
      </c>
      <c r="C1357" s="51" t="s">
        <v>3771</v>
      </c>
      <c r="D1357" s="51" t="s">
        <v>7</v>
      </c>
      <c r="E1357" s="127" t="s">
        <v>1051</v>
      </c>
      <c r="F1357" s="127" t="s">
        <v>1051</v>
      </c>
      <c r="G1357" s="158">
        <v>0</v>
      </c>
      <c r="H1357" s="158">
        <v>0</v>
      </c>
      <c r="I1357" s="150" t="s">
        <v>16</v>
      </c>
      <c r="J1357" s="56" t="s">
        <v>1378</v>
      </c>
      <c r="K1357" s="57" t="s">
        <v>3785</v>
      </c>
      <c r="L1357" s="55" t="s">
        <v>4773</v>
      </c>
      <c r="M1357" s="55" t="s">
        <v>4832</v>
      </c>
      <c r="N1357" s="55"/>
      <c r="O1357" s="55"/>
      <c r="P1357" s="54" t="s">
        <v>1467</v>
      </c>
      <c r="Q1357" s="13"/>
      <c r="R1357"/>
      <c r="S1357" t="str">
        <f t="shared" si="354"/>
        <v/>
      </c>
      <c r="T1357" s="44" t="str">
        <f>IF(ISNA(VLOOKUP(P1357,Sheet1!E:F,2,0)),"--","PRESENT")</f>
        <v>--</v>
      </c>
      <c r="U1357"/>
      <c r="V1357">
        <f t="shared" si="355"/>
        <v>254</v>
      </c>
      <c r="W1357" s="79" t="s">
        <v>2240</v>
      </c>
      <c r="X1357" s="57" t="s">
        <v>2240</v>
      </c>
      <c r="Y1357" s="57" t="s">
        <v>2240</v>
      </c>
      <c r="Z1357" s="25" t="str">
        <f t="shared" si="343"/>
        <v/>
      </c>
      <c r="AA1357" s="25" t="str">
        <f t="shared" si="356"/>
        <v/>
      </c>
      <c r="AB1357" s="1">
        <f t="shared" si="345"/>
        <v>1321</v>
      </c>
      <c r="AC1357" t="str">
        <f t="shared" si="357"/>
        <v>MNU_CLR</v>
      </c>
      <c r="AD1357" s="133" t="str">
        <f>IF(ISNA(VLOOKUP(AA1357,'XEQM Shortlist'!J:J,1,0)),"//","")</f>
        <v/>
      </c>
      <c r="AF1357" s="92" t="str">
        <f t="shared" si="358"/>
        <v/>
      </c>
      <c r="AG1357" t="b">
        <f t="shared" si="359"/>
        <v>1</v>
      </c>
    </row>
    <row r="1358" spans="1:33">
      <c r="A1358" s="48">
        <f t="shared" si="360"/>
        <v>1358</v>
      </c>
      <c r="B1358" s="47">
        <f t="shared" si="361"/>
        <v>1322</v>
      </c>
      <c r="C1358" s="51" t="s">
        <v>3771</v>
      </c>
      <c r="D1358" s="59" t="s">
        <v>2794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1378</v>
      </c>
      <c r="K1358" s="57" t="s">
        <v>3785</v>
      </c>
      <c r="L1358" s="55" t="s">
        <v>4773</v>
      </c>
      <c r="M1358" s="55" t="s">
        <v>4832</v>
      </c>
      <c r="N1358" s="55"/>
      <c r="O1358" s="51" t="s">
        <v>2292</v>
      </c>
      <c r="P1358" s="54" t="s">
        <v>2290</v>
      </c>
      <c r="Q1358" s="13"/>
      <c r="R1358"/>
      <c r="S1358" t="str">
        <f t="shared" si="354"/>
        <v/>
      </c>
      <c r="T1358" s="44" t="str">
        <f>IF(ISNA(VLOOKUP(P1358,Sheet1!E:F,2,0)),"--","PRESENT")</f>
        <v>--</v>
      </c>
      <c r="U1358"/>
      <c r="V1358">
        <f t="shared" si="355"/>
        <v>254</v>
      </c>
      <c r="W1358" s="79" t="s">
        <v>2240</v>
      </c>
      <c r="X1358" s="57" t="s">
        <v>2240</v>
      </c>
      <c r="Y1358" s="57" t="s">
        <v>2240</v>
      </c>
      <c r="Z1358" s="25" t="str">
        <f t="shared" si="343"/>
        <v/>
      </c>
      <c r="AA1358" s="25" t="str">
        <f t="shared" si="356"/>
        <v/>
      </c>
      <c r="AB1358" s="1">
        <f t="shared" si="345"/>
        <v>1322</v>
      </c>
      <c r="AC1358" t="str">
        <f t="shared" si="357"/>
        <v>MNU_CONST</v>
      </c>
      <c r="AD1358" s="133" t="str">
        <f>IF(ISNA(VLOOKUP(AA1358,'XEQM Shortlist'!J:J,1,0)),"//","")</f>
        <v/>
      </c>
      <c r="AF1358" s="92" t="str">
        <f t="shared" si="358"/>
        <v/>
      </c>
      <c r="AG1358" t="b">
        <f t="shared" si="359"/>
        <v>1</v>
      </c>
    </row>
    <row r="1359" spans="1:33">
      <c r="A1359" s="48">
        <f t="shared" si="360"/>
        <v>1359</v>
      </c>
      <c r="B1359" s="47">
        <f t="shared" si="361"/>
        <v>1323</v>
      </c>
      <c r="C1359" s="51" t="s">
        <v>3771</v>
      </c>
      <c r="D1359" s="51" t="s">
        <v>7</v>
      </c>
      <c r="E1359" s="127" t="s">
        <v>1060</v>
      </c>
      <c r="F1359" s="127" t="s">
        <v>1060</v>
      </c>
      <c r="G1359" s="158">
        <v>0</v>
      </c>
      <c r="H1359" s="158">
        <v>0</v>
      </c>
      <c r="I1359" s="150" t="s">
        <v>16</v>
      </c>
      <c r="J1359" s="56" t="s">
        <v>1378</v>
      </c>
      <c r="K1359" s="57" t="s">
        <v>3785</v>
      </c>
      <c r="L1359" s="55" t="s">
        <v>4773</v>
      </c>
      <c r="M1359" s="55" t="s">
        <v>4832</v>
      </c>
      <c r="N1359" s="55"/>
      <c r="O1359" s="55"/>
      <c r="P1359" s="54" t="s">
        <v>1479</v>
      </c>
      <c r="Q1359" s="13"/>
      <c r="R1359"/>
      <c r="S1359" t="str">
        <f t="shared" si="354"/>
        <v/>
      </c>
      <c r="T1359" s="44" t="str">
        <f>IF(ISNA(VLOOKUP(P1359,Sheet1!E:F,2,0)),"--","PRESENT")</f>
        <v>--</v>
      </c>
      <c r="U1359"/>
      <c r="V1359">
        <f t="shared" si="355"/>
        <v>254</v>
      </c>
      <c r="W1359" s="79" t="s">
        <v>2240</v>
      </c>
      <c r="X1359" s="57" t="s">
        <v>2240</v>
      </c>
      <c r="Y1359" s="57" t="s">
        <v>2240</v>
      </c>
      <c r="Z1359" s="25" t="str">
        <f t="shared" si="343"/>
        <v/>
      </c>
      <c r="AA1359" s="25" t="str">
        <f t="shared" si="356"/>
        <v/>
      </c>
      <c r="AB1359" s="1">
        <f t="shared" si="345"/>
        <v>1323</v>
      </c>
      <c r="AC1359" t="str">
        <f t="shared" si="357"/>
        <v>MNU_CPX</v>
      </c>
      <c r="AD1359" s="133" t="str">
        <f>IF(ISNA(VLOOKUP(AA1359,'XEQM Shortlist'!J:J,1,0)),"//","")</f>
        <v/>
      </c>
      <c r="AF1359" s="92" t="str">
        <f t="shared" si="358"/>
        <v/>
      </c>
      <c r="AG1359" t="b">
        <f t="shared" si="359"/>
        <v>1</v>
      </c>
    </row>
    <row r="1360" spans="1:33">
      <c r="A1360" s="48">
        <f t="shared" si="360"/>
        <v>1360</v>
      </c>
      <c r="B1360" s="47">
        <f t="shared" si="361"/>
        <v>1324</v>
      </c>
      <c r="C1360" s="51" t="s">
        <v>3771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1378</v>
      </c>
      <c r="K1360" s="57" t="s">
        <v>3785</v>
      </c>
      <c r="L1360" s="55" t="s">
        <v>4773</v>
      </c>
      <c r="M1360" s="55" t="s">
        <v>4832</v>
      </c>
      <c r="N1360" s="55"/>
      <c r="O1360" s="55"/>
      <c r="P1360" s="54" t="s">
        <v>1480</v>
      </c>
      <c r="Q1360" s="13"/>
      <c r="R1360"/>
      <c r="S1360" t="str">
        <f t="shared" si="354"/>
        <v/>
      </c>
      <c r="T1360" s="44" t="str">
        <f>IF(ISNA(VLOOKUP(P1360,Sheet1!E:F,2,0)),"--","PRESENT")</f>
        <v>--</v>
      </c>
      <c r="U1360"/>
      <c r="V1360">
        <f t="shared" si="355"/>
        <v>254</v>
      </c>
      <c r="W1360" s="79" t="s">
        <v>2240</v>
      </c>
      <c r="X1360" s="57" t="s">
        <v>2240</v>
      </c>
      <c r="Y1360" s="57" t="s">
        <v>2240</v>
      </c>
      <c r="Z1360" s="25" t="str">
        <f t="shared" si="343"/>
        <v/>
      </c>
      <c r="AA1360" s="25" t="str">
        <f t="shared" si="356"/>
        <v/>
      </c>
      <c r="AB1360" s="1">
        <f t="shared" si="345"/>
        <v>1324</v>
      </c>
      <c r="AC1360" t="str">
        <f t="shared" si="357"/>
        <v>MNU_CPXS</v>
      </c>
      <c r="AD1360" s="133" t="str">
        <f>IF(ISNA(VLOOKUP(AA1360,'XEQM Shortlist'!J:J,1,0)),"//","")</f>
        <v/>
      </c>
      <c r="AF1360" s="92" t="str">
        <f t="shared" si="358"/>
        <v/>
      </c>
      <c r="AG1360" t="b">
        <f t="shared" si="359"/>
        <v>1</v>
      </c>
    </row>
    <row r="1361" spans="1:33">
      <c r="A1361" s="48">
        <f t="shared" si="360"/>
        <v>1361</v>
      </c>
      <c r="B1361" s="47">
        <f t="shared" si="361"/>
        <v>1325</v>
      </c>
      <c r="C1361" s="51" t="s">
        <v>3771</v>
      </c>
      <c r="D1361" s="51" t="s">
        <v>7</v>
      </c>
      <c r="E1361" s="127" t="s">
        <v>1064</v>
      </c>
      <c r="F1361" s="127" t="s">
        <v>1064</v>
      </c>
      <c r="G1361" s="158">
        <v>0</v>
      </c>
      <c r="H1361" s="158">
        <v>0</v>
      </c>
      <c r="I1361" s="150" t="s">
        <v>16</v>
      </c>
      <c r="J1361" s="56" t="s">
        <v>1378</v>
      </c>
      <c r="K1361" s="57" t="s">
        <v>3785</v>
      </c>
      <c r="L1361" s="55" t="s">
        <v>4773</v>
      </c>
      <c r="M1361" s="55" t="s">
        <v>4832</v>
      </c>
      <c r="N1361" s="55"/>
      <c r="O1361" s="55"/>
      <c r="P1361" s="54" t="s">
        <v>1486</v>
      </c>
      <c r="Q1361" s="13"/>
      <c r="R1361"/>
      <c r="S1361" t="str">
        <f t="shared" si="354"/>
        <v/>
      </c>
      <c r="T1361" s="44" t="str">
        <f>IF(ISNA(VLOOKUP(P1361,Sheet1!E:F,2,0)),"--","PRESENT")</f>
        <v>--</v>
      </c>
      <c r="U1361"/>
      <c r="V1361">
        <f t="shared" si="355"/>
        <v>254</v>
      </c>
      <c r="W1361" s="79" t="s">
        <v>2240</v>
      </c>
      <c r="X1361" s="57" t="s">
        <v>2240</v>
      </c>
      <c r="Y1361" s="57" t="s">
        <v>2240</v>
      </c>
      <c r="Z1361" s="25" t="str">
        <f t="shared" si="343"/>
        <v/>
      </c>
      <c r="AA1361" s="25" t="str">
        <f t="shared" si="356"/>
        <v/>
      </c>
      <c r="AB1361" s="1">
        <f t="shared" si="345"/>
        <v>1325</v>
      </c>
      <c r="AC1361" t="str">
        <f t="shared" si="357"/>
        <v>MNU_DATES</v>
      </c>
      <c r="AD1361" s="133" t="str">
        <f>IF(ISNA(VLOOKUP(AA1361,'XEQM Shortlist'!J:J,1,0)),"//","")</f>
        <v/>
      </c>
      <c r="AF1361" s="92" t="str">
        <f t="shared" si="358"/>
        <v/>
      </c>
      <c r="AG1361" t="b">
        <f t="shared" si="359"/>
        <v>1</v>
      </c>
    </row>
    <row r="1362" spans="1:33">
      <c r="A1362" s="48">
        <f t="shared" si="360"/>
        <v>1362</v>
      </c>
      <c r="B1362" s="47">
        <f t="shared" si="361"/>
        <v>1326</v>
      </c>
      <c r="C1362" s="51" t="s">
        <v>3771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1378</v>
      </c>
      <c r="K1362" s="57" t="s">
        <v>3785</v>
      </c>
      <c r="L1362" s="55" t="s">
        <v>4773</v>
      </c>
      <c r="M1362" s="55" t="s">
        <v>4832</v>
      </c>
      <c r="N1362" s="55"/>
      <c r="O1362" s="55"/>
      <c r="P1362" s="54" t="s">
        <v>4553</v>
      </c>
      <c r="Q1362" s="13"/>
      <c r="R1362"/>
      <c r="S1362" t="str">
        <f t="shared" si="354"/>
        <v/>
      </c>
      <c r="T1362" s="44" t="str">
        <f>IF(ISNA(VLOOKUP(P1362,Sheet1!E:F,2,0)),"--","PRESENT")</f>
        <v>--</v>
      </c>
      <c r="U1362"/>
      <c r="V1362">
        <f t="shared" si="355"/>
        <v>254</v>
      </c>
      <c r="W1362" s="79" t="s">
        <v>2240</v>
      </c>
      <c r="X1362" s="57" t="s">
        <v>2240</v>
      </c>
      <c r="Y1362" s="57" t="s">
        <v>2240</v>
      </c>
      <c r="Z1362" s="25" t="str">
        <f t="shared" si="343"/>
        <v/>
      </c>
      <c r="AA1362" s="25" t="str">
        <f t="shared" si="356"/>
        <v/>
      </c>
      <c r="AB1362" s="1">
        <f t="shared" si="345"/>
        <v>1326</v>
      </c>
      <c r="AC1362" t="str">
        <f t="shared" si="357"/>
        <v>MNU_DISP</v>
      </c>
      <c r="AD1362" s="133" t="str">
        <f>IF(ISNA(VLOOKUP(AA1362,'XEQM Shortlist'!J:J,1,0)),"//","")</f>
        <v/>
      </c>
      <c r="AF1362" s="92" t="str">
        <f t="shared" si="358"/>
        <v/>
      </c>
      <c r="AG1362" t="b">
        <f t="shared" si="359"/>
        <v>1</v>
      </c>
    </row>
    <row r="1363" spans="1:33">
      <c r="A1363" s="48">
        <f t="shared" si="360"/>
        <v>1363</v>
      </c>
      <c r="B1363" s="47">
        <f t="shared" si="361"/>
        <v>1327</v>
      </c>
      <c r="C1363" s="51" t="s">
        <v>3771</v>
      </c>
      <c r="D1363" s="51" t="s">
        <v>7</v>
      </c>
      <c r="E1363" s="127" t="s">
        <v>1083</v>
      </c>
      <c r="F1363" s="127" t="s">
        <v>1083</v>
      </c>
      <c r="G1363" s="158">
        <v>0</v>
      </c>
      <c r="H1363" s="158">
        <v>0</v>
      </c>
      <c r="I1363" s="150" t="s">
        <v>16</v>
      </c>
      <c r="J1363" s="56" t="s">
        <v>1378</v>
      </c>
      <c r="K1363" s="57" t="s">
        <v>3785</v>
      </c>
      <c r="L1363" s="55" t="s">
        <v>4773</v>
      </c>
      <c r="M1363" s="55" t="s">
        <v>4832</v>
      </c>
      <c r="N1363" s="55"/>
      <c r="O1363" s="55"/>
      <c r="P1363" s="54" t="s">
        <v>1519</v>
      </c>
      <c r="Q1363" s="13"/>
      <c r="R1363"/>
      <c r="S1363" t="str">
        <f t="shared" si="354"/>
        <v/>
      </c>
      <c r="T1363" s="44" t="str">
        <f>IF(ISNA(VLOOKUP(P1363,Sheet1!E:F,2,0)),"--","PRESENT")</f>
        <v>--</v>
      </c>
      <c r="U1363"/>
      <c r="V1363">
        <f t="shared" si="355"/>
        <v>254</v>
      </c>
      <c r="W1363" s="79" t="s">
        <v>2240</v>
      </c>
      <c r="X1363" s="57" t="s">
        <v>2240</v>
      </c>
      <c r="Y1363" s="57" t="s">
        <v>2240</v>
      </c>
      <c r="Z1363" s="25" t="str">
        <f t="shared" si="343"/>
        <v/>
      </c>
      <c r="AA1363" s="25" t="str">
        <f t="shared" si="356"/>
        <v/>
      </c>
      <c r="AB1363" s="1">
        <f t="shared" si="345"/>
        <v>1327</v>
      </c>
      <c r="AC1363" t="str">
        <f t="shared" si="357"/>
        <v>MNU_EQN</v>
      </c>
      <c r="AD1363" s="133" t="str">
        <f>IF(ISNA(VLOOKUP(AA1363,'XEQM Shortlist'!J:J,1,0)),"//","")</f>
        <v/>
      </c>
      <c r="AF1363" s="92" t="str">
        <f t="shared" si="358"/>
        <v/>
      </c>
      <c r="AG1363" t="b">
        <f t="shared" si="359"/>
        <v>1</v>
      </c>
    </row>
    <row r="1364" spans="1:33">
      <c r="A1364" s="48">
        <f t="shared" si="360"/>
        <v>1364</v>
      </c>
      <c r="B1364" s="47">
        <f t="shared" si="361"/>
        <v>1328</v>
      </c>
      <c r="C1364" s="51" t="s">
        <v>3771</v>
      </c>
      <c r="D1364" s="51" t="s">
        <v>7</v>
      </c>
      <c r="E1364" s="127" t="s">
        <v>1093</v>
      </c>
      <c r="F1364" s="127" t="s">
        <v>1093</v>
      </c>
      <c r="G1364" s="158">
        <v>0</v>
      </c>
      <c r="H1364" s="158">
        <v>0</v>
      </c>
      <c r="I1364" s="150" t="s">
        <v>16</v>
      </c>
      <c r="J1364" s="56" t="s">
        <v>1378</v>
      </c>
      <c r="K1364" s="57" t="s">
        <v>3785</v>
      </c>
      <c r="L1364" s="55" t="s">
        <v>4773</v>
      </c>
      <c r="M1364" s="55" t="s">
        <v>4832</v>
      </c>
      <c r="N1364" s="55"/>
      <c r="O1364" s="55"/>
      <c r="P1364" s="54" t="s">
        <v>1528</v>
      </c>
      <c r="Q1364" s="13"/>
      <c r="R1364"/>
      <c r="S1364" t="str">
        <f t="shared" si="354"/>
        <v/>
      </c>
      <c r="T1364" s="44" t="str">
        <f>IF(ISNA(VLOOKUP(P1364,Sheet1!E:F,2,0)),"--","PRESENT")</f>
        <v>--</v>
      </c>
      <c r="U1364"/>
      <c r="V1364">
        <f t="shared" si="355"/>
        <v>254</v>
      </c>
      <c r="W1364" s="79" t="s">
        <v>2240</v>
      </c>
      <c r="X1364" s="57" t="s">
        <v>2240</v>
      </c>
      <c r="Y1364" s="57" t="s">
        <v>2240</v>
      </c>
      <c r="Z1364" s="25" t="str">
        <f t="shared" si="343"/>
        <v/>
      </c>
      <c r="AA1364" s="25" t="str">
        <f t="shared" si="356"/>
        <v/>
      </c>
      <c r="AB1364" s="1">
        <f t="shared" si="345"/>
        <v>1328</v>
      </c>
      <c r="AC1364" t="str">
        <f t="shared" si="357"/>
        <v>MNU_EXP</v>
      </c>
      <c r="AD1364" s="133" t="str">
        <f>IF(ISNA(VLOOKUP(AA1364,'XEQM Shortlist'!J:J,1,0)),"//","")</f>
        <v/>
      </c>
      <c r="AF1364" s="92" t="str">
        <f t="shared" si="358"/>
        <v/>
      </c>
      <c r="AG1364" t="b">
        <f t="shared" si="359"/>
        <v>1</v>
      </c>
    </row>
    <row r="1365" spans="1:33">
      <c r="A1365" s="48">
        <f t="shared" si="360"/>
        <v>1365</v>
      </c>
      <c r="B1365" s="47">
        <f t="shared" si="361"/>
        <v>1329</v>
      </c>
      <c r="C1365" s="51" t="s">
        <v>3771</v>
      </c>
      <c r="D1365" s="59" t="s">
        <v>2794</v>
      </c>
      <c r="E1365" s="127" t="s">
        <v>2246</v>
      </c>
      <c r="F1365" s="127" t="s">
        <v>2246</v>
      </c>
      <c r="G1365" s="158">
        <v>0</v>
      </c>
      <c r="H1365" s="158">
        <v>0</v>
      </c>
      <c r="I1365" s="150" t="s">
        <v>16</v>
      </c>
      <c r="J1365" s="56" t="s">
        <v>1378</v>
      </c>
      <c r="K1365" s="57" t="s">
        <v>3785</v>
      </c>
      <c r="L1365" s="55" t="s">
        <v>4773</v>
      </c>
      <c r="M1365" s="55" t="s">
        <v>4832</v>
      </c>
      <c r="N1365" s="55"/>
      <c r="O1365" s="55"/>
      <c r="P1365" s="54" t="s">
        <v>1538</v>
      </c>
      <c r="Q1365" s="13"/>
      <c r="R1365"/>
      <c r="S1365" t="str">
        <f t="shared" si="354"/>
        <v/>
      </c>
      <c r="T1365" s="44" t="str">
        <f>IF(ISNA(VLOOKUP(P1365,Sheet1!E:F,2,0)),"--","PRESENT")</f>
        <v>--</v>
      </c>
      <c r="U1365"/>
      <c r="V1365">
        <f t="shared" si="355"/>
        <v>254</v>
      </c>
      <c r="W1365" s="79" t="s">
        <v>2240</v>
      </c>
      <c r="X1365" s="57" t="s">
        <v>2240</v>
      </c>
      <c r="Y1365" s="57" t="s">
        <v>2240</v>
      </c>
      <c r="Z1365" s="25" t="str">
        <f t="shared" si="343"/>
        <v/>
      </c>
      <c r="AA1365" s="25" t="str">
        <f t="shared" si="356"/>
        <v/>
      </c>
      <c r="AB1365" s="1">
        <f t="shared" si="345"/>
        <v>1329</v>
      </c>
      <c r="AC1365" t="str">
        <f t="shared" si="357"/>
        <v>MNU_CONVE</v>
      </c>
      <c r="AD1365" s="133" t="str">
        <f>IF(ISNA(VLOOKUP(AA1365,'XEQM Shortlist'!J:J,1,0)),"//","")</f>
        <v/>
      </c>
      <c r="AF1365" s="92" t="str">
        <f t="shared" si="358"/>
        <v/>
      </c>
      <c r="AG1365" t="b">
        <f t="shared" si="359"/>
        <v>1</v>
      </c>
    </row>
    <row r="1366" spans="1:33">
      <c r="A1366" s="48">
        <f t="shared" si="360"/>
        <v>1366</v>
      </c>
      <c r="B1366" s="47">
        <f t="shared" si="361"/>
        <v>1330</v>
      </c>
      <c r="C1366" s="51" t="s">
        <v>3771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1378</v>
      </c>
      <c r="K1366" s="57" t="s">
        <v>3785</v>
      </c>
      <c r="L1366" s="55" t="s">
        <v>4773</v>
      </c>
      <c r="M1366" s="55" t="s">
        <v>4832</v>
      </c>
      <c r="N1366" s="55"/>
      <c r="O1366" s="55"/>
      <c r="P1366" s="54" t="s">
        <v>1541</v>
      </c>
      <c r="Q1366" s="13"/>
      <c r="R1366"/>
      <c r="S1366" t="str">
        <f t="shared" si="354"/>
        <v/>
      </c>
      <c r="T1366" s="44" t="str">
        <f>IF(ISNA(VLOOKUP(P1366,Sheet1!E:F,2,0)),"--","PRESENT")</f>
        <v>--</v>
      </c>
      <c r="U1366"/>
      <c r="V1366">
        <f t="shared" si="355"/>
        <v>254</v>
      </c>
      <c r="W1366" s="79" t="s">
        <v>2240</v>
      </c>
      <c r="X1366" s="57" t="s">
        <v>2240</v>
      </c>
      <c r="Y1366" s="57" t="s">
        <v>2240</v>
      </c>
      <c r="Z1366" s="25" t="str">
        <f t="shared" si="343"/>
        <v/>
      </c>
      <c r="AA1366" s="25" t="str">
        <f t="shared" si="356"/>
        <v/>
      </c>
      <c r="AB1366" s="1">
        <f t="shared" si="345"/>
        <v>1330</v>
      </c>
      <c r="AC1366" t="str">
        <f t="shared" si="357"/>
        <v>MNU_FCNS</v>
      </c>
      <c r="AD1366" s="133" t="str">
        <f>IF(ISNA(VLOOKUP(AA1366,'XEQM Shortlist'!J:J,1,0)),"//","")</f>
        <v/>
      </c>
      <c r="AF1366" s="92" t="str">
        <f t="shared" si="358"/>
        <v/>
      </c>
      <c r="AG1366" t="b">
        <f t="shared" si="359"/>
        <v>1</v>
      </c>
    </row>
    <row r="1367" spans="1:33">
      <c r="A1367" s="48">
        <f t="shared" si="360"/>
        <v>1367</v>
      </c>
      <c r="B1367" s="47">
        <f t="shared" si="361"/>
        <v>1331</v>
      </c>
      <c r="C1367" s="51" t="s">
        <v>3771</v>
      </c>
      <c r="D1367" s="51" t="s">
        <v>7</v>
      </c>
      <c r="E1367" s="127" t="s">
        <v>1098</v>
      </c>
      <c r="F1367" s="127" t="s">
        <v>1098</v>
      </c>
      <c r="G1367" s="158">
        <v>0</v>
      </c>
      <c r="H1367" s="158">
        <v>0</v>
      </c>
      <c r="I1367" s="150" t="s">
        <v>16</v>
      </c>
      <c r="J1367" s="56" t="s">
        <v>1378</v>
      </c>
      <c r="K1367" s="57" t="s">
        <v>3785</v>
      </c>
      <c r="L1367" s="55" t="s">
        <v>4773</v>
      </c>
      <c r="M1367" s="55" t="s">
        <v>4832</v>
      </c>
      <c r="N1367" s="55"/>
      <c r="O1367" s="55"/>
      <c r="P1367" s="54" t="s">
        <v>1550</v>
      </c>
      <c r="Q1367" s="13"/>
      <c r="R1367"/>
      <c r="S1367" t="str">
        <f t="shared" si="354"/>
        <v/>
      </c>
      <c r="T1367" s="44" t="str">
        <f>IF(ISNA(VLOOKUP(P1367,Sheet1!E:F,2,0)),"--","PRESENT")</f>
        <v>--</v>
      </c>
      <c r="U1367"/>
      <c r="V1367">
        <f t="shared" si="355"/>
        <v>254</v>
      </c>
      <c r="W1367" s="79" t="s">
        <v>2240</v>
      </c>
      <c r="X1367" s="57" t="s">
        <v>2240</v>
      </c>
      <c r="Y1367" s="57" t="s">
        <v>2240</v>
      </c>
      <c r="Z1367" s="25" t="str">
        <f t="shared" si="343"/>
        <v/>
      </c>
      <c r="AA1367" s="25" t="str">
        <f t="shared" si="356"/>
        <v/>
      </c>
      <c r="AB1367" s="1">
        <f t="shared" si="345"/>
        <v>1331</v>
      </c>
      <c r="AC1367" t="str">
        <f t="shared" si="357"/>
        <v>MNU_FIN</v>
      </c>
      <c r="AD1367" s="133" t="str">
        <f>IF(ISNA(VLOOKUP(AA1367,'XEQM Shortlist'!J:J,1,0)),"//","")</f>
        <v/>
      </c>
      <c r="AF1367" s="92" t="str">
        <f t="shared" si="358"/>
        <v/>
      </c>
      <c r="AG1367" t="b">
        <f t="shared" si="359"/>
        <v>1</v>
      </c>
    </row>
    <row r="1368" spans="1:33">
      <c r="A1368" s="48">
        <f t="shared" si="360"/>
        <v>1368</v>
      </c>
      <c r="B1368" s="47">
        <f t="shared" si="361"/>
        <v>1332</v>
      </c>
      <c r="C1368" s="51" t="s">
        <v>3771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1378</v>
      </c>
      <c r="K1368" s="57" t="s">
        <v>3785</v>
      </c>
      <c r="L1368" s="55" t="s">
        <v>4773</v>
      </c>
      <c r="M1368" s="55" t="s">
        <v>4832</v>
      </c>
      <c r="N1368" s="55"/>
      <c r="O1368" s="55"/>
      <c r="P1368" s="54" t="s">
        <v>2283</v>
      </c>
      <c r="Q1368" s="13"/>
      <c r="R1368"/>
      <c r="S1368" t="str">
        <f t="shared" si="354"/>
        <v/>
      </c>
      <c r="T1368" s="44" t="str">
        <f>IF(ISNA(VLOOKUP(P1368,Sheet1!E:F,2,0)),"--","PRESENT")</f>
        <v>--</v>
      </c>
      <c r="U1368"/>
      <c r="V1368">
        <f t="shared" si="355"/>
        <v>254</v>
      </c>
      <c r="W1368" s="79" t="s">
        <v>2240</v>
      </c>
      <c r="X1368" s="57" t="s">
        <v>2240</v>
      </c>
      <c r="Y1368" s="57" t="s">
        <v>2240</v>
      </c>
      <c r="Z1368" s="25" t="str">
        <f t="shared" si="343"/>
        <v/>
      </c>
      <c r="AA1368" s="25" t="str">
        <f t="shared" si="356"/>
        <v/>
      </c>
      <c r="AB1368" s="1">
        <f t="shared" si="345"/>
        <v>1332</v>
      </c>
      <c r="AC1368" t="str">
        <f t="shared" si="357"/>
        <v>MNU_SINTS</v>
      </c>
      <c r="AD1368" s="133" t="str">
        <f>IF(ISNA(VLOOKUP(AA1368,'XEQM Shortlist'!J:J,1,0)),"//","")</f>
        <v/>
      </c>
      <c r="AF1368" s="92" t="str">
        <f t="shared" si="358"/>
        <v/>
      </c>
      <c r="AG1368" t="b">
        <f t="shared" si="359"/>
        <v>1</v>
      </c>
    </row>
    <row r="1369" spans="1:33">
      <c r="A1369" s="48">
        <f t="shared" si="360"/>
        <v>1369</v>
      </c>
      <c r="B1369" s="47">
        <f t="shared" si="361"/>
        <v>1333</v>
      </c>
      <c r="C1369" s="51" t="s">
        <v>3771</v>
      </c>
      <c r="D1369" s="51" t="s">
        <v>7</v>
      </c>
      <c r="E1369" s="75" t="s">
        <v>4895</v>
      </c>
      <c r="F1369" s="75" t="s">
        <v>4895</v>
      </c>
      <c r="G1369" s="158">
        <v>0</v>
      </c>
      <c r="H1369" s="158">
        <v>0</v>
      </c>
      <c r="I1369" s="150" t="s">
        <v>16</v>
      </c>
      <c r="J1369" s="56" t="s">
        <v>1378</v>
      </c>
      <c r="K1369" s="57" t="s">
        <v>3785</v>
      </c>
      <c r="L1369" s="55" t="s">
        <v>4773</v>
      </c>
      <c r="M1369" s="55" t="s">
        <v>4832</v>
      </c>
      <c r="N1369" s="55"/>
      <c r="O1369" s="55"/>
      <c r="P1369" s="54" t="s">
        <v>1552</v>
      </c>
      <c r="Q1369" s="13"/>
      <c r="R1369"/>
      <c r="S1369" t="str">
        <f t="shared" si="354"/>
        <v/>
      </c>
      <c r="T1369" s="44" t="str">
        <f>IF(ISNA(VLOOKUP(P1369,Sheet1!E:F,2,0)),"--","PRESENT")</f>
        <v>--</v>
      </c>
      <c r="U1369"/>
      <c r="V1369">
        <f t="shared" si="355"/>
        <v>254</v>
      </c>
      <c r="W1369" s="79" t="s">
        <v>2240</v>
      </c>
      <c r="X1369" s="57" t="s">
        <v>2240</v>
      </c>
      <c r="Y1369" s="57" t="s">
        <v>2240</v>
      </c>
      <c r="Z1369" s="25" t="str">
        <f t="shared" si="343"/>
        <v/>
      </c>
      <c r="AA1369" s="25" t="str">
        <f t="shared" si="356"/>
        <v/>
      </c>
      <c r="AB1369" s="1">
        <f t="shared" si="345"/>
        <v>1333</v>
      </c>
      <c r="AC1369" t="str">
        <f t="shared" si="357"/>
        <v>MNU_FLAGS</v>
      </c>
      <c r="AD1369" s="133" t="str">
        <f>IF(ISNA(VLOOKUP(AA1369,'XEQM Shortlist'!J:J,1,0)),"//","")</f>
        <v/>
      </c>
      <c r="AF1369" s="92" t="str">
        <f t="shared" si="358"/>
        <v/>
      </c>
      <c r="AG1369" t="b">
        <f t="shared" si="359"/>
        <v>1</v>
      </c>
    </row>
    <row r="1370" spans="1:33">
      <c r="A1370" s="48">
        <f t="shared" si="360"/>
        <v>1370</v>
      </c>
      <c r="B1370" s="47">
        <f t="shared" si="361"/>
        <v>1334</v>
      </c>
      <c r="C1370" s="51" t="s">
        <v>3771</v>
      </c>
      <c r="D1370" s="51" t="s">
        <v>7</v>
      </c>
      <c r="E1370" s="127" t="s">
        <v>1099</v>
      </c>
      <c r="F1370" s="127" t="s">
        <v>1099</v>
      </c>
      <c r="G1370" s="158">
        <v>0</v>
      </c>
      <c r="H1370" s="158">
        <v>0</v>
      </c>
      <c r="I1370" s="150" t="s">
        <v>16</v>
      </c>
      <c r="J1370" s="56" t="s">
        <v>1378</v>
      </c>
      <c r="K1370" s="57" t="s">
        <v>3785</v>
      </c>
      <c r="L1370" s="55" t="s">
        <v>4773</v>
      </c>
      <c r="M1370" s="55" t="s">
        <v>4832</v>
      </c>
      <c r="N1370" s="55"/>
      <c r="O1370" s="55"/>
      <c r="P1370" s="54" t="s">
        <v>1553</v>
      </c>
      <c r="Q1370" s="13"/>
      <c r="R1370"/>
      <c r="S1370" t="str">
        <f t="shared" si="354"/>
        <v/>
      </c>
      <c r="T1370" s="44" t="str">
        <f>IF(ISNA(VLOOKUP(P1370,Sheet1!E:F,2,0)),"--","PRESENT")</f>
        <v>--</v>
      </c>
      <c r="U1370"/>
      <c r="V1370">
        <f t="shared" si="355"/>
        <v>254</v>
      </c>
      <c r="W1370" s="79" t="s">
        <v>2240</v>
      </c>
      <c r="X1370" s="57" t="s">
        <v>2240</v>
      </c>
      <c r="Y1370" s="57" t="s">
        <v>2240</v>
      </c>
      <c r="Z1370" s="25" t="str">
        <f t="shared" si="343"/>
        <v/>
      </c>
      <c r="AA1370" s="25" t="str">
        <f t="shared" si="356"/>
        <v/>
      </c>
      <c r="AB1370" s="1">
        <f t="shared" si="345"/>
        <v>1334</v>
      </c>
      <c r="AC1370" t="str">
        <f t="shared" si="357"/>
        <v>MNU_FLASH</v>
      </c>
      <c r="AD1370" s="133" t="str">
        <f>IF(ISNA(VLOOKUP(AA1370,'XEQM Shortlist'!J:J,1,0)),"//","")</f>
        <v/>
      </c>
      <c r="AF1370" s="92" t="str">
        <f t="shared" si="358"/>
        <v/>
      </c>
      <c r="AG1370" t="b">
        <f t="shared" si="359"/>
        <v>1</v>
      </c>
    </row>
    <row r="1371" spans="1:33">
      <c r="A1371" s="48">
        <f t="shared" si="360"/>
        <v>1371</v>
      </c>
      <c r="B1371" s="47">
        <f t="shared" si="361"/>
        <v>1335</v>
      </c>
      <c r="C1371" s="51" t="s">
        <v>3771</v>
      </c>
      <c r="D1371" s="51" t="s">
        <v>7</v>
      </c>
      <c r="E1371" s="75" t="s">
        <v>519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1378</v>
      </c>
      <c r="K1371" s="57" t="s">
        <v>3785</v>
      </c>
      <c r="L1371" s="55" t="s">
        <v>4773</v>
      </c>
      <c r="M1371" s="55" t="s">
        <v>4832</v>
      </c>
      <c r="N1371" s="55"/>
      <c r="O1371" s="55"/>
      <c r="P1371" s="54" t="s">
        <v>1571</v>
      </c>
      <c r="Q1371" s="13"/>
      <c r="R1371"/>
      <c r="S1371" t="str">
        <f t="shared" si="354"/>
        <v>NOT EQUAL</v>
      </c>
      <c r="T1371" s="44" t="str">
        <f>IF(ISNA(VLOOKUP(P1371,Sheet1!E:F,2,0)),"--","PRESENT")</f>
        <v>--</v>
      </c>
      <c r="U1371"/>
      <c r="V1371">
        <f t="shared" si="355"/>
        <v>254</v>
      </c>
      <c r="W1371" s="79" t="s">
        <v>2240</v>
      </c>
      <c r="X1371" s="57" t="s">
        <v>2240</v>
      </c>
      <c r="Y1371" s="57" t="s">
        <v>2240</v>
      </c>
      <c r="Z1371" s="25" t="str">
        <f t="shared" si="343"/>
        <v/>
      </c>
      <c r="AA1371" s="25" t="str">
        <f t="shared" si="356"/>
        <v/>
      </c>
      <c r="AB1371" s="1">
        <f t="shared" si="345"/>
        <v>1335</v>
      </c>
      <c r="AC1371" t="str">
        <f t="shared" si="357"/>
        <v>MNU_1STDERIV</v>
      </c>
      <c r="AD1371" s="133" t="str">
        <f>IF(ISNA(VLOOKUP(AA1371,'XEQM Shortlist'!J:J,1,0)),"//","")</f>
        <v/>
      </c>
      <c r="AF1371" s="92" t="str">
        <f t="shared" si="358"/>
        <v/>
      </c>
      <c r="AG1371" t="b">
        <f t="shared" si="359"/>
        <v>1</v>
      </c>
    </row>
    <row r="1372" spans="1:33">
      <c r="A1372" s="48">
        <f t="shared" si="360"/>
        <v>1372</v>
      </c>
      <c r="B1372" s="47">
        <f t="shared" si="361"/>
        <v>1336</v>
      </c>
      <c r="C1372" s="51" t="s">
        <v>3771</v>
      </c>
      <c r="D1372" s="51" t="s">
        <v>7</v>
      </c>
      <c r="E1372" s="75" t="s">
        <v>519</v>
      </c>
      <c r="F1372" s="127" t="s">
        <v>1107</v>
      </c>
      <c r="G1372" s="158">
        <v>0</v>
      </c>
      <c r="H1372" s="158">
        <v>0</v>
      </c>
      <c r="I1372" s="150" t="s">
        <v>16</v>
      </c>
      <c r="J1372" s="56" t="s">
        <v>1378</v>
      </c>
      <c r="K1372" s="57" t="s">
        <v>3785</v>
      </c>
      <c r="L1372" s="55" t="s">
        <v>4773</v>
      </c>
      <c r="M1372" s="55" t="s">
        <v>4832</v>
      </c>
      <c r="N1372" s="55"/>
      <c r="O1372" s="55"/>
      <c r="P1372" s="54" t="s">
        <v>1572</v>
      </c>
      <c r="Q1372" s="13"/>
      <c r="R1372"/>
      <c r="S1372" t="str">
        <f t="shared" si="354"/>
        <v>NOT EQUAL</v>
      </c>
      <c r="T1372" s="44" t="str">
        <f>IF(ISNA(VLOOKUP(P1372,Sheet1!E:F,2,0)),"--","PRESENT")</f>
        <v>--</v>
      </c>
      <c r="U1372"/>
      <c r="V1372">
        <f t="shared" si="355"/>
        <v>254</v>
      </c>
      <c r="W1372" s="79" t="s">
        <v>2240</v>
      </c>
      <c r="X1372" s="57" t="s">
        <v>2240</v>
      </c>
      <c r="Y1372" s="57" t="s">
        <v>2240</v>
      </c>
      <c r="Z1372" s="25" t="str">
        <f t="shared" si="343"/>
        <v/>
      </c>
      <c r="AA1372" s="25" t="str">
        <f t="shared" si="356"/>
        <v/>
      </c>
      <c r="AB1372" s="1">
        <f t="shared" si="345"/>
        <v>1336</v>
      </c>
      <c r="AC1372" t="str">
        <f t="shared" si="357"/>
        <v>MNU_2NDDERIV</v>
      </c>
      <c r="AD1372" s="133" t="str">
        <f>IF(ISNA(VLOOKUP(AA1372,'XEQM Shortlist'!J:J,1,0)),"//","")</f>
        <v/>
      </c>
      <c r="AF1372" s="92" t="str">
        <f t="shared" si="358"/>
        <v/>
      </c>
      <c r="AG1372" t="b">
        <f t="shared" si="359"/>
        <v>1</v>
      </c>
    </row>
    <row r="1373" spans="1:33">
      <c r="A1373" s="48">
        <f t="shared" si="360"/>
        <v>1373</v>
      </c>
      <c r="B1373" s="47">
        <f t="shared" si="361"/>
        <v>1337</v>
      </c>
      <c r="C1373" s="51" t="s">
        <v>3771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1378</v>
      </c>
      <c r="K1373" s="57" t="s">
        <v>3785</v>
      </c>
      <c r="L1373" s="55" t="s">
        <v>4773</v>
      </c>
      <c r="M1373" s="55" t="s">
        <v>4832</v>
      </c>
      <c r="N1373" s="55"/>
      <c r="O1373" s="55"/>
      <c r="P1373" s="54" t="s">
        <v>1575</v>
      </c>
      <c r="Q1373" s="13"/>
      <c r="R1373"/>
      <c r="S1373" t="str">
        <f t="shared" si="354"/>
        <v/>
      </c>
      <c r="T1373" s="44" t="str">
        <f>IF(ISNA(VLOOKUP(P1373,Sheet1!E:F,2,0)),"--","PRESENT")</f>
        <v>--</v>
      </c>
      <c r="U1373"/>
      <c r="V1373">
        <f t="shared" si="355"/>
        <v>254</v>
      </c>
      <c r="W1373" s="79" t="s">
        <v>2240</v>
      </c>
      <c r="X1373" s="57" t="s">
        <v>2240</v>
      </c>
      <c r="Y1373" s="57" t="s">
        <v>2240</v>
      </c>
      <c r="Z1373" s="25" t="str">
        <f t="shared" ref="Z1373:Z1436" si="36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56"/>
        <v/>
      </c>
      <c r="AB1373" s="1">
        <f t="shared" ref="AB1373:AB1436" si="363">B1373</f>
        <v>1337</v>
      </c>
      <c r="AC1373" t="str">
        <f t="shared" si="357"/>
        <v>MNU_CONVFP</v>
      </c>
      <c r="AD1373" s="133" t="str">
        <f>IF(ISNA(VLOOKUP(AA1373,'XEQM Shortlist'!J:J,1,0)),"//","")</f>
        <v/>
      </c>
      <c r="AF1373" s="92" t="str">
        <f t="shared" si="358"/>
        <v/>
      </c>
      <c r="AG1373" t="b">
        <f t="shared" si="359"/>
        <v>1</v>
      </c>
    </row>
    <row r="1374" spans="1:33">
      <c r="A1374" s="48">
        <f t="shared" si="360"/>
        <v>1374</v>
      </c>
      <c r="B1374" s="47">
        <f t="shared" si="361"/>
        <v>1338</v>
      </c>
      <c r="C1374" s="51" t="s">
        <v>3771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1378</v>
      </c>
      <c r="K1374" s="57" t="s">
        <v>3785</v>
      </c>
      <c r="L1374" s="55" t="s">
        <v>4773</v>
      </c>
      <c r="M1374" s="55" t="s">
        <v>4832</v>
      </c>
      <c r="N1374" s="55"/>
      <c r="O1374" s="55"/>
      <c r="P1374" s="54" t="s">
        <v>2284</v>
      </c>
      <c r="Q1374" s="13"/>
      <c r="R1374"/>
      <c r="S1374" t="str">
        <f t="shared" si="354"/>
        <v/>
      </c>
      <c r="T1374" s="44" t="str">
        <f>IF(ISNA(VLOOKUP(P1374,Sheet1!E:F,2,0)),"--","PRESENT")</f>
        <v>--</v>
      </c>
      <c r="U1374"/>
      <c r="V1374">
        <f t="shared" si="355"/>
        <v>254</v>
      </c>
      <c r="W1374" s="79" t="s">
        <v>2240</v>
      </c>
      <c r="X1374" s="57" t="s">
        <v>2240</v>
      </c>
      <c r="Y1374" s="57" t="s">
        <v>2240</v>
      </c>
      <c r="Z1374" s="25" t="str">
        <f t="shared" si="362"/>
        <v/>
      </c>
      <c r="AA1374" s="25" t="str">
        <f t="shared" si="356"/>
        <v/>
      </c>
      <c r="AB1374" s="1">
        <f t="shared" si="363"/>
        <v>1338</v>
      </c>
      <c r="AC1374" t="str">
        <f t="shared" si="357"/>
        <v>MNU_LINTS</v>
      </c>
      <c r="AD1374" s="133" t="str">
        <f>IF(ISNA(VLOOKUP(AA1374,'XEQM Shortlist'!J:J,1,0)),"//","")</f>
        <v/>
      </c>
      <c r="AF1374" s="92" t="str">
        <f t="shared" si="358"/>
        <v/>
      </c>
      <c r="AG1374" t="b">
        <f t="shared" si="359"/>
        <v>1</v>
      </c>
    </row>
    <row r="1375" spans="1:33">
      <c r="A1375" s="48">
        <f t="shared" si="360"/>
        <v>1375</v>
      </c>
      <c r="B1375" s="47">
        <f t="shared" si="361"/>
        <v>1339</v>
      </c>
      <c r="C1375" s="51" t="s">
        <v>3771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1378</v>
      </c>
      <c r="K1375" s="57" t="s">
        <v>3785</v>
      </c>
      <c r="L1375" s="55" t="s">
        <v>4773</v>
      </c>
      <c r="M1375" s="55" t="s">
        <v>4832</v>
      </c>
      <c r="N1375" s="55"/>
      <c r="O1375" s="55"/>
      <c r="P1375" s="54" t="s">
        <v>1611</v>
      </c>
      <c r="Q1375" s="13"/>
      <c r="R1375"/>
      <c r="S1375" t="str">
        <f t="shared" si="354"/>
        <v/>
      </c>
      <c r="T1375" s="44" t="str">
        <f>IF(ISNA(VLOOKUP(P1375,Sheet1!E:F,2,0)),"--","PRESENT")</f>
        <v>--</v>
      </c>
      <c r="U1375"/>
      <c r="V1375">
        <f t="shared" si="355"/>
        <v>254</v>
      </c>
      <c r="W1375" s="79" t="s">
        <v>2240</v>
      </c>
      <c r="X1375" s="57" t="s">
        <v>2240</v>
      </c>
      <c r="Y1375" s="57" t="s">
        <v>2240</v>
      </c>
      <c r="Z1375" s="25" t="str">
        <f t="shared" si="362"/>
        <v/>
      </c>
      <c r="AA1375" s="25" t="str">
        <f t="shared" si="356"/>
        <v/>
      </c>
      <c r="AB1375" s="1">
        <f t="shared" si="363"/>
        <v>1339</v>
      </c>
      <c r="AC1375" t="str">
        <f t="shared" si="357"/>
        <v>MNU_INFO</v>
      </c>
      <c r="AD1375" s="133" t="str">
        <f>IF(ISNA(VLOOKUP(AA1375,'XEQM Shortlist'!J:J,1,0)),"//","")</f>
        <v/>
      </c>
      <c r="AF1375" s="92" t="str">
        <f t="shared" si="358"/>
        <v/>
      </c>
      <c r="AG1375" t="b">
        <f t="shared" si="359"/>
        <v>1</v>
      </c>
    </row>
    <row r="1376" spans="1:33">
      <c r="A1376" s="48">
        <f t="shared" si="360"/>
        <v>1376</v>
      </c>
      <c r="B1376" s="47">
        <f t="shared" si="361"/>
        <v>1340</v>
      </c>
      <c r="C1376" s="51" t="s">
        <v>3771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1378</v>
      </c>
      <c r="K1376" s="57" t="s">
        <v>3785</v>
      </c>
      <c r="L1376" s="55" t="s">
        <v>4773</v>
      </c>
      <c r="M1376" s="55" t="s">
        <v>4832</v>
      </c>
      <c r="N1376" s="55"/>
      <c r="O1376" s="55"/>
      <c r="P1376" s="54" t="s">
        <v>1613</v>
      </c>
      <c r="Q1376" s="13"/>
      <c r="R1376"/>
      <c r="S1376" t="str">
        <f t="shared" si="354"/>
        <v/>
      </c>
      <c r="T1376" s="44" t="str">
        <f>IF(ISNA(VLOOKUP(P1376,Sheet1!E:F,2,0)),"--","PRESENT")</f>
        <v>--</v>
      </c>
      <c r="U1376"/>
      <c r="V1376">
        <f t="shared" si="355"/>
        <v>254</v>
      </c>
      <c r="W1376" s="79" t="s">
        <v>2686</v>
      </c>
      <c r="X1376" s="57" t="s">
        <v>2240</v>
      </c>
      <c r="Y1376" s="57" t="s">
        <v>2240</v>
      </c>
      <c r="Z1376" s="25" t="str">
        <f t="shared" si="362"/>
        <v/>
      </c>
      <c r="AA1376" s="25" t="str">
        <f t="shared" si="356"/>
        <v/>
      </c>
      <c r="AB1376" s="1">
        <f t="shared" si="363"/>
        <v>1340</v>
      </c>
      <c r="AC1376" t="str">
        <f t="shared" si="357"/>
        <v>MNU_INTS</v>
      </c>
      <c r="AD1376" s="133" t="str">
        <f>IF(ISNA(VLOOKUP(AA1376,'XEQM Shortlist'!J:J,1,0)),"//","")</f>
        <v/>
      </c>
      <c r="AF1376" s="92" t="str">
        <f t="shared" si="358"/>
        <v/>
      </c>
      <c r="AG1376" t="b">
        <f t="shared" si="359"/>
        <v>1</v>
      </c>
    </row>
    <row r="1377" spans="1:33">
      <c r="A1377" s="48">
        <f t="shared" si="360"/>
        <v>1377</v>
      </c>
      <c r="B1377" s="47">
        <f t="shared" si="361"/>
        <v>1341</v>
      </c>
      <c r="C1377" s="51" t="s">
        <v>3771</v>
      </c>
      <c r="D1377" s="51" t="s">
        <v>7</v>
      </c>
      <c r="E1377" s="127" t="s">
        <v>1126</v>
      </c>
      <c r="F1377" s="127" t="s">
        <v>1126</v>
      </c>
      <c r="G1377" s="158">
        <v>0</v>
      </c>
      <c r="H1377" s="158">
        <v>0</v>
      </c>
      <c r="I1377" s="150" t="s">
        <v>16</v>
      </c>
      <c r="J1377" s="56" t="s">
        <v>1378</v>
      </c>
      <c r="K1377" s="57" t="s">
        <v>3785</v>
      </c>
      <c r="L1377" s="55" t="s">
        <v>4773</v>
      </c>
      <c r="M1377" s="55" t="s">
        <v>4832</v>
      </c>
      <c r="N1377" s="55"/>
      <c r="O1377" s="55"/>
      <c r="P1377" s="54" t="s">
        <v>1624</v>
      </c>
      <c r="Q1377" s="13"/>
      <c r="R1377"/>
      <c r="S1377" t="str">
        <f t="shared" si="354"/>
        <v/>
      </c>
      <c r="T1377" s="44" t="str">
        <f>IF(ISNA(VLOOKUP(P1377,Sheet1!E:F,2,0)),"--","PRESENT")</f>
        <v>--</v>
      </c>
      <c r="U1377"/>
      <c r="V1377">
        <f t="shared" si="355"/>
        <v>254</v>
      </c>
      <c r="W1377" s="79" t="s">
        <v>2240</v>
      </c>
      <c r="X1377" s="57" t="s">
        <v>2240</v>
      </c>
      <c r="Y1377" s="57" t="s">
        <v>2240</v>
      </c>
      <c r="Z1377" s="25" t="str">
        <f t="shared" si="362"/>
        <v/>
      </c>
      <c r="AA1377" s="25" t="str">
        <f t="shared" si="356"/>
        <v/>
      </c>
      <c r="AB1377" s="1">
        <f t="shared" si="363"/>
        <v>1341</v>
      </c>
      <c r="AC1377" t="str">
        <f t="shared" si="357"/>
        <v>MNU_IO</v>
      </c>
      <c r="AD1377" s="133" t="str">
        <f>IF(ISNA(VLOOKUP(AA1377,'XEQM Shortlist'!J:J,1,0)),"//","")</f>
        <v/>
      </c>
      <c r="AF1377" s="92" t="str">
        <f t="shared" si="358"/>
        <v/>
      </c>
      <c r="AG1377" t="b">
        <f t="shared" si="359"/>
        <v>1</v>
      </c>
    </row>
    <row r="1378" spans="1:33">
      <c r="A1378" s="48">
        <f t="shared" si="360"/>
        <v>1378</v>
      </c>
      <c r="B1378" s="47">
        <f t="shared" si="361"/>
        <v>1342</v>
      </c>
      <c r="C1378" s="51" t="s">
        <v>3771</v>
      </c>
      <c r="D1378" s="51" t="s">
        <v>7</v>
      </c>
      <c r="E1378" s="127" t="s">
        <v>187</v>
      </c>
      <c r="F1378" s="127" t="s">
        <v>187</v>
      </c>
      <c r="G1378" s="158">
        <v>0</v>
      </c>
      <c r="H1378" s="158">
        <v>0</v>
      </c>
      <c r="I1378" s="150" t="s">
        <v>16</v>
      </c>
      <c r="J1378" s="56" t="s">
        <v>1378</v>
      </c>
      <c r="K1378" s="57" t="s">
        <v>3785</v>
      </c>
      <c r="L1378" s="55" t="s">
        <v>4773</v>
      </c>
      <c r="M1378" s="55" t="s">
        <v>4832</v>
      </c>
      <c r="N1378" s="55"/>
      <c r="O1378" s="55"/>
      <c r="P1378" s="54" t="s">
        <v>1677</v>
      </c>
      <c r="Q1378" s="13"/>
      <c r="R1378"/>
      <c r="S1378" t="str">
        <f t="shared" si="354"/>
        <v/>
      </c>
      <c r="T1378" s="44" t="str">
        <f>IF(ISNA(VLOOKUP(P1378,Sheet1!E:F,2,0)),"--","PRESENT")</f>
        <v>--</v>
      </c>
      <c r="U1378"/>
      <c r="V1378">
        <f t="shared" si="355"/>
        <v>254</v>
      </c>
      <c r="W1378" s="79" t="s">
        <v>2240</v>
      </c>
      <c r="X1378" s="57" t="s">
        <v>2240</v>
      </c>
      <c r="Y1378" s="57" t="s">
        <v>2240</v>
      </c>
      <c r="Z1378" s="25" t="str">
        <f t="shared" si="362"/>
        <v/>
      </c>
      <c r="AA1378" s="25" t="str">
        <f t="shared" si="356"/>
        <v/>
      </c>
      <c r="AB1378" s="1">
        <f t="shared" si="363"/>
        <v>1342</v>
      </c>
      <c r="AC1378" t="str">
        <f t="shared" si="357"/>
        <v>MNU_LOOP</v>
      </c>
      <c r="AD1378" s="133" t="str">
        <f>IF(ISNA(VLOOKUP(AA1378,'XEQM Shortlist'!J:J,1,0)),"//","")</f>
        <v/>
      </c>
      <c r="AF1378" s="92" t="str">
        <f t="shared" si="358"/>
        <v/>
      </c>
      <c r="AG1378" t="b">
        <f t="shared" si="359"/>
        <v>1</v>
      </c>
    </row>
    <row r="1379" spans="1:33">
      <c r="A1379" s="48">
        <f t="shared" si="360"/>
        <v>1379</v>
      </c>
      <c r="B1379" s="47">
        <f t="shared" si="361"/>
        <v>1343</v>
      </c>
      <c r="C1379" s="51" t="s">
        <v>3771</v>
      </c>
      <c r="D1379" s="51" t="s">
        <v>7</v>
      </c>
      <c r="E1379" s="127" t="s">
        <v>1149</v>
      </c>
      <c r="F1379" s="127" t="s">
        <v>1149</v>
      </c>
      <c r="G1379" s="158">
        <v>0</v>
      </c>
      <c r="H1379" s="158">
        <v>0</v>
      </c>
      <c r="I1379" s="150" t="s">
        <v>16</v>
      </c>
      <c r="J1379" s="56" t="s">
        <v>1378</v>
      </c>
      <c r="K1379" s="57" t="s">
        <v>3785</v>
      </c>
      <c r="L1379" s="55" t="s">
        <v>4773</v>
      </c>
      <c r="M1379" s="55" t="s">
        <v>4832</v>
      </c>
      <c r="N1379" s="55"/>
      <c r="O1379" s="55"/>
      <c r="P1379" s="54" t="s">
        <v>1684</v>
      </c>
      <c r="Q1379" s="13"/>
      <c r="R1379"/>
      <c r="S1379" t="str">
        <f t="shared" si="354"/>
        <v/>
      </c>
      <c r="T1379" s="44" t="str">
        <f>IF(ISNA(VLOOKUP(P1379,Sheet1!E:F,2,0)),"--","PRESENT")</f>
        <v>--</v>
      </c>
      <c r="U1379"/>
      <c r="V1379">
        <f t="shared" si="355"/>
        <v>254</v>
      </c>
      <c r="W1379" s="79" t="s">
        <v>2240</v>
      </c>
      <c r="X1379" s="57" t="s">
        <v>2240</v>
      </c>
      <c r="Y1379" s="57" t="s">
        <v>2240</v>
      </c>
      <c r="Z1379" s="25" t="str">
        <f t="shared" si="362"/>
        <v/>
      </c>
      <c r="AA1379" s="25" t="str">
        <f t="shared" si="356"/>
        <v/>
      </c>
      <c r="AB1379" s="1">
        <f t="shared" si="363"/>
        <v>1343</v>
      </c>
      <c r="AC1379" t="str">
        <f t="shared" si="357"/>
        <v>MNU_MATRS</v>
      </c>
      <c r="AD1379" s="133" t="str">
        <f>IF(ISNA(VLOOKUP(AA1379,'XEQM Shortlist'!J:J,1,0)),"//","")</f>
        <v/>
      </c>
      <c r="AF1379" s="92" t="str">
        <f t="shared" si="358"/>
        <v/>
      </c>
      <c r="AG1379" t="b">
        <f t="shared" si="359"/>
        <v>1</v>
      </c>
    </row>
    <row r="1380" spans="1:33">
      <c r="A1380" s="48">
        <f t="shared" si="360"/>
        <v>1380</v>
      </c>
      <c r="B1380" s="47">
        <f t="shared" si="361"/>
        <v>1344</v>
      </c>
      <c r="C1380" s="51" t="s">
        <v>3771</v>
      </c>
      <c r="D1380" s="51" t="s">
        <v>7</v>
      </c>
      <c r="E1380" s="127" t="s">
        <v>191</v>
      </c>
      <c r="F1380" s="127" t="s">
        <v>191</v>
      </c>
      <c r="G1380" s="158">
        <v>0</v>
      </c>
      <c r="H1380" s="158">
        <v>0</v>
      </c>
      <c r="I1380" s="150" t="s">
        <v>16</v>
      </c>
      <c r="J1380" s="56" t="s">
        <v>1378</v>
      </c>
      <c r="K1380" s="57" t="s">
        <v>3785</v>
      </c>
      <c r="L1380" s="55" t="s">
        <v>4773</v>
      </c>
      <c r="M1380" s="55" t="s">
        <v>4832</v>
      </c>
      <c r="N1380" s="55"/>
      <c r="O1380" s="55"/>
      <c r="P1380" s="54" t="s">
        <v>1686</v>
      </c>
      <c r="Q1380" s="13"/>
      <c r="R1380"/>
      <c r="S1380" t="str">
        <f t="shared" si="354"/>
        <v/>
      </c>
      <c r="T1380" s="44" t="str">
        <f>IF(ISNA(VLOOKUP(P1380,Sheet1!E:F,2,0)),"--","PRESENT")</f>
        <v>--</v>
      </c>
      <c r="U1380"/>
      <c r="V1380">
        <f t="shared" si="355"/>
        <v>254</v>
      </c>
      <c r="W1380" s="79" t="s">
        <v>2240</v>
      </c>
      <c r="X1380" s="57" t="s">
        <v>2240</v>
      </c>
      <c r="Y1380" s="57" t="s">
        <v>2240</v>
      </c>
      <c r="Z1380" s="25" t="str">
        <f t="shared" si="362"/>
        <v/>
      </c>
      <c r="AA1380" s="25" t="str">
        <f t="shared" si="356"/>
        <v/>
      </c>
      <c r="AB1380" s="1">
        <f t="shared" si="363"/>
        <v>1344</v>
      </c>
      <c r="AC1380" t="str">
        <f t="shared" si="357"/>
        <v>MNU_MATX</v>
      </c>
      <c r="AD1380" s="133" t="str">
        <f>IF(ISNA(VLOOKUP(AA1380,'XEQM Shortlist'!J:J,1,0)),"//","")</f>
        <v/>
      </c>
      <c r="AF1380" s="92" t="str">
        <f t="shared" si="358"/>
        <v/>
      </c>
      <c r="AG1380" t="b">
        <f t="shared" si="359"/>
        <v>1</v>
      </c>
    </row>
    <row r="1381" spans="1:33">
      <c r="A1381" s="48">
        <f t="shared" si="360"/>
        <v>1381</v>
      </c>
      <c r="B1381" s="47">
        <f t="shared" si="361"/>
        <v>1345</v>
      </c>
      <c r="C1381" s="51" t="s">
        <v>3771</v>
      </c>
      <c r="D1381" s="51" t="s">
        <v>7</v>
      </c>
      <c r="E1381" s="127" t="s">
        <v>1155</v>
      </c>
      <c r="F1381" s="127" t="s">
        <v>1155</v>
      </c>
      <c r="G1381" s="158">
        <v>0</v>
      </c>
      <c r="H1381" s="158">
        <v>0</v>
      </c>
      <c r="I1381" s="150" t="s">
        <v>16</v>
      </c>
      <c r="J1381" s="56" t="s">
        <v>1378</v>
      </c>
      <c r="K1381" s="57" t="s">
        <v>3785</v>
      </c>
      <c r="L1381" s="55" t="s">
        <v>4773</v>
      </c>
      <c r="M1381" s="55" t="s">
        <v>4832</v>
      </c>
      <c r="N1381" s="55"/>
      <c r="O1381" s="55"/>
      <c r="P1381" s="54" t="s">
        <v>1691</v>
      </c>
      <c r="Q1381" s="13"/>
      <c r="R1381"/>
      <c r="S1381" t="str">
        <f t="shared" si="354"/>
        <v/>
      </c>
      <c r="T1381" s="44" t="str">
        <f>IF(ISNA(VLOOKUP(P1381,Sheet1!E:F,2,0)),"--","PRESENT")</f>
        <v>--</v>
      </c>
      <c r="U1381"/>
      <c r="V1381">
        <f t="shared" si="355"/>
        <v>254</v>
      </c>
      <c r="W1381" s="79" t="s">
        <v>2240</v>
      </c>
      <c r="X1381" s="57" t="s">
        <v>2240</v>
      </c>
      <c r="Y1381" s="57" t="s">
        <v>2240</v>
      </c>
      <c r="Z1381" s="25" t="str">
        <f t="shared" si="362"/>
        <v/>
      </c>
      <c r="AA1381" s="25" t="str">
        <f t="shared" si="356"/>
        <v/>
      </c>
      <c r="AB1381" s="1">
        <f t="shared" si="363"/>
        <v>1345</v>
      </c>
      <c r="AC1381" t="str">
        <f t="shared" si="357"/>
        <v>MNU_MENUS</v>
      </c>
      <c r="AD1381" s="133" t="str">
        <f>IF(ISNA(VLOOKUP(AA1381,'XEQM Shortlist'!J:J,1,0)),"//","")</f>
        <v/>
      </c>
      <c r="AF1381" s="92" t="str">
        <f t="shared" si="358"/>
        <v/>
      </c>
      <c r="AG1381" t="b">
        <f t="shared" si="359"/>
        <v>1</v>
      </c>
    </row>
    <row r="1382" spans="1:33">
      <c r="A1382" s="48">
        <f t="shared" si="360"/>
        <v>1382</v>
      </c>
      <c r="B1382" s="47">
        <f t="shared" si="361"/>
        <v>1346</v>
      </c>
      <c r="C1382" s="51" t="s">
        <v>3771</v>
      </c>
      <c r="D1382" s="51" t="s">
        <v>7</v>
      </c>
      <c r="E1382" s="127" t="s">
        <v>199</v>
      </c>
      <c r="F1382" s="127" t="s">
        <v>199</v>
      </c>
      <c r="G1382" s="158">
        <v>0</v>
      </c>
      <c r="H1382" s="158">
        <v>0</v>
      </c>
      <c r="I1382" s="150" t="s">
        <v>16</v>
      </c>
      <c r="J1382" s="56" t="s">
        <v>1378</v>
      </c>
      <c r="K1382" s="57" t="s">
        <v>3785</v>
      </c>
      <c r="L1382" s="55" t="s">
        <v>4773</v>
      </c>
      <c r="M1382" s="55" t="s">
        <v>4832</v>
      </c>
      <c r="N1382" s="55"/>
      <c r="O1382" s="55"/>
      <c r="P1382" s="54" t="s">
        <v>1698</v>
      </c>
      <c r="Q1382" s="13"/>
      <c r="R1382"/>
      <c r="S1382" t="str">
        <f t="shared" si="354"/>
        <v/>
      </c>
      <c r="T1382" s="44" t="str">
        <f>IF(ISNA(VLOOKUP(P1382,Sheet1!E:F,2,0)),"--","PRESENT")</f>
        <v>--</v>
      </c>
      <c r="U1382"/>
      <c r="V1382">
        <f t="shared" si="355"/>
        <v>254</v>
      </c>
      <c r="W1382" s="79" t="s">
        <v>2240</v>
      </c>
      <c r="X1382" s="57" t="s">
        <v>2240</v>
      </c>
      <c r="Y1382" s="57" t="s">
        <v>2240</v>
      </c>
      <c r="Z1382" s="25" t="str">
        <f t="shared" si="362"/>
        <v/>
      </c>
      <c r="AA1382" s="25" t="str">
        <f t="shared" si="356"/>
        <v/>
      </c>
      <c r="AB1382" s="1">
        <f t="shared" si="363"/>
        <v>1346</v>
      </c>
      <c r="AC1382" t="str">
        <f t="shared" si="357"/>
        <v>MNU_MODE</v>
      </c>
      <c r="AD1382" s="133" t="str">
        <f>IF(ISNA(VLOOKUP(AA1382,'XEQM Shortlist'!J:J,1,0)),"//","")</f>
        <v/>
      </c>
      <c r="AF1382" s="92" t="str">
        <f t="shared" si="358"/>
        <v/>
      </c>
      <c r="AG1382" t="b">
        <f t="shared" si="359"/>
        <v>1</v>
      </c>
    </row>
    <row r="1383" spans="1:33">
      <c r="A1383" s="48">
        <f t="shared" si="360"/>
        <v>1383</v>
      </c>
      <c r="B1383" s="47">
        <f t="shared" si="361"/>
        <v>1347</v>
      </c>
      <c r="C1383" s="51" t="s">
        <v>3771</v>
      </c>
      <c r="D1383" s="51" t="s">
        <v>7</v>
      </c>
      <c r="E1383" s="115" t="s">
        <v>218</v>
      </c>
      <c r="F1383" s="115" t="s">
        <v>218</v>
      </c>
      <c r="G1383" s="64">
        <v>0</v>
      </c>
      <c r="H1383" s="64">
        <v>0</v>
      </c>
      <c r="I1383" s="150" t="s">
        <v>16</v>
      </c>
      <c r="J1383" s="56" t="s">
        <v>1378</v>
      </c>
      <c r="K1383" s="57" t="s">
        <v>3785</v>
      </c>
      <c r="L1383" s="55" t="s">
        <v>4773</v>
      </c>
      <c r="M1383" s="55" t="s">
        <v>4832</v>
      </c>
      <c r="N1383" s="55"/>
      <c r="O1383" s="55"/>
      <c r="P1383" s="54" t="s">
        <v>2540</v>
      </c>
      <c r="Q1383" s="20"/>
      <c r="R1383"/>
      <c r="S1383" t="str">
        <f t="shared" si="354"/>
        <v/>
      </c>
      <c r="T1383" s="44" t="str">
        <f>IF(ISNA(VLOOKUP(P1383,Sheet1!E:F,2,0)),"--","PRESENT")</f>
        <v>--</v>
      </c>
      <c r="U1383"/>
      <c r="V1383">
        <f t="shared" si="355"/>
        <v>254</v>
      </c>
      <c r="W1383" s="79" t="s">
        <v>2240</v>
      </c>
      <c r="X1383" s="57" t="s">
        <v>2240</v>
      </c>
      <c r="Y1383" s="57" t="s">
        <v>2240</v>
      </c>
      <c r="Z1383" s="25" t="str">
        <f t="shared" si="362"/>
        <v/>
      </c>
      <c r="AA1383" s="25" t="str">
        <f t="shared" si="356"/>
        <v/>
      </c>
      <c r="AB1383" s="1">
        <f t="shared" si="363"/>
        <v>1347</v>
      </c>
      <c r="AC1383" t="str">
        <f t="shared" si="357"/>
        <v>MNU_SIMQ</v>
      </c>
      <c r="AD1383" s="133" t="str">
        <f>IF(ISNA(VLOOKUP(AA1383,'XEQM Shortlist'!J:J,1,0)),"//","")</f>
        <v/>
      </c>
      <c r="AF1383" s="92" t="str">
        <f t="shared" si="358"/>
        <v/>
      </c>
      <c r="AG1383" t="b">
        <f t="shared" si="359"/>
        <v>1</v>
      </c>
    </row>
    <row r="1384" spans="1:33">
      <c r="A1384" s="48">
        <f t="shared" si="360"/>
        <v>1384</v>
      </c>
      <c r="B1384" s="47">
        <f t="shared" si="361"/>
        <v>1348</v>
      </c>
      <c r="C1384" s="51" t="s">
        <v>3771</v>
      </c>
      <c r="D1384" s="51" t="s">
        <v>7</v>
      </c>
      <c r="E1384" s="115" t="s">
        <v>1166</v>
      </c>
      <c r="F1384" s="115" t="s">
        <v>1166</v>
      </c>
      <c r="G1384" s="64">
        <v>0</v>
      </c>
      <c r="H1384" s="64">
        <v>0</v>
      </c>
      <c r="I1384" s="150" t="s">
        <v>16</v>
      </c>
      <c r="J1384" s="56" t="s">
        <v>1378</v>
      </c>
      <c r="K1384" s="57" t="s">
        <v>3785</v>
      </c>
      <c r="L1384" s="55" t="s">
        <v>4773</v>
      </c>
      <c r="M1384" s="55" t="s">
        <v>4832</v>
      </c>
      <c r="N1384" s="55"/>
      <c r="O1384" s="55"/>
      <c r="P1384" s="54" t="s">
        <v>2541</v>
      </c>
      <c r="Q1384" s="20"/>
      <c r="R1384"/>
      <c r="S1384" t="str">
        <f t="shared" si="354"/>
        <v/>
      </c>
      <c r="T1384" s="44" t="str">
        <f>IF(ISNA(VLOOKUP(P1384,Sheet1!E:F,2,0)),"--","PRESENT")</f>
        <v>--</v>
      </c>
      <c r="U1384"/>
      <c r="V1384">
        <f t="shared" si="355"/>
        <v>254</v>
      </c>
      <c r="W1384" s="79" t="s">
        <v>2240</v>
      </c>
      <c r="X1384" s="57" t="s">
        <v>2240</v>
      </c>
      <c r="Y1384" s="57" t="s">
        <v>2240</v>
      </c>
      <c r="Z1384" s="25" t="str">
        <f t="shared" si="362"/>
        <v/>
      </c>
      <c r="AA1384" s="25" t="str">
        <f t="shared" si="356"/>
        <v/>
      </c>
      <c r="AB1384" s="1">
        <f t="shared" si="363"/>
        <v>1348</v>
      </c>
      <c r="AC1384" t="str">
        <f t="shared" si="357"/>
        <v>MNU_M_EDIT</v>
      </c>
      <c r="AD1384" s="133" t="str">
        <f>IF(ISNA(VLOOKUP(AA1384,'XEQM Shortlist'!J:J,1,0)),"//","")</f>
        <v/>
      </c>
      <c r="AF1384" s="92" t="str">
        <f t="shared" si="358"/>
        <v/>
      </c>
      <c r="AG1384" t="b">
        <f t="shared" si="359"/>
        <v>1</v>
      </c>
    </row>
    <row r="1385" spans="1:33">
      <c r="A1385" s="48">
        <f t="shared" si="360"/>
        <v>1385</v>
      </c>
      <c r="B1385" s="47">
        <f t="shared" si="361"/>
        <v>1349</v>
      </c>
      <c r="C1385" s="51" t="s">
        <v>3771</v>
      </c>
      <c r="D1385" s="59" t="s">
        <v>2794</v>
      </c>
      <c r="E1385" s="127" t="s">
        <v>208</v>
      </c>
      <c r="F1385" s="127" t="s">
        <v>2258</v>
      </c>
      <c r="G1385" s="158">
        <v>0</v>
      </c>
      <c r="H1385" s="158">
        <v>0</v>
      </c>
      <c r="I1385" s="150" t="s">
        <v>16</v>
      </c>
      <c r="J1385" s="56" t="s">
        <v>1378</v>
      </c>
      <c r="K1385" s="57" t="s">
        <v>3785</v>
      </c>
      <c r="L1385" s="55" t="s">
        <v>4773</v>
      </c>
      <c r="M1385" s="55" t="s">
        <v>4832</v>
      </c>
      <c r="N1385" s="55"/>
      <c r="O1385" s="55"/>
      <c r="P1385" s="54" t="s">
        <v>1708</v>
      </c>
      <c r="Q1385" s="13"/>
      <c r="R1385"/>
      <c r="S1385" t="str">
        <f t="shared" si="354"/>
        <v>NOT EQUAL</v>
      </c>
      <c r="T1385" s="44" t="str">
        <f>IF(ISNA(VLOOKUP(P1385,Sheet1!E:F,2,0)),"--","PRESENT")</f>
        <v>--</v>
      </c>
      <c r="U1385"/>
      <c r="V1385">
        <f t="shared" si="355"/>
        <v>254</v>
      </c>
      <c r="W1385" s="79" t="s">
        <v>2240</v>
      </c>
      <c r="X1385" s="57" t="s">
        <v>2240</v>
      </c>
      <c r="Y1385" s="57" t="s">
        <v>2240</v>
      </c>
      <c r="Z1385" s="25" t="str">
        <f t="shared" si="362"/>
        <v/>
      </c>
      <c r="AA1385" s="25" t="str">
        <f t="shared" si="356"/>
        <v/>
      </c>
      <c r="AB1385" s="1">
        <f t="shared" si="363"/>
        <v>1349</v>
      </c>
      <c r="AC1385" t="str">
        <f t="shared" si="357"/>
        <v>MNU_MyMenu</v>
      </c>
      <c r="AD1385" s="133" t="str">
        <f>IF(ISNA(VLOOKUP(AA1385,'XEQM Shortlist'!J:J,1,0)),"//","")</f>
        <v/>
      </c>
      <c r="AF1385" s="92" t="str">
        <f t="shared" si="358"/>
        <v/>
      </c>
      <c r="AG1385" t="b">
        <f t="shared" si="359"/>
        <v>1</v>
      </c>
    </row>
    <row r="1386" spans="1:33">
      <c r="A1386" s="48">
        <f t="shared" si="360"/>
        <v>1386</v>
      </c>
      <c r="B1386" s="47">
        <f t="shared" si="361"/>
        <v>1350</v>
      </c>
      <c r="C1386" s="51" t="s">
        <v>3771</v>
      </c>
      <c r="D1386" s="51" t="s">
        <v>7</v>
      </c>
      <c r="E1386" s="127" t="s">
        <v>209</v>
      </c>
      <c r="F1386" s="127" t="s">
        <v>209</v>
      </c>
      <c r="G1386" s="158">
        <v>0</v>
      </c>
      <c r="H1386" s="158">
        <v>0</v>
      </c>
      <c r="I1386" s="150" t="s">
        <v>16</v>
      </c>
      <c r="J1386" s="56" t="s">
        <v>1378</v>
      </c>
      <c r="K1386" s="57" t="s">
        <v>3785</v>
      </c>
      <c r="L1386" s="55" t="s">
        <v>4773</v>
      </c>
      <c r="M1386" s="55" t="s">
        <v>4832</v>
      </c>
      <c r="N1386" s="55"/>
      <c r="O1386" s="55"/>
      <c r="P1386" s="54" t="s">
        <v>1709</v>
      </c>
      <c r="Q1386" s="13"/>
      <c r="R1386"/>
      <c r="S1386" t="str">
        <f t="shared" si="354"/>
        <v/>
      </c>
      <c r="T1386" s="44" t="str">
        <f>IF(ISNA(VLOOKUP(P1386,Sheet1!E:F,2,0)),"--","PRESENT")</f>
        <v>--</v>
      </c>
      <c r="U1386"/>
      <c r="V1386">
        <f t="shared" si="355"/>
        <v>254</v>
      </c>
      <c r="W1386" s="79" t="s">
        <v>2240</v>
      </c>
      <c r="X1386" s="57" t="s">
        <v>2240</v>
      </c>
      <c r="Y1386" s="57" t="s">
        <v>2240</v>
      </c>
      <c r="Z1386" s="25" t="str">
        <f t="shared" si="362"/>
        <v/>
      </c>
      <c r="AA1386" s="25" t="str">
        <f t="shared" si="356"/>
        <v/>
      </c>
      <c r="AB1386" s="1">
        <f t="shared" si="363"/>
        <v>1350</v>
      </c>
      <c r="AC1386" t="str">
        <f t="shared" si="357"/>
        <v>MNU_MyAlpha</v>
      </c>
      <c r="AD1386" s="133" t="str">
        <f>IF(ISNA(VLOOKUP(AA1386,'XEQM Shortlist'!J:J,1,0)),"//","")</f>
        <v/>
      </c>
      <c r="AF1386" s="92" t="str">
        <f t="shared" si="358"/>
        <v/>
      </c>
      <c r="AG1386" t="b">
        <f t="shared" si="359"/>
        <v>1</v>
      </c>
    </row>
    <row r="1387" spans="1:33">
      <c r="A1387" s="48">
        <f t="shared" si="360"/>
        <v>1387</v>
      </c>
      <c r="B1387" s="47">
        <f t="shared" si="361"/>
        <v>1351</v>
      </c>
      <c r="C1387" s="51" t="s">
        <v>3771</v>
      </c>
      <c r="D1387" s="59" t="s">
        <v>2794</v>
      </c>
      <c r="E1387" s="127" t="s">
        <v>2251</v>
      </c>
      <c r="F1387" s="127" t="s">
        <v>2251</v>
      </c>
      <c r="G1387" s="158">
        <v>0</v>
      </c>
      <c r="H1387" s="158">
        <v>0</v>
      </c>
      <c r="I1387" s="150" t="s">
        <v>16</v>
      </c>
      <c r="J1387" s="56" t="s">
        <v>1378</v>
      </c>
      <c r="K1387" s="57" t="s">
        <v>3785</v>
      </c>
      <c r="L1387" s="55" t="s">
        <v>4773</v>
      </c>
      <c r="M1387" s="55" t="s">
        <v>4832</v>
      </c>
      <c r="N1387" s="55"/>
      <c r="O1387" s="55"/>
      <c r="P1387" s="54" t="s">
        <v>1726</v>
      </c>
      <c r="Q1387" s="13"/>
      <c r="R1387"/>
      <c r="S1387" t="str">
        <f t="shared" si="354"/>
        <v/>
      </c>
      <c r="T1387" s="44" t="str">
        <f>IF(ISNA(VLOOKUP(P1387,Sheet1!E:F,2,0)),"--","PRESENT")</f>
        <v>--</v>
      </c>
      <c r="U1387"/>
      <c r="V1387">
        <f t="shared" si="355"/>
        <v>254</v>
      </c>
      <c r="W1387" s="79" t="s">
        <v>2240</v>
      </c>
      <c r="X1387" s="57" t="s">
        <v>2240</v>
      </c>
      <c r="Y1387" s="57" t="s">
        <v>2240</v>
      </c>
      <c r="Z1387" s="25" t="str">
        <f t="shared" si="362"/>
        <v/>
      </c>
      <c r="AA1387" s="25" t="str">
        <f t="shared" si="356"/>
        <v/>
      </c>
      <c r="AB1387" s="1">
        <f t="shared" si="363"/>
        <v>1351</v>
      </c>
      <c r="AC1387" t="str">
        <f t="shared" si="357"/>
        <v>MNU_CONVM</v>
      </c>
      <c r="AD1387" s="133" t="str">
        <f>IF(ISNA(VLOOKUP(AA1387,'XEQM Shortlist'!J:J,1,0)),"//","")</f>
        <v/>
      </c>
      <c r="AF1387" s="92" t="str">
        <f t="shared" si="358"/>
        <v/>
      </c>
      <c r="AG1387" t="b">
        <f t="shared" si="359"/>
        <v>1</v>
      </c>
    </row>
    <row r="1388" spans="1:33">
      <c r="A1388" s="48">
        <f t="shared" si="360"/>
        <v>1388</v>
      </c>
      <c r="B1388" s="47">
        <f t="shared" si="361"/>
        <v>1352</v>
      </c>
      <c r="C1388" s="51" t="s">
        <v>3771</v>
      </c>
      <c r="D1388" s="51" t="s">
        <v>7</v>
      </c>
      <c r="E1388" s="127" t="s">
        <v>1191</v>
      </c>
      <c r="F1388" s="127" t="s">
        <v>240</v>
      </c>
      <c r="G1388" s="158">
        <v>0</v>
      </c>
      <c r="H1388" s="158">
        <v>0</v>
      </c>
      <c r="I1388" s="150" t="s">
        <v>16</v>
      </c>
      <c r="J1388" s="56" t="s">
        <v>1378</v>
      </c>
      <c r="K1388" s="57" t="s">
        <v>3785</v>
      </c>
      <c r="L1388" s="55" t="s">
        <v>4773</v>
      </c>
      <c r="M1388" s="55" t="s">
        <v>4832</v>
      </c>
      <c r="N1388" s="55"/>
      <c r="O1388" s="55"/>
      <c r="P1388" s="54" t="s">
        <v>1760</v>
      </c>
      <c r="Q1388" s="13"/>
      <c r="R1388"/>
      <c r="S1388" t="str">
        <f t="shared" si="354"/>
        <v/>
      </c>
      <c r="T1388" s="44" t="str">
        <f>IF(ISNA(VLOOKUP(P1388,Sheet1!E:F,2,0)),"--","PRESENT")</f>
        <v>--</v>
      </c>
      <c r="U1388"/>
      <c r="V1388">
        <f t="shared" si="355"/>
        <v>254</v>
      </c>
      <c r="W1388" s="79" t="s">
        <v>2240</v>
      </c>
      <c r="X1388" s="57" t="s">
        <v>2240</v>
      </c>
      <c r="Y1388" s="57" t="s">
        <v>2240</v>
      </c>
      <c r="Z1388" s="25" t="str">
        <f t="shared" si="362"/>
        <v/>
      </c>
      <c r="AA1388" s="25" t="str">
        <f t="shared" si="356"/>
        <v/>
      </c>
      <c r="AB1388" s="1">
        <f t="shared" si="363"/>
        <v>1352</v>
      </c>
      <c r="AC1388" t="str">
        <f t="shared" si="357"/>
        <v>MNU_ORTHOG</v>
      </c>
      <c r="AD1388" s="133" t="str">
        <f>IF(ISNA(VLOOKUP(AA1388,'XEQM Shortlist'!J:J,1,0)),"//","")</f>
        <v/>
      </c>
      <c r="AF1388" s="92" t="str">
        <f t="shared" si="358"/>
        <v/>
      </c>
      <c r="AG1388" t="b">
        <f t="shared" si="359"/>
        <v>1</v>
      </c>
    </row>
    <row r="1389" spans="1:33">
      <c r="A1389" s="48">
        <f t="shared" si="360"/>
        <v>1389</v>
      </c>
      <c r="B1389" s="47">
        <f t="shared" si="361"/>
        <v>1353</v>
      </c>
      <c r="C1389" s="51" t="s">
        <v>3771</v>
      </c>
      <c r="D1389" s="51" t="s">
        <v>7</v>
      </c>
      <c r="E1389" s="75" t="s">
        <v>4896</v>
      </c>
      <c r="F1389" s="75" t="s">
        <v>4896</v>
      </c>
      <c r="G1389" s="158">
        <v>0</v>
      </c>
      <c r="H1389" s="158">
        <v>0</v>
      </c>
      <c r="I1389" s="150" t="s">
        <v>16</v>
      </c>
      <c r="J1389" s="56" t="s">
        <v>1378</v>
      </c>
      <c r="K1389" s="57" t="s">
        <v>3785</v>
      </c>
      <c r="L1389" s="55" t="s">
        <v>4773</v>
      </c>
      <c r="M1389" s="55" t="s">
        <v>4832</v>
      </c>
      <c r="N1389" s="55"/>
      <c r="O1389" s="55"/>
      <c r="P1389" s="54" t="s">
        <v>1767</v>
      </c>
      <c r="Q1389" s="13"/>
      <c r="R1389"/>
      <c r="S1389" t="str">
        <f t="shared" si="354"/>
        <v/>
      </c>
      <c r="T1389" s="44" t="str">
        <f>IF(ISNA(VLOOKUP(P1389,Sheet1!E:F,2,0)),"--","PRESENT")</f>
        <v>--</v>
      </c>
      <c r="U1389"/>
      <c r="V1389">
        <f t="shared" si="355"/>
        <v>254</v>
      </c>
      <c r="W1389" s="79" t="s">
        <v>2240</v>
      </c>
      <c r="X1389" s="57" t="s">
        <v>2240</v>
      </c>
      <c r="Y1389" s="57" t="s">
        <v>2240</v>
      </c>
      <c r="Z1389" s="25" t="str">
        <f t="shared" si="362"/>
        <v/>
      </c>
      <c r="AA1389" s="25" t="str">
        <f t="shared" si="356"/>
        <v/>
      </c>
      <c r="AB1389" s="1">
        <f t="shared" si="363"/>
        <v>1353</v>
      </c>
      <c r="AC1389" t="str">
        <f t="shared" si="357"/>
        <v>MNU_PARTS</v>
      </c>
      <c r="AD1389" s="133" t="str">
        <f>IF(ISNA(VLOOKUP(AA1389,'XEQM Shortlist'!J:J,1,0)),"//","")</f>
        <v/>
      </c>
      <c r="AF1389" s="92" t="str">
        <f t="shared" si="358"/>
        <v/>
      </c>
      <c r="AG1389" t="b">
        <f t="shared" si="359"/>
        <v>1</v>
      </c>
    </row>
    <row r="1390" spans="1:33">
      <c r="A1390" s="48">
        <f t="shared" si="360"/>
        <v>1390</v>
      </c>
      <c r="B1390" s="47">
        <f t="shared" si="361"/>
        <v>1354</v>
      </c>
      <c r="C1390" s="51" t="s">
        <v>3771</v>
      </c>
      <c r="D1390" s="51" t="s">
        <v>7</v>
      </c>
      <c r="E1390" s="127" t="s">
        <v>258</v>
      </c>
      <c r="F1390" s="127" t="s">
        <v>258</v>
      </c>
      <c r="G1390" s="158">
        <v>0</v>
      </c>
      <c r="H1390" s="158">
        <v>0</v>
      </c>
      <c r="I1390" s="150" t="s">
        <v>16</v>
      </c>
      <c r="J1390" s="56" t="s">
        <v>1378</v>
      </c>
      <c r="K1390" s="57" t="s">
        <v>3785</v>
      </c>
      <c r="L1390" s="55" t="s">
        <v>4773</v>
      </c>
      <c r="M1390" s="55" t="s">
        <v>4832</v>
      </c>
      <c r="N1390" s="55"/>
      <c r="O1390" s="55"/>
      <c r="P1390" s="54" t="s">
        <v>1786</v>
      </c>
      <c r="Q1390" s="13"/>
      <c r="R1390"/>
      <c r="S1390" t="str">
        <f t="shared" si="354"/>
        <v/>
      </c>
      <c r="T1390" s="44" t="str">
        <f>IF(ISNA(VLOOKUP(P1390,Sheet1!E:F,2,0)),"--","PRESENT")</f>
        <v>--</v>
      </c>
      <c r="U1390"/>
      <c r="V1390">
        <f t="shared" si="355"/>
        <v>254</v>
      </c>
      <c r="W1390" s="79" t="s">
        <v>2240</v>
      </c>
      <c r="X1390" s="57" t="s">
        <v>2240</v>
      </c>
      <c r="Y1390" s="57" t="s">
        <v>2240</v>
      </c>
      <c r="Z1390" s="25" t="str">
        <f t="shared" si="362"/>
        <v/>
      </c>
      <c r="AA1390" s="25" t="str">
        <f t="shared" si="356"/>
        <v/>
      </c>
      <c r="AB1390" s="1">
        <f t="shared" si="363"/>
        <v>1354</v>
      </c>
      <c r="AC1390" t="str">
        <f t="shared" si="357"/>
        <v>MNU_PROB</v>
      </c>
      <c r="AD1390" s="133" t="str">
        <f>IF(ISNA(VLOOKUP(AA1390,'XEQM Shortlist'!J:J,1,0)),"//","")</f>
        <v/>
      </c>
      <c r="AF1390" s="92" t="str">
        <f t="shared" si="358"/>
        <v/>
      </c>
      <c r="AG1390" t="b">
        <f t="shared" si="359"/>
        <v>1</v>
      </c>
    </row>
    <row r="1391" spans="1:33">
      <c r="A1391" s="48">
        <f t="shared" si="360"/>
        <v>1391</v>
      </c>
      <c r="B1391" s="47">
        <f t="shared" si="361"/>
        <v>1355</v>
      </c>
      <c r="C1391" s="51" t="s">
        <v>3771</v>
      </c>
      <c r="D1391" s="51" t="s">
        <v>7</v>
      </c>
      <c r="E1391" s="127" t="s">
        <v>1203</v>
      </c>
      <c r="F1391" s="127" t="s">
        <v>1203</v>
      </c>
      <c r="G1391" s="158">
        <v>0</v>
      </c>
      <c r="H1391" s="158">
        <v>0</v>
      </c>
      <c r="I1391" s="150" t="s">
        <v>16</v>
      </c>
      <c r="J1391" s="56" t="s">
        <v>1378</v>
      </c>
      <c r="K1391" s="57" t="s">
        <v>3785</v>
      </c>
      <c r="L1391" s="55" t="s">
        <v>4773</v>
      </c>
      <c r="M1391" s="55" t="s">
        <v>4832</v>
      </c>
      <c r="N1391" s="55"/>
      <c r="O1391" s="55"/>
      <c r="P1391" s="54" t="s">
        <v>1787</v>
      </c>
      <c r="Q1391" s="13"/>
      <c r="R1391"/>
      <c r="S1391" t="str">
        <f t="shared" si="354"/>
        <v/>
      </c>
      <c r="T1391" s="44" t="str">
        <f>IF(ISNA(VLOOKUP(P1391,Sheet1!E:F,2,0)),"--","PRESENT")</f>
        <v>--</v>
      </c>
      <c r="U1391"/>
      <c r="V1391">
        <f t="shared" si="355"/>
        <v>254</v>
      </c>
      <c r="W1391" s="79" t="s">
        <v>2240</v>
      </c>
      <c r="X1391" s="57" t="s">
        <v>2240</v>
      </c>
      <c r="Y1391" s="57" t="s">
        <v>2240</v>
      </c>
      <c r="Z1391" s="25" t="str">
        <f t="shared" si="362"/>
        <v/>
      </c>
      <c r="AA1391" s="25" t="str">
        <f t="shared" si="356"/>
        <v/>
      </c>
      <c r="AB1391" s="1">
        <f t="shared" si="363"/>
        <v>1355</v>
      </c>
      <c r="AC1391" t="str">
        <f t="shared" si="357"/>
        <v>MNU_PROGS</v>
      </c>
      <c r="AD1391" s="133" t="str">
        <f>IF(ISNA(VLOOKUP(AA1391,'XEQM Shortlist'!J:J,1,0)),"//","")</f>
        <v/>
      </c>
      <c r="AF1391" s="92" t="str">
        <f t="shared" si="358"/>
        <v/>
      </c>
      <c r="AG1391" t="b">
        <f t="shared" si="359"/>
        <v>1</v>
      </c>
    </row>
    <row r="1392" spans="1:33">
      <c r="A1392" s="48">
        <f t="shared" si="360"/>
        <v>1392</v>
      </c>
      <c r="B1392" s="47">
        <f t="shared" si="361"/>
        <v>1356</v>
      </c>
      <c r="C1392" s="51" t="s">
        <v>3771</v>
      </c>
      <c r="D1392" s="51" t="s">
        <v>7</v>
      </c>
      <c r="E1392" s="127" t="s">
        <v>263</v>
      </c>
      <c r="F1392" s="127" t="s">
        <v>263</v>
      </c>
      <c r="G1392" s="158">
        <v>0</v>
      </c>
      <c r="H1392" s="158">
        <v>0</v>
      </c>
      <c r="I1392" s="150" t="s">
        <v>16</v>
      </c>
      <c r="J1392" s="56" t="s">
        <v>1378</v>
      </c>
      <c r="K1392" s="57" t="s">
        <v>3785</v>
      </c>
      <c r="L1392" s="55" t="s">
        <v>4773</v>
      </c>
      <c r="M1392" s="55" t="s">
        <v>4832</v>
      </c>
      <c r="N1392" s="55"/>
      <c r="O1392" s="55"/>
      <c r="P1392" s="54" t="s">
        <v>1791</v>
      </c>
      <c r="Q1392" s="13"/>
      <c r="R1392"/>
      <c r="S1392" t="str">
        <f t="shared" si="354"/>
        <v/>
      </c>
      <c r="T1392" s="44" t="str">
        <f>IF(ISNA(VLOOKUP(P1392,Sheet1!E:F,2,0)),"--","PRESENT")</f>
        <v>--</v>
      </c>
      <c r="U1392"/>
      <c r="V1392">
        <f t="shared" si="355"/>
        <v>254</v>
      </c>
      <c r="W1392" s="79" t="s">
        <v>2240</v>
      </c>
      <c r="X1392" s="57" t="s">
        <v>2240</v>
      </c>
      <c r="Y1392" s="57" t="s">
        <v>2240</v>
      </c>
      <c r="Z1392" s="25" t="str">
        <f t="shared" si="362"/>
        <v/>
      </c>
      <c r="AA1392" s="25" t="str">
        <f t="shared" si="356"/>
        <v/>
      </c>
      <c r="AB1392" s="1">
        <f t="shared" si="363"/>
        <v>1356</v>
      </c>
      <c r="AC1392" t="str">
        <f t="shared" si="357"/>
        <v>MNU_PFN</v>
      </c>
      <c r="AD1392" s="133" t="str">
        <f>IF(ISNA(VLOOKUP(AA1392,'XEQM Shortlist'!J:J,1,0)),"//","")</f>
        <v/>
      </c>
      <c r="AF1392" s="92" t="str">
        <f t="shared" si="358"/>
        <v/>
      </c>
      <c r="AG1392" t="b">
        <f t="shared" si="359"/>
        <v>1</v>
      </c>
    </row>
    <row r="1393" spans="1:33">
      <c r="A1393" s="48">
        <f t="shared" si="360"/>
        <v>1393</v>
      </c>
      <c r="B1393" s="47">
        <f t="shared" si="361"/>
        <v>1357</v>
      </c>
      <c r="C1393" s="51" t="s">
        <v>3771</v>
      </c>
      <c r="D1393" s="51" t="s">
        <v>7</v>
      </c>
      <c r="E1393" s="127" t="s">
        <v>1204</v>
      </c>
      <c r="F1393" s="127" t="s">
        <v>1204</v>
      </c>
      <c r="G1393" s="158">
        <v>0</v>
      </c>
      <c r="H1393" s="158">
        <v>0</v>
      </c>
      <c r="I1393" s="150" t="s">
        <v>16</v>
      </c>
      <c r="J1393" s="56" t="s">
        <v>1378</v>
      </c>
      <c r="K1393" s="57" t="s">
        <v>3785</v>
      </c>
      <c r="L1393" s="55" t="s">
        <v>4773</v>
      </c>
      <c r="M1393" s="55" t="s">
        <v>4832</v>
      </c>
      <c r="N1393" s="55"/>
      <c r="O1393" s="55"/>
      <c r="P1393" s="54" t="s">
        <v>1792</v>
      </c>
      <c r="Q1393" s="13"/>
      <c r="R1393"/>
      <c r="S1393" t="str">
        <f t="shared" si="354"/>
        <v/>
      </c>
      <c r="T1393" s="44" t="str">
        <f>IF(ISNA(VLOOKUP(P1393,Sheet1!E:F,2,0)),"--","PRESENT")</f>
        <v>--</v>
      </c>
      <c r="U1393"/>
      <c r="V1393">
        <f t="shared" si="355"/>
        <v>254</v>
      </c>
      <c r="W1393" s="79" t="s">
        <v>2240</v>
      </c>
      <c r="X1393" s="57" t="s">
        <v>2240</v>
      </c>
      <c r="Y1393" s="57" t="s">
        <v>2240</v>
      </c>
      <c r="Z1393" s="25" t="str">
        <f t="shared" si="362"/>
        <v/>
      </c>
      <c r="AA1393" s="25" t="str">
        <f t="shared" si="356"/>
        <v/>
      </c>
      <c r="AB1393" s="1">
        <f t="shared" si="363"/>
        <v>1357</v>
      </c>
      <c r="AC1393" t="str">
        <f t="shared" si="357"/>
        <v>MNU_PFN2</v>
      </c>
      <c r="AD1393" s="133" t="str">
        <f>IF(ISNA(VLOOKUP(AA1393,'XEQM Shortlist'!J:J,1,0)),"//","")</f>
        <v/>
      </c>
      <c r="AF1393" s="92" t="str">
        <f t="shared" si="358"/>
        <v/>
      </c>
      <c r="AG1393" t="b">
        <f t="shared" si="359"/>
        <v>1</v>
      </c>
    </row>
    <row r="1394" spans="1:33">
      <c r="A1394" s="48">
        <f t="shared" si="360"/>
        <v>1394</v>
      </c>
      <c r="B1394" s="47">
        <f t="shared" si="361"/>
        <v>1358</v>
      </c>
      <c r="C1394" s="51" t="s">
        <v>3771</v>
      </c>
      <c r="D1394" s="59" t="s">
        <v>2794</v>
      </c>
      <c r="E1394" s="127" t="s">
        <v>2247</v>
      </c>
      <c r="F1394" s="127" t="s">
        <v>2247</v>
      </c>
      <c r="G1394" s="158">
        <v>0</v>
      </c>
      <c r="H1394" s="158">
        <v>0</v>
      </c>
      <c r="I1394" s="150" t="s">
        <v>16</v>
      </c>
      <c r="J1394" s="56" t="s">
        <v>1378</v>
      </c>
      <c r="K1394" s="57" t="s">
        <v>3785</v>
      </c>
      <c r="L1394" s="55" t="s">
        <v>4773</v>
      </c>
      <c r="M1394" s="55" t="s">
        <v>4832</v>
      </c>
      <c r="N1394" s="55"/>
      <c r="O1394" s="55"/>
      <c r="P1394" s="54" t="s">
        <v>1793</v>
      </c>
      <c r="Q1394" s="13"/>
      <c r="R1394"/>
      <c r="S1394" t="str">
        <f t="shared" si="354"/>
        <v/>
      </c>
      <c r="T1394" s="44" t="str">
        <f>IF(ISNA(VLOOKUP(P1394,Sheet1!E:F,2,0)),"--","PRESENT")</f>
        <v>--</v>
      </c>
      <c r="U1394"/>
      <c r="V1394">
        <f t="shared" si="355"/>
        <v>254</v>
      </c>
      <c r="W1394" s="79" t="s">
        <v>2240</v>
      </c>
      <c r="X1394" s="57" t="s">
        <v>2240</v>
      </c>
      <c r="Y1394" s="57" t="s">
        <v>2240</v>
      </c>
      <c r="Z1394" s="25" t="str">
        <f t="shared" si="362"/>
        <v/>
      </c>
      <c r="AA1394" s="25" t="str">
        <f t="shared" si="356"/>
        <v/>
      </c>
      <c r="AB1394" s="1">
        <f t="shared" si="363"/>
        <v>1358</v>
      </c>
      <c r="AC1394" t="str">
        <f t="shared" si="357"/>
        <v>MNU_CONVP</v>
      </c>
      <c r="AD1394" s="133" t="str">
        <f>IF(ISNA(VLOOKUP(AA1394,'XEQM Shortlist'!J:J,1,0)),"//","")</f>
        <v/>
      </c>
      <c r="AF1394" s="92" t="str">
        <f t="shared" si="358"/>
        <v/>
      </c>
      <c r="AG1394" t="b">
        <f t="shared" si="359"/>
        <v>1</v>
      </c>
    </row>
    <row r="1395" spans="1:33">
      <c r="A1395" s="48">
        <f t="shared" si="360"/>
        <v>1395</v>
      </c>
      <c r="B1395" s="47">
        <f t="shared" si="361"/>
        <v>1359</v>
      </c>
      <c r="C1395" s="51" t="s">
        <v>3771</v>
      </c>
      <c r="D1395" s="51" t="s">
        <v>7</v>
      </c>
      <c r="E1395" s="127" t="s">
        <v>1208</v>
      </c>
      <c r="F1395" s="127" t="s">
        <v>1208</v>
      </c>
      <c r="G1395" s="158">
        <v>0</v>
      </c>
      <c r="H1395" s="158">
        <v>0</v>
      </c>
      <c r="I1395" s="150" t="s">
        <v>16</v>
      </c>
      <c r="J1395" s="56" t="s">
        <v>1378</v>
      </c>
      <c r="K1395" s="57" t="s">
        <v>3785</v>
      </c>
      <c r="L1395" s="55" t="s">
        <v>4773</v>
      </c>
      <c r="M1395" s="55" t="s">
        <v>4832</v>
      </c>
      <c r="N1395" s="55"/>
      <c r="O1395" s="55"/>
      <c r="P1395" s="54" t="s">
        <v>1797</v>
      </c>
      <c r="Q1395" s="13"/>
      <c r="R1395"/>
      <c r="S1395" t="str">
        <f t="shared" si="354"/>
        <v/>
      </c>
      <c r="T1395" s="44" t="str">
        <f>IF(ISNA(VLOOKUP(P1395,Sheet1!E:F,2,0)),"--","PRESENT")</f>
        <v>--</v>
      </c>
      <c r="U1395"/>
      <c r="V1395">
        <f t="shared" si="355"/>
        <v>254</v>
      </c>
      <c r="W1395" s="79" t="s">
        <v>2240</v>
      </c>
      <c r="X1395" s="57" t="s">
        <v>2240</v>
      </c>
      <c r="Y1395" s="57" t="s">
        <v>2240</v>
      </c>
      <c r="Z1395" s="25" t="str">
        <f t="shared" si="362"/>
        <v/>
      </c>
      <c r="AA1395" s="25" t="str">
        <f t="shared" si="356"/>
        <v/>
      </c>
      <c r="AB1395" s="1">
        <f t="shared" si="363"/>
        <v>1359</v>
      </c>
      <c r="AC1395" t="str">
        <f t="shared" si="357"/>
        <v>MNU_RAM</v>
      </c>
      <c r="AD1395" s="133" t="str">
        <f>IF(ISNA(VLOOKUP(AA1395,'XEQM Shortlist'!J:J,1,0)),"//","")</f>
        <v/>
      </c>
      <c r="AF1395" s="92" t="str">
        <f t="shared" si="358"/>
        <v/>
      </c>
      <c r="AG1395" t="b">
        <f t="shared" si="359"/>
        <v>1</v>
      </c>
    </row>
    <row r="1396" spans="1:33">
      <c r="A1396" s="48">
        <f t="shared" si="360"/>
        <v>1396</v>
      </c>
      <c r="B1396" s="47">
        <f t="shared" si="361"/>
        <v>1360</v>
      </c>
      <c r="C1396" s="51" t="s">
        <v>3771</v>
      </c>
      <c r="D1396" s="51" t="s">
        <v>7</v>
      </c>
      <c r="E1396" s="127" t="s">
        <v>1217</v>
      </c>
      <c r="F1396" s="127" t="s">
        <v>1217</v>
      </c>
      <c r="G1396" s="158">
        <v>0</v>
      </c>
      <c r="H1396" s="158">
        <v>0</v>
      </c>
      <c r="I1396" s="150" t="s">
        <v>16</v>
      </c>
      <c r="J1396" s="56" t="s">
        <v>1378</v>
      </c>
      <c r="K1396" s="57" t="s">
        <v>3785</v>
      </c>
      <c r="L1396" s="55" t="s">
        <v>4773</v>
      </c>
      <c r="M1396" s="55" t="s">
        <v>4832</v>
      </c>
      <c r="N1396" s="55"/>
      <c r="O1396" s="55"/>
      <c r="P1396" s="54" t="s">
        <v>1813</v>
      </c>
      <c r="Q1396" s="13"/>
      <c r="R1396"/>
      <c r="S1396" t="str">
        <f t="shared" si="354"/>
        <v/>
      </c>
      <c r="T1396" s="44" t="str">
        <f>IF(ISNA(VLOOKUP(P1396,Sheet1!E:F,2,0)),"--","PRESENT")</f>
        <v>--</v>
      </c>
      <c r="U1396"/>
      <c r="V1396">
        <f t="shared" si="355"/>
        <v>254</v>
      </c>
      <c r="W1396" s="79" t="s">
        <v>2240</v>
      </c>
      <c r="X1396" s="57" t="s">
        <v>2240</v>
      </c>
      <c r="Y1396" s="57" t="s">
        <v>2240</v>
      </c>
      <c r="Z1396" s="25" t="str">
        <f t="shared" si="362"/>
        <v/>
      </c>
      <c r="AA1396" s="25" t="str">
        <f t="shared" si="356"/>
        <v/>
      </c>
      <c r="AB1396" s="1">
        <f t="shared" si="363"/>
        <v>1360</v>
      </c>
      <c r="AC1396" t="str">
        <f t="shared" si="357"/>
        <v>MNU_REALS</v>
      </c>
      <c r="AD1396" s="133" t="str">
        <f>IF(ISNA(VLOOKUP(AA1396,'XEQM Shortlist'!J:J,1,0)),"//","")</f>
        <v/>
      </c>
      <c r="AF1396" s="92" t="str">
        <f t="shared" si="358"/>
        <v/>
      </c>
      <c r="AG1396" t="b">
        <f t="shared" si="359"/>
        <v>1</v>
      </c>
    </row>
    <row r="1397" spans="1:33">
      <c r="A1397" s="48">
        <f t="shared" si="360"/>
        <v>1397</v>
      </c>
      <c r="B1397" s="47">
        <f t="shared" si="361"/>
        <v>1361</v>
      </c>
      <c r="C1397" s="51" t="s">
        <v>3771</v>
      </c>
      <c r="D1397" s="51" t="s">
        <v>7</v>
      </c>
      <c r="E1397" s="75" t="s">
        <v>519</v>
      </c>
      <c r="F1397" s="127" t="s">
        <v>326</v>
      </c>
      <c r="G1397" s="158">
        <v>0</v>
      </c>
      <c r="H1397" s="158">
        <v>0</v>
      </c>
      <c r="I1397" s="150" t="s">
        <v>16</v>
      </c>
      <c r="J1397" s="56" t="s">
        <v>1378</v>
      </c>
      <c r="K1397" s="57" t="s">
        <v>3785</v>
      </c>
      <c r="L1397" s="55" t="s">
        <v>4773</v>
      </c>
      <c r="M1397" s="55" t="s">
        <v>4832</v>
      </c>
      <c r="N1397" s="55"/>
      <c r="O1397" s="55"/>
      <c r="P1397" s="54" t="s">
        <v>1881</v>
      </c>
      <c r="Q1397" s="13"/>
      <c r="R1397"/>
      <c r="S1397" t="str">
        <f t="shared" si="354"/>
        <v>NOT EQUAL</v>
      </c>
      <c r="T1397" s="44" t="str">
        <f>IF(ISNA(VLOOKUP(P1397,Sheet1!E:F,2,0)),"--","PRESENT")</f>
        <v>--</v>
      </c>
      <c r="U1397"/>
      <c r="V1397">
        <f t="shared" si="355"/>
        <v>254</v>
      </c>
      <c r="W1397" s="79" t="s">
        <v>2240</v>
      </c>
      <c r="X1397" s="57" t="s">
        <v>2240</v>
      </c>
      <c r="Y1397" s="57" t="s">
        <v>2240</v>
      </c>
      <c r="Z1397" s="25" t="str">
        <f t="shared" si="362"/>
        <v/>
      </c>
      <c r="AA1397" s="25" t="str">
        <f t="shared" si="356"/>
        <v/>
      </c>
      <c r="AB1397" s="1">
        <f t="shared" si="363"/>
        <v>1361</v>
      </c>
      <c r="AC1397" t="str">
        <f t="shared" si="357"/>
        <v>MNU_Solver</v>
      </c>
      <c r="AD1397" s="133" t="str">
        <f>IF(ISNA(VLOOKUP(AA1397,'XEQM Shortlist'!J:J,1,0)),"//","")</f>
        <v/>
      </c>
      <c r="AF1397" s="92" t="str">
        <f t="shared" si="358"/>
        <v/>
      </c>
      <c r="AG1397" t="b">
        <f t="shared" si="359"/>
        <v>1</v>
      </c>
    </row>
    <row r="1398" spans="1:33">
      <c r="A1398" s="48">
        <f t="shared" si="360"/>
        <v>1398</v>
      </c>
      <c r="B1398" s="47">
        <f t="shared" si="361"/>
        <v>1362</v>
      </c>
      <c r="C1398" s="51" t="s">
        <v>3771</v>
      </c>
      <c r="D1398" s="51" t="s">
        <v>7</v>
      </c>
      <c r="E1398" s="127" t="s">
        <v>330</v>
      </c>
      <c r="F1398" s="127" t="s">
        <v>330</v>
      </c>
      <c r="G1398" s="158">
        <v>0</v>
      </c>
      <c r="H1398" s="158">
        <v>0</v>
      </c>
      <c r="I1398" s="150" t="s">
        <v>16</v>
      </c>
      <c r="J1398" s="56" t="s">
        <v>1378</v>
      </c>
      <c r="K1398" s="57" t="s">
        <v>3785</v>
      </c>
      <c r="L1398" s="55" t="s">
        <v>4773</v>
      </c>
      <c r="M1398" s="55" t="s">
        <v>4832</v>
      </c>
      <c r="N1398" s="55"/>
      <c r="O1398" s="55"/>
      <c r="P1398" s="54" t="s">
        <v>1885</v>
      </c>
      <c r="Q1398" s="13"/>
      <c r="R1398"/>
      <c r="S1398" t="str">
        <f t="shared" si="354"/>
        <v/>
      </c>
      <c r="T1398" s="44" t="str">
        <f>IF(ISNA(VLOOKUP(P1398,Sheet1!E:F,2,0)),"--","PRESENT")</f>
        <v>--</v>
      </c>
      <c r="U1398"/>
      <c r="V1398">
        <f t="shared" si="355"/>
        <v>254</v>
      </c>
      <c r="W1398" s="79" t="s">
        <v>2240</v>
      </c>
      <c r="X1398" s="57" t="s">
        <v>2240</v>
      </c>
      <c r="Y1398" s="57" t="s">
        <v>2240</v>
      </c>
      <c r="Z1398" s="25" t="str">
        <f t="shared" si="362"/>
        <v/>
      </c>
      <c r="AA1398" s="25" t="str">
        <f t="shared" si="356"/>
        <v/>
      </c>
      <c r="AB1398" s="1">
        <f t="shared" si="363"/>
        <v>1362</v>
      </c>
      <c r="AC1398" t="str">
        <f t="shared" si="357"/>
        <v>MNU_STAT</v>
      </c>
      <c r="AD1398" s="133" t="str">
        <f>IF(ISNA(VLOOKUP(AA1398,'XEQM Shortlist'!J:J,1,0)),"//","")</f>
        <v/>
      </c>
      <c r="AF1398" s="92" t="str">
        <f t="shared" si="358"/>
        <v/>
      </c>
      <c r="AG1398" t="b">
        <f t="shared" si="359"/>
        <v>1</v>
      </c>
    </row>
    <row r="1399" spans="1:33">
      <c r="A1399" s="48">
        <f t="shared" si="360"/>
        <v>1399</v>
      </c>
      <c r="B1399" s="47">
        <f t="shared" si="361"/>
        <v>1363</v>
      </c>
      <c r="C1399" s="51" t="s">
        <v>3771</v>
      </c>
      <c r="D1399" s="51" t="s">
        <v>7</v>
      </c>
      <c r="E1399" s="127" t="s">
        <v>1246</v>
      </c>
      <c r="F1399" s="127" t="s">
        <v>1246</v>
      </c>
      <c r="G1399" s="158">
        <v>0</v>
      </c>
      <c r="H1399" s="158">
        <v>0</v>
      </c>
      <c r="I1399" s="150" t="s">
        <v>16</v>
      </c>
      <c r="J1399" s="56" t="s">
        <v>1378</v>
      </c>
      <c r="K1399" s="57" t="s">
        <v>3785</v>
      </c>
      <c r="L1399" s="55" t="s">
        <v>4773</v>
      </c>
      <c r="M1399" s="55" t="s">
        <v>4832</v>
      </c>
      <c r="N1399" s="55"/>
      <c r="O1399" s="55"/>
      <c r="P1399" s="54" t="s">
        <v>1887</v>
      </c>
      <c r="Q1399" s="13"/>
      <c r="R1399"/>
      <c r="S1399" t="str">
        <f t="shared" si="354"/>
        <v/>
      </c>
      <c r="T1399" s="44" t="str">
        <f>IF(ISNA(VLOOKUP(P1399,Sheet1!E:F,2,0)),"--","PRESENT")</f>
        <v>--</v>
      </c>
      <c r="U1399"/>
      <c r="V1399">
        <f t="shared" si="355"/>
        <v>254</v>
      </c>
      <c r="W1399" s="79" t="s">
        <v>2240</v>
      </c>
      <c r="X1399" s="57" t="s">
        <v>2240</v>
      </c>
      <c r="Y1399" s="57" t="s">
        <v>2240</v>
      </c>
      <c r="Z1399" s="25" t="str">
        <f t="shared" si="362"/>
        <v/>
      </c>
      <c r="AA1399" s="25" t="str">
        <f t="shared" si="356"/>
        <v/>
      </c>
      <c r="AB1399" s="1">
        <f t="shared" si="363"/>
        <v>1363</v>
      </c>
      <c r="AC1399" t="str">
        <f t="shared" si="357"/>
        <v>MNU_STK</v>
      </c>
      <c r="AD1399" s="133" t="str">
        <f>IF(ISNA(VLOOKUP(AA1399,'XEQM Shortlist'!J:J,1,0)),"//","")</f>
        <v/>
      </c>
      <c r="AF1399" s="92" t="str">
        <f t="shared" si="358"/>
        <v/>
      </c>
      <c r="AG1399" t="b">
        <f t="shared" si="359"/>
        <v>1</v>
      </c>
    </row>
    <row r="1400" spans="1:33">
      <c r="A1400" s="48">
        <f t="shared" si="360"/>
        <v>1400</v>
      </c>
      <c r="B1400" s="47">
        <f t="shared" si="361"/>
        <v>1364</v>
      </c>
      <c r="C1400" s="51" t="s">
        <v>3771</v>
      </c>
      <c r="D1400" s="51" t="s">
        <v>7</v>
      </c>
      <c r="E1400" s="127" t="s">
        <v>338</v>
      </c>
      <c r="F1400" s="127" t="s">
        <v>338</v>
      </c>
      <c r="G1400" s="158">
        <v>0</v>
      </c>
      <c r="H1400" s="158">
        <v>0</v>
      </c>
      <c r="I1400" s="150" t="s">
        <v>16</v>
      </c>
      <c r="J1400" s="56" t="s">
        <v>1378</v>
      </c>
      <c r="K1400" s="57" t="s">
        <v>3785</v>
      </c>
      <c r="L1400" s="55" t="s">
        <v>4773</v>
      </c>
      <c r="M1400" s="55" t="s">
        <v>4832</v>
      </c>
      <c r="N1400" s="55"/>
      <c r="O1400" s="55"/>
      <c r="P1400" s="54" t="s">
        <v>3385</v>
      </c>
      <c r="Q1400" s="13"/>
      <c r="R1400"/>
      <c r="S1400" t="str">
        <f t="shared" si="354"/>
        <v/>
      </c>
      <c r="T1400" s="44" t="str">
        <f>IF(ISNA(VLOOKUP(P1400,Sheet1!E:F,2,0)),"--","PRESENT")</f>
        <v>--</v>
      </c>
      <c r="U1400"/>
      <c r="V1400">
        <f t="shared" si="355"/>
        <v>254</v>
      </c>
      <c r="W1400" s="79"/>
      <c r="X1400" s="57"/>
      <c r="Y1400" s="57"/>
      <c r="Z1400" s="25" t="str">
        <f t="shared" si="362"/>
        <v/>
      </c>
      <c r="AA1400" s="25" t="str">
        <f t="shared" si="356"/>
        <v/>
      </c>
      <c r="AB1400" s="1">
        <f t="shared" si="363"/>
        <v>1364</v>
      </c>
      <c r="AC1400" t="str">
        <f t="shared" si="357"/>
        <v>MNU_STRINGS</v>
      </c>
      <c r="AD1400" s="133" t="str">
        <f>IF(ISNA(VLOOKUP(AA1400,'XEQM Shortlist'!J:J,1,0)),"//","")</f>
        <v/>
      </c>
      <c r="AF1400" s="92" t="str">
        <f t="shared" si="358"/>
        <v/>
      </c>
      <c r="AG1400" t="b">
        <f t="shared" si="359"/>
        <v>1</v>
      </c>
    </row>
    <row r="1401" spans="1:33">
      <c r="A1401" s="48">
        <f t="shared" si="360"/>
        <v>1401</v>
      </c>
      <c r="B1401" s="47">
        <f t="shared" si="361"/>
        <v>1365</v>
      </c>
      <c r="C1401" s="51" t="s">
        <v>3771</v>
      </c>
      <c r="D1401" s="51" t="s">
        <v>7</v>
      </c>
      <c r="E1401" s="127" t="s">
        <v>347</v>
      </c>
      <c r="F1401" s="127" t="s">
        <v>347</v>
      </c>
      <c r="G1401" s="158">
        <v>0</v>
      </c>
      <c r="H1401" s="158">
        <v>0</v>
      </c>
      <c r="I1401" s="150" t="s">
        <v>16</v>
      </c>
      <c r="J1401" s="56" t="s">
        <v>1378</v>
      </c>
      <c r="K1401" s="57" t="s">
        <v>3785</v>
      </c>
      <c r="L1401" s="55" t="s">
        <v>4773</v>
      </c>
      <c r="M1401" s="55" t="s">
        <v>4832</v>
      </c>
      <c r="N1401" s="55"/>
      <c r="O1401" s="55"/>
      <c r="P1401" s="54" t="s">
        <v>1909</v>
      </c>
      <c r="Q1401" s="13"/>
      <c r="R1401"/>
      <c r="S1401" t="str">
        <f t="shared" si="354"/>
        <v/>
      </c>
      <c r="T1401" s="44" t="str">
        <f>IF(ISNA(VLOOKUP(P1401,Sheet1!E:F,2,0)),"--","PRESENT")</f>
        <v>--</v>
      </c>
      <c r="U1401"/>
      <c r="V1401">
        <f t="shared" si="355"/>
        <v>254</v>
      </c>
      <c r="W1401" s="79" t="s">
        <v>2240</v>
      </c>
      <c r="X1401" s="57" t="s">
        <v>2240</v>
      </c>
      <c r="Y1401" s="57" t="s">
        <v>2240</v>
      </c>
      <c r="Z1401" s="25" t="str">
        <f t="shared" si="362"/>
        <v/>
      </c>
      <c r="AA1401" s="25" t="str">
        <f t="shared" si="356"/>
        <v/>
      </c>
      <c r="AB1401" s="1">
        <f t="shared" si="363"/>
        <v>1365</v>
      </c>
      <c r="AC1401" t="str">
        <f t="shared" si="357"/>
        <v>MNU_TEST</v>
      </c>
      <c r="AD1401" s="133" t="str">
        <f>IF(ISNA(VLOOKUP(AA1401,'XEQM Shortlist'!J:J,1,0)),"//","")</f>
        <v/>
      </c>
      <c r="AF1401" s="92" t="str">
        <f t="shared" si="358"/>
        <v/>
      </c>
      <c r="AG1401" t="b">
        <f t="shared" si="359"/>
        <v>1</v>
      </c>
    </row>
    <row r="1402" spans="1:33">
      <c r="A1402" s="48">
        <f t="shared" si="360"/>
        <v>1402</v>
      </c>
      <c r="B1402" s="47">
        <f t="shared" si="361"/>
        <v>1366</v>
      </c>
      <c r="C1402" s="51" t="s">
        <v>3771</v>
      </c>
      <c r="D1402" s="51" t="s">
        <v>7</v>
      </c>
      <c r="E1402" s="127" t="s">
        <v>1263</v>
      </c>
      <c r="F1402" s="127" t="s">
        <v>1263</v>
      </c>
      <c r="G1402" s="158">
        <v>0</v>
      </c>
      <c r="H1402" s="158">
        <v>0</v>
      </c>
      <c r="I1402" s="150" t="s">
        <v>16</v>
      </c>
      <c r="J1402" s="56" t="s">
        <v>1378</v>
      </c>
      <c r="K1402" s="57" t="s">
        <v>3785</v>
      </c>
      <c r="L1402" s="55" t="s">
        <v>4773</v>
      </c>
      <c r="M1402" s="55" t="s">
        <v>4832</v>
      </c>
      <c r="N1402" s="55"/>
      <c r="O1402" s="55"/>
      <c r="P1402" s="54" t="s">
        <v>1913</v>
      </c>
      <c r="Q1402" s="13"/>
      <c r="R1402"/>
      <c r="S1402" t="str">
        <f t="shared" si="354"/>
        <v/>
      </c>
      <c r="T1402" s="44" t="str">
        <f>IF(ISNA(VLOOKUP(P1402,Sheet1!E:F,2,0)),"--","PRESENT")</f>
        <v>--</v>
      </c>
      <c r="U1402"/>
      <c r="V1402">
        <f t="shared" si="355"/>
        <v>254</v>
      </c>
      <c r="W1402" s="79" t="s">
        <v>2240</v>
      </c>
      <c r="X1402" s="57" t="s">
        <v>2240</v>
      </c>
      <c r="Y1402" s="57" t="s">
        <v>2240</v>
      </c>
      <c r="Z1402" s="25" t="str">
        <f t="shared" si="362"/>
        <v/>
      </c>
      <c r="AA1402" s="25" t="str">
        <f t="shared" si="356"/>
        <v/>
      </c>
      <c r="AB1402" s="1">
        <f t="shared" si="363"/>
        <v>1366</v>
      </c>
      <c r="AC1402" t="str">
        <f t="shared" si="357"/>
        <v>MNU_TIMES</v>
      </c>
      <c r="AD1402" s="133" t="str">
        <f>IF(ISNA(VLOOKUP(AA1402,'XEQM Shortlist'!J:J,1,0)),"//","")</f>
        <v/>
      </c>
      <c r="AF1402" s="92" t="str">
        <f t="shared" si="358"/>
        <v/>
      </c>
      <c r="AG1402" t="b">
        <f t="shared" si="359"/>
        <v>1</v>
      </c>
    </row>
    <row r="1403" spans="1:33">
      <c r="A1403" s="48">
        <f t="shared" si="360"/>
        <v>1403</v>
      </c>
      <c r="B1403" s="47">
        <f t="shared" si="361"/>
        <v>1367</v>
      </c>
      <c r="C1403" s="51" t="s">
        <v>3771</v>
      </c>
      <c r="D1403" s="59" t="s">
        <v>2794</v>
      </c>
      <c r="E1403" s="127" t="s">
        <v>1268</v>
      </c>
      <c r="F1403" s="127" t="s">
        <v>1268</v>
      </c>
      <c r="G1403" s="158">
        <v>0</v>
      </c>
      <c r="H1403" s="158">
        <v>0</v>
      </c>
      <c r="I1403" s="150" t="s">
        <v>16</v>
      </c>
      <c r="J1403" s="56" t="s">
        <v>1378</v>
      </c>
      <c r="K1403" s="57" t="s">
        <v>3785</v>
      </c>
      <c r="L1403" s="55" t="s">
        <v>4773</v>
      </c>
      <c r="M1403" s="55" t="s">
        <v>4832</v>
      </c>
      <c r="N1403" s="55"/>
      <c r="O1403" s="51" t="s">
        <v>18</v>
      </c>
      <c r="P1403" s="54" t="s">
        <v>1924</v>
      </c>
      <c r="Q1403" s="13"/>
      <c r="R1403"/>
      <c r="S1403" t="str">
        <f t="shared" si="354"/>
        <v/>
      </c>
      <c r="T1403" s="44" t="str">
        <f>IF(ISNA(VLOOKUP(P1403,Sheet1!E:F,2,0)),"--","PRESENT")</f>
        <v>--</v>
      </c>
      <c r="U1403"/>
      <c r="V1403">
        <f t="shared" si="355"/>
        <v>254</v>
      </c>
      <c r="W1403" s="79" t="s">
        <v>2240</v>
      </c>
      <c r="X1403" s="57" t="s">
        <v>2240</v>
      </c>
      <c r="Y1403" s="57" t="s">
        <v>2240</v>
      </c>
      <c r="Z1403" s="25" t="str">
        <f t="shared" si="362"/>
        <v/>
      </c>
      <c r="AA1403" s="25" t="str">
        <f t="shared" si="356"/>
        <v/>
      </c>
      <c r="AB1403" s="1">
        <f t="shared" si="363"/>
        <v>1367</v>
      </c>
      <c r="AC1403" t="str">
        <f t="shared" si="357"/>
        <v>MNU_TRI</v>
      </c>
      <c r="AD1403" s="133" t="str">
        <f>IF(ISNA(VLOOKUP(AA1403,'XEQM Shortlist'!J:J,1,0)),"//","")</f>
        <v/>
      </c>
      <c r="AF1403" s="92" t="str">
        <f t="shared" si="358"/>
        <v/>
      </c>
      <c r="AG1403" t="b">
        <f t="shared" si="359"/>
        <v>1</v>
      </c>
    </row>
    <row r="1404" spans="1:33">
      <c r="A1404" s="48">
        <f t="shared" si="360"/>
        <v>1404</v>
      </c>
      <c r="B1404" s="47">
        <f t="shared" si="361"/>
        <v>1368</v>
      </c>
      <c r="C1404" s="51" t="s">
        <v>3771</v>
      </c>
      <c r="D1404" s="51" t="s">
        <v>7</v>
      </c>
      <c r="E1404" s="127" t="s">
        <v>1269</v>
      </c>
      <c r="F1404" s="127" t="s">
        <v>1269</v>
      </c>
      <c r="G1404" s="158">
        <v>0</v>
      </c>
      <c r="H1404" s="158">
        <v>0</v>
      </c>
      <c r="I1404" s="150" t="s">
        <v>16</v>
      </c>
      <c r="J1404" s="56" t="s">
        <v>1378</v>
      </c>
      <c r="K1404" s="57" t="s">
        <v>3785</v>
      </c>
      <c r="L1404" s="55" t="s">
        <v>4773</v>
      </c>
      <c r="M1404" s="55" t="s">
        <v>4832</v>
      </c>
      <c r="N1404" s="55"/>
      <c r="O1404" s="55"/>
      <c r="P1404" s="54" t="s">
        <v>1925</v>
      </c>
      <c r="Q1404" s="13"/>
      <c r="R1404"/>
      <c r="S1404" t="str">
        <f t="shared" si="354"/>
        <v/>
      </c>
      <c r="T1404" s="44" t="str">
        <f>IF(ISNA(VLOOKUP(P1404,Sheet1!E:F,2,0)),"--","PRESENT")</f>
        <v>--</v>
      </c>
      <c r="U1404"/>
      <c r="V1404">
        <f t="shared" si="355"/>
        <v>254</v>
      </c>
      <c r="W1404" s="79" t="s">
        <v>2240</v>
      </c>
      <c r="X1404" s="57" t="s">
        <v>2240</v>
      </c>
      <c r="Y1404" s="57" t="s">
        <v>2240</v>
      </c>
      <c r="Z1404" s="25" t="str">
        <f t="shared" si="362"/>
        <v/>
      </c>
      <c r="AA1404" s="25" t="str">
        <f t="shared" si="356"/>
        <v/>
      </c>
      <c r="AB1404" s="1">
        <f t="shared" si="363"/>
        <v>1368</v>
      </c>
      <c r="AC1404" t="str">
        <f t="shared" si="357"/>
        <v>MNU_TVM</v>
      </c>
      <c r="AD1404" s="133" t="str">
        <f>IF(ISNA(VLOOKUP(AA1404,'XEQM Shortlist'!J:J,1,0)),"//","")</f>
        <v/>
      </c>
      <c r="AF1404" s="92" t="str">
        <f t="shared" si="358"/>
        <v/>
      </c>
      <c r="AG1404" t="b">
        <f t="shared" si="359"/>
        <v>1</v>
      </c>
    </row>
    <row r="1405" spans="1:33">
      <c r="A1405" s="48">
        <f t="shared" si="360"/>
        <v>1405</v>
      </c>
      <c r="B1405" s="47">
        <f t="shared" si="361"/>
        <v>1369</v>
      </c>
      <c r="C1405" s="51" t="s">
        <v>3771</v>
      </c>
      <c r="D1405" s="59" t="s">
        <v>2794</v>
      </c>
      <c r="E1405" s="127" t="s">
        <v>360</v>
      </c>
      <c r="F1405" s="127" t="s">
        <v>360</v>
      </c>
      <c r="G1405" s="158">
        <v>0</v>
      </c>
      <c r="H1405" s="158">
        <v>0</v>
      </c>
      <c r="I1405" s="150" t="s">
        <v>16</v>
      </c>
      <c r="J1405" s="56" t="s">
        <v>1378</v>
      </c>
      <c r="K1405" s="57" t="s">
        <v>3785</v>
      </c>
      <c r="L1405" s="55" t="s">
        <v>4773</v>
      </c>
      <c r="M1405" s="55" t="s">
        <v>4832</v>
      </c>
      <c r="N1405" s="55"/>
      <c r="O1405" s="51" t="s">
        <v>361</v>
      </c>
      <c r="P1405" s="54" t="s">
        <v>1931</v>
      </c>
      <c r="Q1405" s="13"/>
      <c r="R1405"/>
      <c r="S1405" t="str">
        <f t="shared" si="354"/>
        <v/>
      </c>
      <c r="T1405" s="44" t="str">
        <f>IF(ISNA(VLOOKUP(P1405,Sheet1!E:F,2,0)),"--","PRESENT")</f>
        <v>--</v>
      </c>
      <c r="U1405"/>
      <c r="V1405">
        <f t="shared" si="355"/>
        <v>254</v>
      </c>
      <c r="W1405" s="79" t="s">
        <v>2240</v>
      </c>
      <c r="X1405" s="57" t="s">
        <v>2240</v>
      </c>
      <c r="Y1405" s="57" t="s">
        <v>2240</v>
      </c>
      <c r="Z1405" s="25" t="str">
        <f t="shared" si="362"/>
        <v/>
      </c>
      <c r="AA1405" s="25" t="str">
        <f t="shared" si="356"/>
        <v/>
      </c>
      <c r="AB1405" s="1">
        <f t="shared" si="363"/>
        <v>1369</v>
      </c>
      <c r="AC1405" t="str">
        <f t="shared" si="357"/>
        <v>MNU_UNITCONV</v>
      </c>
      <c r="AD1405" s="133" t="str">
        <f>IF(ISNA(VLOOKUP(AA1405,'XEQM Shortlist'!J:J,1,0)),"//","")</f>
        <v/>
      </c>
      <c r="AF1405" s="92" t="str">
        <f t="shared" si="358"/>
        <v/>
      </c>
      <c r="AG1405" t="b">
        <f t="shared" si="359"/>
        <v>1</v>
      </c>
    </row>
    <row r="1406" spans="1:33">
      <c r="A1406" s="48">
        <f t="shared" si="360"/>
        <v>1406</v>
      </c>
      <c r="B1406" s="47">
        <f t="shared" si="361"/>
        <v>1370</v>
      </c>
      <c r="C1406" s="51" t="s">
        <v>3771</v>
      </c>
      <c r="D1406" s="51" t="s">
        <v>7</v>
      </c>
      <c r="E1406" s="127" t="s">
        <v>363</v>
      </c>
      <c r="F1406" s="127" t="s">
        <v>363</v>
      </c>
      <c r="G1406" s="158">
        <v>0</v>
      </c>
      <c r="H1406" s="158">
        <v>0</v>
      </c>
      <c r="I1406" s="150" t="s">
        <v>16</v>
      </c>
      <c r="J1406" s="56" t="s">
        <v>1378</v>
      </c>
      <c r="K1406" s="57" t="s">
        <v>3785</v>
      </c>
      <c r="L1406" s="55" t="s">
        <v>4773</v>
      </c>
      <c r="M1406" s="55" t="s">
        <v>4832</v>
      </c>
      <c r="N1406" s="55"/>
      <c r="O1406" s="55"/>
      <c r="P1406" s="54" t="s">
        <v>1933</v>
      </c>
      <c r="Q1406" s="13"/>
      <c r="R1406"/>
      <c r="S1406" t="str">
        <f t="shared" si="354"/>
        <v/>
      </c>
      <c r="T1406" s="44" t="str">
        <f>IF(ISNA(VLOOKUP(P1406,Sheet1!E:F,2,0)),"--","PRESENT")</f>
        <v>--</v>
      </c>
      <c r="U1406"/>
      <c r="V1406">
        <f t="shared" si="355"/>
        <v>254</v>
      </c>
      <c r="W1406" s="79" t="s">
        <v>2240</v>
      </c>
      <c r="X1406" s="57" t="s">
        <v>2240</v>
      </c>
      <c r="Y1406" s="57" t="s">
        <v>2240</v>
      </c>
      <c r="Z1406" s="25" t="str">
        <f t="shared" si="362"/>
        <v/>
      </c>
      <c r="AA1406" s="25" t="str">
        <f t="shared" si="356"/>
        <v/>
      </c>
      <c r="AB1406" s="1">
        <f t="shared" si="363"/>
        <v>1370</v>
      </c>
      <c r="AC1406" t="str">
        <f t="shared" si="357"/>
        <v>MNU_VARS</v>
      </c>
      <c r="AD1406" s="133" t="str">
        <f>IF(ISNA(VLOOKUP(AA1406,'XEQM Shortlist'!J:J,1,0)),"//","")</f>
        <v/>
      </c>
      <c r="AF1406" s="92" t="str">
        <f t="shared" si="358"/>
        <v/>
      </c>
      <c r="AG1406" t="b">
        <f t="shared" si="359"/>
        <v>1</v>
      </c>
    </row>
    <row r="1407" spans="1:33">
      <c r="A1407" s="48">
        <f t="shared" si="360"/>
        <v>1407</v>
      </c>
      <c r="B1407" s="47">
        <f t="shared" si="361"/>
        <v>1371</v>
      </c>
      <c r="C1407" s="51" t="s">
        <v>3771</v>
      </c>
      <c r="D1407" s="59" t="s">
        <v>2794</v>
      </c>
      <c r="E1407" s="127" t="s">
        <v>2252</v>
      </c>
      <c r="F1407" s="127" t="s">
        <v>2252</v>
      </c>
      <c r="G1407" s="158">
        <v>0</v>
      </c>
      <c r="H1407" s="158">
        <v>0</v>
      </c>
      <c r="I1407" s="150" t="s">
        <v>16</v>
      </c>
      <c r="J1407" s="56" t="s">
        <v>1378</v>
      </c>
      <c r="K1407" s="57" t="s">
        <v>3785</v>
      </c>
      <c r="L1407" s="55" t="s">
        <v>4773</v>
      </c>
      <c r="M1407" s="55" t="s">
        <v>4832</v>
      </c>
      <c r="N1407" s="55"/>
      <c r="O1407" s="55"/>
      <c r="P1407" s="54" t="s">
        <v>1937</v>
      </c>
      <c r="Q1407" s="13"/>
      <c r="R1407"/>
      <c r="S1407" t="str">
        <f t="shared" si="354"/>
        <v/>
      </c>
      <c r="T1407" s="44" t="str">
        <f>IF(ISNA(VLOOKUP(P1407,Sheet1!E:F,2,0)),"--","PRESENT")</f>
        <v>--</v>
      </c>
      <c r="U1407"/>
      <c r="V1407">
        <f t="shared" si="355"/>
        <v>254</v>
      </c>
      <c r="W1407" s="79" t="s">
        <v>2240</v>
      </c>
      <c r="X1407" s="57" t="s">
        <v>2240</v>
      </c>
      <c r="Y1407" s="57" t="s">
        <v>2240</v>
      </c>
      <c r="Z1407" s="25" t="str">
        <f t="shared" si="362"/>
        <v/>
      </c>
      <c r="AA1407" s="25" t="str">
        <f t="shared" si="356"/>
        <v/>
      </c>
      <c r="AB1407" s="1">
        <f t="shared" si="363"/>
        <v>1371</v>
      </c>
      <c r="AC1407" t="str">
        <f t="shared" si="357"/>
        <v>MNU_CONVV</v>
      </c>
      <c r="AD1407" s="133" t="str">
        <f>IF(ISNA(VLOOKUP(AA1407,'XEQM Shortlist'!J:J,1,0)),"//","")</f>
        <v/>
      </c>
      <c r="AF1407" s="92" t="str">
        <f t="shared" si="358"/>
        <v/>
      </c>
      <c r="AG1407" t="b">
        <f t="shared" si="359"/>
        <v>1</v>
      </c>
    </row>
    <row r="1408" spans="1:33">
      <c r="A1408" s="48">
        <f t="shared" si="360"/>
        <v>1408</v>
      </c>
      <c r="B1408" s="47">
        <f t="shared" si="361"/>
        <v>1372</v>
      </c>
      <c r="C1408" s="51" t="s">
        <v>3771</v>
      </c>
      <c r="D1408" s="51" t="s">
        <v>7</v>
      </c>
      <c r="E1408" s="127" t="s">
        <v>377</v>
      </c>
      <c r="F1408" s="127" t="s">
        <v>377</v>
      </c>
      <c r="G1408" s="158">
        <v>0</v>
      </c>
      <c r="H1408" s="158">
        <v>0</v>
      </c>
      <c r="I1408" s="150" t="s">
        <v>16</v>
      </c>
      <c r="J1408" s="56" t="s">
        <v>1378</v>
      </c>
      <c r="K1408" s="57" t="s">
        <v>3785</v>
      </c>
      <c r="L1408" s="55" t="s">
        <v>4773</v>
      </c>
      <c r="M1408" s="55" t="s">
        <v>4832</v>
      </c>
      <c r="N1408" s="55"/>
      <c r="O1408" s="55"/>
      <c r="P1408" s="54" t="s">
        <v>1962</v>
      </c>
      <c r="Q1408" s="13"/>
      <c r="R1408"/>
      <c r="S1408" t="str">
        <f t="shared" si="354"/>
        <v/>
      </c>
      <c r="T1408" s="44" t="str">
        <f>IF(ISNA(VLOOKUP(P1408,Sheet1!E:F,2,0)),"--","PRESENT")</f>
        <v>--</v>
      </c>
      <c r="U1408"/>
      <c r="V1408">
        <f t="shared" si="355"/>
        <v>254</v>
      </c>
      <c r="W1408" s="79" t="s">
        <v>2240</v>
      </c>
      <c r="X1408" s="57" t="s">
        <v>2240</v>
      </c>
      <c r="Y1408" s="57" t="s">
        <v>2240</v>
      </c>
      <c r="Z1408" s="25" t="str">
        <f t="shared" si="362"/>
        <v/>
      </c>
      <c r="AA1408" s="25" t="str">
        <f t="shared" si="356"/>
        <v/>
      </c>
      <c r="AB1408" s="1">
        <f t="shared" si="363"/>
        <v>1372</v>
      </c>
      <c r="AC1408" t="str">
        <f t="shared" si="357"/>
        <v>MNU_XFN</v>
      </c>
      <c r="AD1408" s="133" t="str">
        <f>IF(ISNA(VLOOKUP(AA1408,'XEQM Shortlist'!J:J,1,0)),"//","")</f>
        <v/>
      </c>
      <c r="AF1408" s="92" t="str">
        <f t="shared" si="358"/>
        <v/>
      </c>
      <c r="AG1408" t="b">
        <f t="shared" si="359"/>
        <v>1</v>
      </c>
    </row>
    <row r="1409" spans="1:33">
      <c r="A1409" s="48">
        <f t="shared" si="360"/>
        <v>1409</v>
      </c>
      <c r="B1409" s="47">
        <f t="shared" si="361"/>
        <v>1373</v>
      </c>
      <c r="C1409" s="51" t="s">
        <v>3771</v>
      </c>
      <c r="D1409" s="59" t="s">
        <v>2794</v>
      </c>
      <c r="E1409" s="127" t="s">
        <v>2272</v>
      </c>
      <c r="F1409" s="127" t="s">
        <v>2272</v>
      </c>
      <c r="G1409" s="158">
        <v>0</v>
      </c>
      <c r="H1409" s="158">
        <v>0</v>
      </c>
      <c r="I1409" s="150" t="s">
        <v>16</v>
      </c>
      <c r="J1409" s="56" t="s">
        <v>1378</v>
      </c>
      <c r="K1409" s="57" t="s">
        <v>3785</v>
      </c>
      <c r="L1409" s="55" t="s">
        <v>4773</v>
      </c>
      <c r="M1409" s="55" t="s">
        <v>4832</v>
      </c>
      <c r="N1409" s="55"/>
      <c r="O1409" s="55"/>
      <c r="P1409" s="54" t="s">
        <v>1964</v>
      </c>
      <c r="Q1409" s="13"/>
      <c r="R1409"/>
      <c r="S1409" t="str">
        <f t="shared" si="354"/>
        <v/>
      </c>
      <c r="T1409" s="44" t="str">
        <f>IF(ISNA(VLOOKUP(P1409,Sheet1!E:F,2,0)),"--","PRESENT")</f>
        <v>--</v>
      </c>
      <c r="U1409"/>
      <c r="V1409">
        <f t="shared" si="355"/>
        <v>254</v>
      </c>
      <c r="W1409" s="79" t="s">
        <v>2240</v>
      </c>
      <c r="X1409" s="57" t="s">
        <v>2240</v>
      </c>
      <c r="Y1409" s="57" t="s">
        <v>2240</v>
      </c>
      <c r="Z1409" s="25" t="str">
        <f t="shared" si="362"/>
        <v/>
      </c>
      <c r="AA1409" s="25" t="str">
        <f t="shared" si="356"/>
        <v/>
      </c>
      <c r="AB1409" s="1">
        <f t="shared" si="363"/>
        <v>1373</v>
      </c>
      <c r="AC1409" t="str">
        <f t="shared" si="357"/>
        <v>MNU_CONVX</v>
      </c>
      <c r="AD1409" s="133" t="str">
        <f>IF(ISNA(VLOOKUP(AA1409,'XEQM Shortlist'!J:J,1,0)),"//","")</f>
        <v/>
      </c>
      <c r="AF1409" s="92" t="str">
        <f t="shared" si="358"/>
        <v/>
      </c>
      <c r="AG1409" t="b">
        <f t="shared" si="359"/>
        <v>1</v>
      </c>
    </row>
    <row r="1410" spans="1:33">
      <c r="A1410" s="48">
        <f t="shared" si="360"/>
        <v>1410</v>
      </c>
      <c r="B1410" s="47">
        <f t="shared" si="361"/>
        <v>1374</v>
      </c>
      <c r="C1410" s="51" t="s">
        <v>3771</v>
      </c>
      <c r="D1410" s="51" t="s">
        <v>7</v>
      </c>
      <c r="E1410" s="56" t="s">
        <v>390</v>
      </c>
      <c r="F1410" s="56" t="s">
        <v>390</v>
      </c>
      <c r="G1410" s="158">
        <v>0</v>
      </c>
      <c r="H1410" s="158">
        <v>0</v>
      </c>
      <c r="I1410" s="150" t="s">
        <v>16</v>
      </c>
      <c r="J1410" s="56" t="s">
        <v>1378</v>
      </c>
      <c r="K1410" s="57" t="s">
        <v>3785</v>
      </c>
      <c r="L1410" s="55" t="s">
        <v>4773</v>
      </c>
      <c r="M1410" s="55" t="s">
        <v>4832</v>
      </c>
      <c r="N1410" s="55"/>
      <c r="O1410" s="55"/>
      <c r="P1410" s="54" t="s">
        <v>1989</v>
      </c>
      <c r="Q1410" s="13"/>
      <c r="R1410"/>
      <c r="S1410" t="str">
        <f t="shared" si="354"/>
        <v/>
      </c>
      <c r="T1410" s="44" t="str">
        <f>IF(ISNA(VLOOKUP(P1410,Sheet1!E:F,2,0)),"--","PRESENT")</f>
        <v>--</v>
      </c>
      <c r="U1410"/>
      <c r="V1410">
        <f t="shared" si="355"/>
        <v>254</v>
      </c>
      <c r="W1410" s="79" t="s">
        <v>2240</v>
      </c>
      <c r="X1410" s="57" t="s">
        <v>2240</v>
      </c>
      <c r="Y1410" s="57" t="s">
        <v>2240</v>
      </c>
      <c r="Z1410" s="25" t="str">
        <f t="shared" si="362"/>
        <v/>
      </c>
      <c r="AA1410" s="25" t="str">
        <f t="shared" si="356"/>
        <v/>
      </c>
      <c r="AB1410" s="1">
        <f t="shared" si="363"/>
        <v>1374</v>
      </c>
      <c r="AC1410" t="str">
        <f t="shared" si="357"/>
        <v>MNU_ALPHAINTL</v>
      </c>
      <c r="AD1410" s="133" t="str">
        <f>IF(ISNA(VLOOKUP(AA1410,'XEQM Shortlist'!J:J,1,0)),"//","")</f>
        <v/>
      </c>
      <c r="AF1410" s="92" t="str">
        <f t="shared" si="358"/>
        <v/>
      </c>
      <c r="AG1410" t="b">
        <f t="shared" si="359"/>
        <v>1</v>
      </c>
    </row>
    <row r="1411" spans="1:33">
      <c r="A1411" s="48">
        <f t="shared" si="360"/>
        <v>1411</v>
      </c>
      <c r="B1411" s="47">
        <f t="shared" si="361"/>
        <v>1375</v>
      </c>
      <c r="C1411" s="51" t="s">
        <v>3771</v>
      </c>
      <c r="D1411" s="51" t="s">
        <v>7</v>
      </c>
      <c r="E1411" s="56" t="s">
        <v>391</v>
      </c>
      <c r="F1411" s="56" t="s">
        <v>391</v>
      </c>
      <c r="G1411" s="158">
        <v>0</v>
      </c>
      <c r="H1411" s="158">
        <v>0</v>
      </c>
      <c r="I1411" s="150" t="s">
        <v>16</v>
      </c>
      <c r="J1411" s="56" t="s">
        <v>1378</v>
      </c>
      <c r="K1411" s="57" t="s">
        <v>3785</v>
      </c>
      <c r="L1411" s="55" t="s">
        <v>4773</v>
      </c>
      <c r="M1411" s="55" t="s">
        <v>4832</v>
      </c>
      <c r="N1411" s="55"/>
      <c r="O1411" s="55"/>
      <c r="P1411" s="54" t="s">
        <v>1991</v>
      </c>
      <c r="Q1411" s="13"/>
      <c r="R1411"/>
      <c r="S1411" t="str">
        <f t="shared" si="354"/>
        <v/>
      </c>
      <c r="T1411" s="44" t="str">
        <f>IF(ISNA(VLOOKUP(P1411,Sheet1!E:F,2,0)),"--","PRESENT")</f>
        <v>--</v>
      </c>
      <c r="U1411"/>
      <c r="V1411">
        <f t="shared" si="355"/>
        <v>254</v>
      </c>
      <c r="W1411" s="79" t="s">
        <v>2240</v>
      </c>
      <c r="X1411" s="57" t="s">
        <v>2240</v>
      </c>
      <c r="Y1411" s="57" t="s">
        <v>2240</v>
      </c>
      <c r="Z1411" s="25" t="str">
        <f t="shared" si="362"/>
        <v/>
      </c>
      <c r="AA1411" s="25" t="str">
        <f t="shared" si="356"/>
        <v/>
      </c>
      <c r="AB1411" s="1">
        <f t="shared" si="363"/>
        <v>1375</v>
      </c>
      <c r="AC1411" t="str">
        <f t="shared" si="357"/>
        <v>MNU_ALPHAMATH</v>
      </c>
      <c r="AD1411" s="133" t="str">
        <f>IF(ISNA(VLOOKUP(AA1411,'XEQM Shortlist'!J:J,1,0)),"//","")</f>
        <v/>
      </c>
      <c r="AF1411" s="92" t="str">
        <f t="shared" si="358"/>
        <v/>
      </c>
      <c r="AG1411" t="b">
        <f t="shared" si="359"/>
        <v>1</v>
      </c>
    </row>
    <row r="1412" spans="1:33">
      <c r="A1412" s="48">
        <f t="shared" si="360"/>
        <v>1412</v>
      </c>
      <c r="B1412" s="47">
        <f t="shared" si="361"/>
        <v>1376</v>
      </c>
      <c r="C1412" s="51" t="s">
        <v>3771</v>
      </c>
      <c r="D1412" s="59" t="s">
        <v>2794</v>
      </c>
      <c r="E1412" s="56" t="s">
        <v>1297</v>
      </c>
      <c r="F1412" s="56" t="s">
        <v>1297</v>
      </c>
      <c r="G1412" s="158">
        <v>0</v>
      </c>
      <c r="H1412" s="158">
        <v>0</v>
      </c>
      <c r="I1412" s="150" t="s">
        <v>16</v>
      </c>
      <c r="J1412" s="56" t="s">
        <v>1378</v>
      </c>
      <c r="K1412" s="57" t="s">
        <v>3785</v>
      </c>
      <c r="L1412" s="55" t="s">
        <v>4773</v>
      </c>
      <c r="M1412" s="55" t="s">
        <v>4832</v>
      </c>
      <c r="N1412" s="55"/>
      <c r="O1412" s="51" t="s">
        <v>396</v>
      </c>
      <c r="P1412" s="54" t="s">
        <v>1996</v>
      </c>
      <c r="Q1412" s="13"/>
      <c r="R1412"/>
      <c r="S1412" t="str">
        <f t="shared" si="354"/>
        <v/>
      </c>
      <c r="T1412" s="44" t="str">
        <f>IF(ISNA(VLOOKUP(P1412,Sheet1!E:F,2,0)),"--","PRESENT")</f>
        <v>--</v>
      </c>
      <c r="U1412"/>
      <c r="V1412">
        <f t="shared" si="355"/>
        <v>254</v>
      </c>
      <c r="W1412" s="79" t="s">
        <v>2240</v>
      </c>
      <c r="X1412" s="57" t="s">
        <v>2240</v>
      </c>
      <c r="Y1412" s="57" t="s">
        <v>2240</v>
      </c>
      <c r="Z1412" s="25" t="str">
        <f t="shared" si="362"/>
        <v/>
      </c>
      <c r="AA1412" s="25" t="str">
        <f t="shared" si="356"/>
        <v/>
      </c>
      <c r="AB1412" s="1">
        <f t="shared" si="363"/>
        <v>1376</v>
      </c>
      <c r="AC1412" t="str">
        <f t="shared" si="357"/>
        <v>MNU_ALPHAFN</v>
      </c>
      <c r="AD1412" s="133" t="str">
        <f>IF(ISNA(VLOOKUP(AA1412,'XEQM Shortlist'!J:J,1,0)),"//","")</f>
        <v/>
      </c>
      <c r="AF1412" s="92" t="str">
        <f t="shared" si="358"/>
        <v/>
      </c>
      <c r="AG1412" t="b">
        <f t="shared" si="359"/>
        <v>1</v>
      </c>
    </row>
    <row r="1413" spans="1:33">
      <c r="A1413" s="48">
        <f t="shared" si="360"/>
        <v>1413</v>
      </c>
      <c r="B1413" s="47">
        <f t="shared" si="361"/>
        <v>1377</v>
      </c>
      <c r="C1413" s="51" t="s">
        <v>3771</v>
      </c>
      <c r="D1413" s="51" t="s">
        <v>7</v>
      </c>
      <c r="E1413" s="56" t="s">
        <v>397</v>
      </c>
      <c r="F1413" s="56" t="s">
        <v>397</v>
      </c>
      <c r="G1413" s="158">
        <v>0</v>
      </c>
      <c r="H1413" s="158">
        <v>0</v>
      </c>
      <c r="I1413" s="150" t="s">
        <v>16</v>
      </c>
      <c r="J1413" s="56" t="s">
        <v>1378</v>
      </c>
      <c r="K1413" s="57" t="s">
        <v>3785</v>
      </c>
      <c r="L1413" s="55" t="s">
        <v>4773</v>
      </c>
      <c r="M1413" s="55" t="s">
        <v>4832</v>
      </c>
      <c r="N1413" s="55"/>
      <c r="O1413" s="55" t="s">
        <v>3181</v>
      </c>
      <c r="P1413" s="54" t="s">
        <v>1997</v>
      </c>
      <c r="Q1413" s="13"/>
      <c r="R1413"/>
      <c r="S1413" t="str">
        <f t="shared" ref="S1413:S1439" si="364">IF(E1413=F1413,"","NOT EQUAL")</f>
        <v/>
      </c>
      <c r="T1413" s="44" t="str">
        <f>IF(ISNA(VLOOKUP(P1413,Sheet1!E:F,2,0)),"--","PRESENT")</f>
        <v>--</v>
      </c>
      <c r="U1413"/>
      <c r="V1413">
        <f t="shared" si="355"/>
        <v>254</v>
      </c>
      <c r="W1413" s="79" t="s">
        <v>2240</v>
      </c>
      <c r="X1413" s="57" t="s">
        <v>2240</v>
      </c>
      <c r="Y1413" s="57" t="s">
        <v>2240</v>
      </c>
      <c r="Z1413" s="25" t="str">
        <f t="shared" si="362"/>
        <v/>
      </c>
      <c r="AA1413" s="25" t="str">
        <f t="shared" si="356"/>
        <v/>
      </c>
      <c r="AB1413" s="1">
        <f t="shared" si="363"/>
        <v>1377</v>
      </c>
      <c r="AC1413" t="str">
        <f t="shared" si="357"/>
        <v>MNU_ALPHA_OMEGA</v>
      </c>
      <c r="AD1413" s="133" t="str">
        <f>IF(ISNA(VLOOKUP(AA1413,'XEQM Shortlist'!J:J,1,0)),"//","")</f>
        <v/>
      </c>
      <c r="AF1413" s="92" t="str">
        <f t="shared" si="358"/>
        <v/>
      </c>
      <c r="AG1413" t="b">
        <f t="shared" si="359"/>
        <v>1</v>
      </c>
    </row>
    <row r="1414" spans="1:33">
      <c r="A1414" s="48">
        <f t="shared" si="360"/>
        <v>1414</v>
      </c>
      <c r="B1414" s="47">
        <f t="shared" si="361"/>
        <v>1378</v>
      </c>
      <c r="C1414" s="51" t="s">
        <v>3771</v>
      </c>
      <c r="D1414" s="51" t="s">
        <v>7</v>
      </c>
      <c r="E1414" s="56" t="s">
        <v>2288</v>
      </c>
      <c r="F1414" s="56" t="s">
        <v>2288</v>
      </c>
      <c r="G1414" s="158">
        <v>0</v>
      </c>
      <c r="H1414" s="158">
        <v>0</v>
      </c>
      <c r="I1414" s="150" t="s">
        <v>16</v>
      </c>
      <c r="J1414" s="56" t="s">
        <v>1378</v>
      </c>
      <c r="K1414" s="57" t="s">
        <v>3785</v>
      </c>
      <c r="L1414" s="55" t="s">
        <v>4773</v>
      </c>
      <c r="M1414" s="55" t="s">
        <v>4832</v>
      </c>
      <c r="N1414" s="55"/>
      <c r="O1414" s="55" t="s">
        <v>3182</v>
      </c>
      <c r="P1414" s="54" t="s">
        <v>1998</v>
      </c>
      <c r="Q1414" s="13"/>
      <c r="R1414"/>
      <c r="S1414" t="str">
        <f t="shared" si="364"/>
        <v/>
      </c>
      <c r="T1414" s="44" t="str">
        <f>IF(ISNA(VLOOKUP(P1414,Sheet1!E:F,2,0)),"--","PRESENT")</f>
        <v>--</v>
      </c>
      <c r="U1414"/>
      <c r="V1414">
        <f t="shared" si="355"/>
        <v>254</v>
      </c>
      <c r="W1414" s="79" t="s">
        <v>2240</v>
      </c>
      <c r="X1414" s="57" t="s">
        <v>2240</v>
      </c>
      <c r="Y1414" s="57" t="s">
        <v>2240</v>
      </c>
      <c r="Z1414" s="25" t="str">
        <f t="shared" si="362"/>
        <v/>
      </c>
      <c r="AA1414" s="25" t="str">
        <f t="shared" si="356"/>
        <v/>
      </c>
      <c r="AB1414" s="1">
        <f t="shared" si="363"/>
        <v>1378</v>
      </c>
      <c r="AC1414" t="str">
        <f t="shared" si="357"/>
        <v>MNU_ALPHADOT</v>
      </c>
      <c r="AD1414" s="133" t="str">
        <f>IF(ISNA(VLOOKUP(AA1414,'XEQM Shortlist'!J:J,1,0)),"//","")</f>
        <v/>
      </c>
      <c r="AF1414" s="92" t="str">
        <f t="shared" si="358"/>
        <v/>
      </c>
      <c r="AG1414" t="b">
        <f t="shared" si="359"/>
        <v>1</v>
      </c>
    </row>
    <row r="1415" spans="1:33">
      <c r="A1415" s="48">
        <f t="shared" si="360"/>
        <v>1415</v>
      </c>
      <c r="B1415" s="47">
        <f t="shared" si="361"/>
        <v>1379</v>
      </c>
      <c r="C1415" s="51" t="s">
        <v>3771</v>
      </c>
      <c r="D1415" s="51" t="s">
        <v>7</v>
      </c>
      <c r="E1415" s="56" t="s">
        <v>2289</v>
      </c>
      <c r="F1415" s="56" t="s">
        <v>2289</v>
      </c>
      <c r="G1415" s="158">
        <v>0</v>
      </c>
      <c r="H1415" s="158">
        <v>0</v>
      </c>
      <c r="I1415" s="150" t="s">
        <v>16</v>
      </c>
      <c r="J1415" s="56" t="s">
        <v>1378</v>
      </c>
      <c r="K1415" s="57" t="s">
        <v>3785</v>
      </c>
      <c r="L1415" s="55" t="s">
        <v>4773</v>
      </c>
      <c r="M1415" s="55" t="s">
        <v>4832</v>
      </c>
      <c r="N1415" s="55"/>
      <c r="O1415" s="55"/>
      <c r="P1415" s="54" t="s">
        <v>2286</v>
      </c>
      <c r="Q1415" s="13"/>
      <c r="R1415"/>
      <c r="S1415" t="str">
        <f t="shared" si="364"/>
        <v/>
      </c>
      <c r="T1415" s="44" t="str">
        <f>IF(ISNA(VLOOKUP(P1415,Sheet1!E:F,2,0)),"--","PRESENT")</f>
        <v>--</v>
      </c>
      <c r="U1415"/>
      <c r="V1415">
        <f t="shared" ref="V1415:V1439" si="365">IF(AA1415&lt;&gt;"",V1414+1,V1414)</f>
        <v>254</v>
      </c>
      <c r="W1415" s="79" t="s">
        <v>2240</v>
      </c>
      <c r="X1415" s="57" t="s">
        <v>2240</v>
      </c>
      <c r="Y1415" s="57" t="s">
        <v>2240</v>
      </c>
      <c r="Z1415" s="25" t="str">
        <f t="shared" si="362"/>
        <v/>
      </c>
      <c r="AA1415" s="25" t="str">
        <f t="shared" ref="AA1415:AA1439" si="36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63"/>
        <v>1379</v>
      </c>
      <c r="AC1415" t="str">
        <f t="shared" ref="AC1415:AC1439" si="367">P1415</f>
        <v>MNU_SYSFL</v>
      </c>
      <c r="AD1415" s="133" t="str">
        <f>IF(ISNA(VLOOKUP(AA1415,'XEQM Shortlist'!J:J,1,0)),"//","")</f>
        <v/>
      </c>
      <c r="AF1415" s="92" t="str">
        <f t="shared" ref="AF1415:AF1439" si="36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69">AA1415=AF1415</f>
        <v>1</v>
      </c>
    </row>
    <row r="1416" spans="1:33">
      <c r="A1416" s="48">
        <f t="shared" si="360"/>
        <v>1416</v>
      </c>
      <c r="B1416" s="47">
        <f t="shared" si="361"/>
        <v>1380</v>
      </c>
      <c r="C1416" s="51" t="s">
        <v>3771</v>
      </c>
      <c r="D1416" s="51" t="s">
        <v>7</v>
      </c>
      <c r="E1416" s="56" t="s">
        <v>519</v>
      </c>
      <c r="F1416" s="56" t="s">
        <v>448</v>
      </c>
      <c r="G1416" s="158">
        <v>0</v>
      </c>
      <c r="H1416" s="158">
        <v>0</v>
      </c>
      <c r="I1416" s="150" t="s">
        <v>16</v>
      </c>
      <c r="J1416" s="56" t="s">
        <v>1378</v>
      </c>
      <c r="K1416" s="57" t="s">
        <v>3785</v>
      </c>
      <c r="L1416" s="55" t="s">
        <v>4773</v>
      </c>
      <c r="M1416" s="55" t="s">
        <v>4832</v>
      </c>
      <c r="N1416" s="55"/>
      <c r="O1416" s="55"/>
      <c r="P1416" s="54" t="s">
        <v>2075</v>
      </c>
      <c r="Q1416" s="13"/>
      <c r="R1416"/>
      <c r="S1416" t="str">
        <f t="shared" si="364"/>
        <v>NOT EQUAL</v>
      </c>
      <c r="T1416" s="44" t="str">
        <f>IF(ISNA(VLOOKUP(P1416,Sheet1!E:F,2,0)),"--","PRESENT")</f>
        <v>--</v>
      </c>
      <c r="U1416"/>
      <c r="V1416">
        <f t="shared" si="365"/>
        <v>254</v>
      </c>
      <c r="W1416" s="79" t="s">
        <v>2240</v>
      </c>
      <c r="X1416" s="57" t="s">
        <v>2240</v>
      </c>
      <c r="Y1416" s="57" t="s">
        <v>2240</v>
      </c>
      <c r="Z1416" s="25" t="str">
        <f t="shared" si="362"/>
        <v/>
      </c>
      <c r="AA1416" s="25" t="str">
        <f t="shared" si="366"/>
        <v/>
      </c>
      <c r="AB1416" s="1">
        <f t="shared" si="363"/>
        <v>1380</v>
      </c>
      <c r="AC1416" t="str">
        <f t="shared" si="367"/>
        <v>MNU_Sf</v>
      </c>
      <c r="AD1416" s="133" t="str">
        <f>IF(ISNA(VLOOKUP(AA1416,'XEQM Shortlist'!J:J,1,0)),"//","")</f>
        <v/>
      </c>
      <c r="AF1416" s="92" t="str">
        <f t="shared" si="368"/>
        <v/>
      </c>
      <c r="AG1416" t="b">
        <f t="shared" si="369"/>
        <v>1</v>
      </c>
    </row>
    <row r="1417" spans="1:33">
      <c r="A1417" s="48">
        <f t="shared" ref="A1417:A1435" si="370">IF(B1417=INT(B1417),ROW(),"")</f>
        <v>1417</v>
      </c>
      <c r="B1417" s="47">
        <f t="shared" ref="B1417:B1435" si="371">IF(AND(MID(C1417,2,1)&lt;&gt;"/",MID(C1417,1,1)="/"),INT(B1416)+1,B1416+0.01)</f>
        <v>1381</v>
      </c>
      <c r="C1417" s="51" t="s">
        <v>4882</v>
      </c>
      <c r="D1417" s="51" t="s">
        <v>2793</v>
      </c>
      <c r="E1417" s="56" t="s">
        <v>449</v>
      </c>
      <c r="F1417" s="56" t="s">
        <v>449</v>
      </c>
      <c r="G1417" s="158">
        <v>0</v>
      </c>
      <c r="H1417" s="158">
        <v>0</v>
      </c>
      <c r="I1417" s="150" t="s">
        <v>16</v>
      </c>
      <c r="J1417" s="56" t="s">
        <v>1378</v>
      </c>
      <c r="K1417" s="57" t="s">
        <v>3785</v>
      </c>
      <c r="L1417" s="55" t="s">
        <v>4773</v>
      </c>
      <c r="M1417" s="55" t="s">
        <v>4832</v>
      </c>
      <c r="N1417" s="55"/>
      <c r="O1417" s="55"/>
      <c r="P1417" s="54" t="s">
        <v>2076</v>
      </c>
      <c r="Q1417" s="13"/>
      <c r="R1417"/>
      <c r="S1417" t="str">
        <f t="shared" si="364"/>
        <v/>
      </c>
      <c r="T1417" s="44" t="str">
        <f>IF(ISNA(VLOOKUP(P1417,Sheet1!E:F,2,0)),"--","PRESENT")</f>
        <v>--</v>
      </c>
      <c r="U1417"/>
      <c r="V1417">
        <f t="shared" si="365"/>
        <v>254</v>
      </c>
      <c r="W1417" s="79" t="s">
        <v>2240</v>
      </c>
      <c r="X1417" s="57" t="s">
        <v>2240</v>
      </c>
      <c r="Y1417" s="57" t="s">
        <v>2240</v>
      </c>
      <c r="Z1417" s="25" t="str">
        <f t="shared" si="362"/>
        <v/>
      </c>
      <c r="AA1417" s="25" t="str">
        <f t="shared" si="366"/>
        <v/>
      </c>
      <c r="AB1417" s="1">
        <f t="shared" si="363"/>
        <v>1381</v>
      </c>
      <c r="AC1417" t="str">
        <f t="shared" si="367"/>
        <v>MNU_Sfdx</v>
      </c>
      <c r="AD1417" s="133" t="str">
        <f>IF(ISNA(VLOOKUP(AA1417,'XEQM Shortlist'!J:J,1,0)),"//","")</f>
        <v/>
      </c>
      <c r="AF1417" s="92" t="str">
        <f t="shared" si="368"/>
        <v/>
      </c>
      <c r="AG1417" t="b">
        <f t="shared" si="369"/>
        <v>1</v>
      </c>
    </row>
    <row r="1418" spans="1:33">
      <c r="A1418" s="48">
        <f t="shared" si="370"/>
        <v>1418</v>
      </c>
      <c r="B1418" s="47">
        <f t="shared" si="371"/>
        <v>1382</v>
      </c>
      <c r="C1418" s="51" t="s">
        <v>3771</v>
      </c>
      <c r="D1418" s="59" t="s">
        <v>2794</v>
      </c>
      <c r="E1418" s="56" t="s">
        <v>455</v>
      </c>
      <c r="F1418" s="56" t="s">
        <v>455</v>
      </c>
      <c r="G1418" s="158">
        <v>0</v>
      </c>
      <c r="H1418" s="158">
        <v>0</v>
      </c>
      <c r="I1418" s="150" t="s">
        <v>16</v>
      </c>
      <c r="J1418" s="56" t="s">
        <v>1378</v>
      </c>
      <c r="K1418" s="57" t="s">
        <v>3785</v>
      </c>
      <c r="L1418" s="55" t="s">
        <v>4773</v>
      </c>
      <c r="M1418" s="55" t="s">
        <v>4832</v>
      </c>
      <c r="N1418" s="55"/>
      <c r="O1418" s="51" t="s">
        <v>456</v>
      </c>
      <c r="P1418" s="54" t="s">
        <v>2085</v>
      </c>
      <c r="Q1418" s="13"/>
      <c r="R1418"/>
      <c r="S1418" t="str">
        <f t="shared" si="364"/>
        <v/>
      </c>
      <c r="T1418" s="44" t="str">
        <f>IF(ISNA(VLOOKUP(P1418,Sheet1!E:F,2,0)),"--","PRESENT")</f>
        <v>--</v>
      </c>
      <c r="U1418"/>
      <c r="V1418">
        <f t="shared" si="365"/>
        <v>254</v>
      </c>
      <c r="W1418" s="79" t="s">
        <v>2240</v>
      </c>
      <c r="X1418" s="57" t="s">
        <v>2240</v>
      </c>
      <c r="Y1418" s="57" t="s">
        <v>2240</v>
      </c>
      <c r="Z1418" s="25" t="str">
        <f t="shared" si="362"/>
        <v/>
      </c>
      <c r="AA1418" s="25" t="str">
        <f t="shared" si="366"/>
        <v/>
      </c>
      <c r="AB1418" s="1">
        <f t="shared" si="363"/>
        <v>1382</v>
      </c>
      <c r="AC1418" t="str">
        <f t="shared" si="367"/>
        <v>MNU_ANGLECONV</v>
      </c>
      <c r="AD1418" s="133" t="str">
        <f>IF(ISNA(VLOOKUP(AA1418,'XEQM Shortlist'!J:J,1,0)),"//","")</f>
        <v/>
      </c>
      <c r="AF1418" s="92" t="str">
        <f t="shared" si="368"/>
        <v/>
      </c>
      <c r="AG1418" t="b">
        <f t="shared" si="369"/>
        <v>1</v>
      </c>
    </row>
    <row r="1419" spans="1:33">
      <c r="A1419" s="48">
        <f t="shared" si="370"/>
        <v>1419</v>
      </c>
      <c r="B1419" s="47">
        <f t="shared" si="371"/>
        <v>1383</v>
      </c>
      <c r="C1419" s="51" t="s">
        <v>3771</v>
      </c>
      <c r="D1419" s="51" t="s">
        <v>7</v>
      </c>
      <c r="E1419" s="56" t="s">
        <v>467</v>
      </c>
      <c r="F1419" s="56" t="s">
        <v>467</v>
      </c>
      <c r="G1419" s="61">
        <v>0</v>
      </c>
      <c r="H1419" s="61">
        <v>0</v>
      </c>
      <c r="I1419" s="150" t="s">
        <v>16</v>
      </c>
      <c r="J1419" s="56" t="s">
        <v>1378</v>
      </c>
      <c r="K1419" s="57" t="s">
        <v>3785</v>
      </c>
      <c r="L1419" s="55" t="s">
        <v>4773</v>
      </c>
      <c r="M1419" s="55" t="s">
        <v>4832</v>
      </c>
      <c r="N1419" s="55"/>
      <c r="O1419" s="51" t="s">
        <v>3183</v>
      </c>
      <c r="P1419" s="54" t="s">
        <v>2123</v>
      </c>
      <c r="Q1419" s="13"/>
      <c r="R1419"/>
      <c r="S1419" t="str">
        <f t="shared" si="364"/>
        <v/>
      </c>
      <c r="T1419" s="44" t="str">
        <f>IF(ISNA(VLOOKUP(P1419,Sheet1!E:F,2,0)),"--","PRESENT")</f>
        <v>--</v>
      </c>
      <c r="U1419"/>
      <c r="V1419">
        <f t="shared" si="365"/>
        <v>254</v>
      </c>
      <c r="W1419" s="79" t="s">
        <v>2240</v>
      </c>
      <c r="X1419" s="57" t="s">
        <v>2240</v>
      </c>
      <c r="Y1419" s="57" t="s">
        <v>2240</v>
      </c>
      <c r="Z1419" s="25" t="str">
        <f t="shared" si="362"/>
        <v/>
      </c>
      <c r="AA1419" s="25" t="str">
        <f t="shared" si="366"/>
        <v/>
      </c>
      <c r="AB1419" s="1">
        <f t="shared" si="363"/>
        <v>1383</v>
      </c>
      <c r="AC1419" t="str">
        <f t="shared" si="367"/>
        <v>MNU_alpha_omega</v>
      </c>
      <c r="AD1419" s="133" t="str">
        <f>IF(ISNA(VLOOKUP(AA1419,'XEQM Shortlist'!J:J,1,0)),"//","")</f>
        <v/>
      </c>
      <c r="AF1419" s="92" t="str">
        <f t="shared" si="368"/>
        <v/>
      </c>
      <c r="AG1419" t="b">
        <f t="shared" si="369"/>
        <v>1</v>
      </c>
    </row>
    <row r="1420" spans="1:33">
      <c r="A1420" s="48">
        <f t="shared" si="370"/>
        <v>1420</v>
      </c>
      <c r="B1420" s="47">
        <f t="shared" si="371"/>
        <v>1384</v>
      </c>
      <c r="C1420" s="51" t="s">
        <v>3771</v>
      </c>
      <c r="D1420" s="51" t="s">
        <v>7</v>
      </c>
      <c r="E1420" s="56" t="s">
        <v>468</v>
      </c>
      <c r="F1420" s="56" t="s">
        <v>468</v>
      </c>
      <c r="G1420" s="61">
        <v>0</v>
      </c>
      <c r="H1420" s="61">
        <v>0</v>
      </c>
      <c r="I1420" s="150" t="s">
        <v>16</v>
      </c>
      <c r="J1420" s="56" t="s">
        <v>1378</v>
      </c>
      <c r="K1420" s="57" t="s">
        <v>3785</v>
      </c>
      <c r="L1420" s="55" t="s">
        <v>4773</v>
      </c>
      <c r="M1420" s="55" t="s">
        <v>4832</v>
      </c>
      <c r="N1420" s="55"/>
      <c r="O1420" s="51" t="s">
        <v>3184</v>
      </c>
      <c r="P1420" s="54" t="s">
        <v>2124</v>
      </c>
      <c r="Q1420" s="13"/>
      <c r="R1420"/>
      <c r="S1420" t="str">
        <f t="shared" si="364"/>
        <v/>
      </c>
      <c r="T1420" s="44" t="str">
        <f>IF(ISNA(VLOOKUP(P1420,Sheet1!E:F,2,0)),"--","PRESENT")</f>
        <v>--</v>
      </c>
      <c r="U1420"/>
      <c r="V1420">
        <f t="shared" si="365"/>
        <v>254</v>
      </c>
      <c r="W1420" s="79" t="s">
        <v>2240</v>
      </c>
      <c r="X1420" s="57" t="s">
        <v>2240</v>
      </c>
      <c r="Y1420" s="57" t="s">
        <v>2240</v>
      </c>
      <c r="Z1420" s="25" t="str">
        <f t="shared" si="362"/>
        <v/>
      </c>
      <c r="AA1420" s="25" t="str">
        <f t="shared" si="366"/>
        <v/>
      </c>
      <c r="AB1420" s="1">
        <f t="shared" si="363"/>
        <v>1384</v>
      </c>
      <c r="AC1420" t="str">
        <f t="shared" si="367"/>
        <v>MNU_ALPHAintl</v>
      </c>
      <c r="AD1420" s="133" t="str">
        <f>IF(ISNA(VLOOKUP(AA1420,'XEQM Shortlist'!J:J,1,0)),"//","")</f>
        <v/>
      </c>
      <c r="AF1420" s="92" t="str">
        <f t="shared" si="368"/>
        <v/>
      </c>
      <c r="AG1420" t="b">
        <f t="shared" si="369"/>
        <v>1</v>
      </c>
    </row>
    <row r="1421" spans="1:33">
      <c r="A1421" s="48">
        <f t="shared" si="370"/>
        <v>1421</v>
      </c>
      <c r="B1421" s="47">
        <f t="shared" si="371"/>
        <v>1385</v>
      </c>
      <c r="C1421" s="51" t="s">
        <v>3771</v>
      </c>
      <c r="D1421" s="51" t="s">
        <v>7</v>
      </c>
      <c r="E1421" s="56" t="s">
        <v>519</v>
      </c>
      <c r="F1421" s="56" t="s">
        <v>885</v>
      </c>
      <c r="G1421" s="61">
        <v>0</v>
      </c>
      <c r="H1421" s="61">
        <v>0</v>
      </c>
      <c r="I1421" s="56" t="s">
        <v>1</v>
      </c>
      <c r="J1421" s="56" t="s">
        <v>1378</v>
      </c>
      <c r="K1421" s="57" t="s">
        <v>3785</v>
      </c>
      <c r="L1421" s="55" t="s">
        <v>4773</v>
      </c>
      <c r="M1421" s="55" t="s">
        <v>4832</v>
      </c>
      <c r="N1421" s="55"/>
      <c r="O1421" s="55"/>
      <c r="P1421" s="54" t="s">
        <v>2140</v>
      </c>
      <c r="Q1421" s="13"/>
      <c r="R1421"/>
      <c r="S1421" t="str">
        <f t="shared" si="364"/>
        <v>NOT EQUAL</v>
      </c>
      <c r="T1421" s="44" t="str">
        <f>IF(ISNA(VLOOKUP(P1421,Sheet1!E:F,2,0)),"--","PRESENT")</f>
        <v>--</v>
      </c>
      <c r="U1421"/>
      <c r="V1421">
        <f t="shared" si="365"/>
        <v>254</v>
      </c>
      <c r="W1421" s="79" t="s">
        <v>2240</v>
      </c>
      <c r="X1421" s="57" t="s">
        <v>2240</v>
      </c>
      <c r="Y1421" s="57" t="s">
        <v>2240</v>
      </c>
      <c r="Z1421" s="25" t="str">
        <f t="shared" si="362"/>
        <v/>
      </c>
      <c r="AA1421" s="25" t="str">
        <f t="shared" si="366"/>
        <v/>
      </c>
      <c r="AB1421" s="1">
        <f t="shared" si="363"/>
        <v>1385</v>
      </c>
      <c r="AC1421" t="str">
        <f t="shared" si="367"/>
        <v>MNU_TAM</v>
      </c>
      <c r="AD1421" s="133" t="str">
        <f>IF(ISNA(VLOOKUP(AA1421,'XEQM Shortlist'!J:J,1,0)),"//","")</f>
        <v/>
      </c>
      <c r="AF1421" s="92" t="str">
        <f t="shared" si="368"/>
        <v/>
      </c>
      <c r="AG1421" t="b">
        <f t="shared" si="369"/>
        <v>1</v>
      </c>
    </row>
    <row r="1422" spans="1:33">
      <c r="A1422" s="48">
        <f t="shared" si="370"/>
        <v>1422</v>
      </c>
      <c r="B1422" s="47">
        <f t="shared" si="371"/>
        <v>1386</v>
      </c>
      <c r="C1422" s="51" t="s">
        <v>3771</v>
      </c>
      <c r="D1422" s="51" t="s">
        <v>7</v>
      </c>
      <c r="E1422" s="56" t="s">
        <v>519</v>
      </c>
      <c r="F1422" s="56" t="s">
        <v>886</v>
      </c>
      <c r="G1422" s="61">
        <v>0</v>
      </c>
      <c r="H1422" s="61">
        <v>0</v>
      </c>
      <c r="I1422" s="56" t="s">
        <v>1</v>
      </c>
      <c r="J1422" s="56" t="s">
        <v>1378</v>
      </c>
      <c r="K1422" s="57" t="s">
        <v>3785</v>
      </c>
      <c r="L1422" s="55" t="s">
        <v>4773</v>
      </c>
      <c r="M1422" s="55" t="s">
        <v>4832</v>
      </c>
      <c r="N1422" s="55"/>
      <c r="O1422" s="55"/>
      <c r="P1422" s="54" t="s">
        <v>2141</v>
      </c>
      <c r="Q1422" s="13"/>
      <c r="R1422"/>
      <c r="S1422" t="str">
        <f t="shared" si="364"/>
        <v>NOT EQUAL</v>
      </c>
      <c r="T1422" s="44" t="str">
        <f>IF(ISNA(VLOOKUP(P1422,Sheet1!E:F,2,0)),"--","PRESENT")</f>
        <v>--</v>
      </c>
      <c r="U1422"/>
      <c r="V1422">
        <f t="shared" si="365"/>
        <v>254</v>
      </c>
      <c r="W1422" s="79" t="s">
        <v>2240</v>
      </c>
      <c r="X1422" s="57" t="s">
        <v>2240</v>
      </c>
      <c r="Y1422" s="57" t="s">
        <v>2240</v>
      </c>
      <c r="Z1422" s="25" t="str">
        <f t="shared" si="362"/>
        <v/>
      </c>
      <c r="AA1422" s="25" t="str">
        <f t="shared" si="366"/>
        <v/>
      </c>
      <c r="AB1422" s="1">
        <f t="shared" si="363"/>
        <v>1386</v>
      </c>
      <c r="AC1422" t="str">
        <f t="shared" si="367"/>
        <v>MNU_TAMCMP</v>
      </c>
      <c r="AD1422" s="133" t="str">
        <f>IF(ISNA(VLOOKUP(AA1422,'XEQM Shortlist'!J:J,1,0)),"//","")</f>
        <v/>
      </c>
      <c r="AF1422" s="92" t="str">
        <f t="shared" si="368"/>
        <v/>
      </c>
      <c r="AG1422" t="b">
        <f t="shared" si="369"/>
        <v>1</v>
      </c>
    </row>
    <row r="1423" spans="1:33">
      <c r="A1423" s="48">
        <f t="shared" si="370"/>
        <v>1423</v>
      </c>
      <c r="B1423" s="47">
        <f t="shared" si="371"/>
        <v>1387</v>
      </c>
      <c r="C1423" s="51" t="s">
        <v>3771</v>
      </c>
      <c r="D1423" s="51" t="s">
        <v>7</v>
      </c>
      <c r="E1423" s="56" t="s">
        <v>519</v>
      </c>
      <c r="F1423" s="56" t="s">
        <v>887</v>
      </c>
      <c r="G1423" s="61">
        <v>0</v>
      </c>
      <c r="H1423" s="61">
        <v>0</v>
      </c>
      <c r="I1423" s="56" t="s">
        <v>1</v>
      </c>
      <c r="J1423" s="56" t="s">
        <v>1378</v>
      </c>
      <c r="K1423" s="57" t="s">
        <v>3785</v>
      </c>
      <c r="L1423" s="55" t="s">
        <v>4773</v>
      </c>
      <c r="M1423" s="55" t="s">
        <v>4832</v>
      </c>
      <c r="N1423" s="55"/>
      <c r="O1423" s="55"/>
      <c r="P1423" s="54" t="s">
        <v>2142</v>
      </c>
      <c r="Q1423" s="13"/>
      <c r="R1423"/>
      <c r="S1423" t="str">
        <f t="shared" si="364"/>
        <v>NOT EQUAL</v>
      </c>
      <c r="T1423" s="44" t="str">
        <f>IF(ISNA(VLOOKUP(P1423,Sheet1!E:F,2,0)),"--","PRESENT")</f>
        <v>--</v>
      </c>
      <c r="U1423"/>
      <c r="V1423">
        <f t="shared" si="365"/>
        <v>254</v>
      </c>
      <c r="W1423" s="79" t="s">
        <v>2240</v>
      </c>
      <c r="X1423" s="57" t="s">
        <v>2240</v>
      </c>
      <c r="Y1423" s="57" t="s">
        <v>2240</v>
      </c>
      <c r="Z1423" s="25" t="str">
        <f t="shared" si="362"/>
        <v/>
      </c>
      <c r="AA1423" s="25" t="str">
        <f t="shared" si="366"/>
        <v/>
      </c>
      <c r="AB1423" s="1">
        <f t="shared" si="363"/>
        <v>1387</v>
      </c>
      <c r="AC1423" t="str">
        <f t="shared" si="367"/>
        <v>MNU_TAMSTORCL</v>
      </c>
      <c r="AD1423" s="133" t="str">
        <f>IF(ISNA(VLOOKUP(AA1423,'XEQM Shortlist'!J:J,1,0)),"//","")</f>
        <v/>
      </c>
      <c r="AF1423" s="92" t="str">
        <f t="shared" si="368"/>
        <v/>
      </c>
      <c r="AG1423" t="b">
        <f t="shared" si="369"/>
        <v>1</v>
      </c>
    </row>
    <row r="1424" spans="1:33">
      <c r="A1424" s="48">
        <f t="shared" si="370"/>
        <v>1424</v>
      </c>
      <c r="B1424" s="47">
        <f t="shared" si="371"/>
        <v>1388</v>
      </c>
      <c r="C1424" s="51" t="s">
        <v>3771</v>
      </c>
      <c r="D1424" s="71" t="s">
        <v>2794</v>
      </c>
      <c r="E1424" s="56" t="s">
        <v>1257</v>
      </c>
      <c r="F1424" s="56" t="s">
        <v>1257</v>
      </c>
      <c r="G1424" s="61">
        <v>0</v>
      </c>
      <c r="H1424" s="61">
        <v>0</v>
      </c>
      <c r="I1424" s="150" t="s">
        <v>16</v>
      </c>
      <c r="J1424" s="56" t="s">
        <v>1378</v>
      </c>
      <c r="K1424" s="57" t="s">
        <v>3785</v>
      </c>
      <c r="L1424" s="55" t="s">
        <v>4773</v>
      </c>
      <c r="M1424" s="55" t="s">
        <v>4832</v>
      </c>
      <c r="N1424" s="55"/>
      <c r="O1424" s="55"/>
      <c r="P1424" s="54" t="s">
        <v>2161</v>
      </c>
      <c r="Q1424" s="13"/>
      <c r="R1424"/>
      <c r="S1424" t="str">
        <f t="shared" si="364"/>
        <v/>
      </c>
      <c r="T1424" s="44" t="str">
        <f>IF(ISNA(VLOOKUP(P1424,Sheet1!E:F,2,0)),"--","PRESENT")</f>
        <v>--</v>
      </c>
      <c r="U1424"/>
      <c r="V1424">
        <f t="shared" si="365"/>
        <v>254</v>
      </c>
      <c r="W1424" s="79" t="s">
        <v>2240</v>
      </c>
      <c r="X1424" s="57" t="s">
        <v>2240</v>
      </c>
      <c r="Y1424" s="57" t="s">
        <v>2240</v>
      </c>
      <c r="Z1424" s="25" t="str">
        <f t="shared" si="362"/>
        <v/>
      </c>
      <c r="AA1424" s="25" t="str">
        <f t="shared" si="366"/>
        <v/>
      </c>
      <c r="AB1424" s="1">
        <f t="shared" si="363"/>
        <v>1388</v>
      </c>
      <c r="AC1424" t="str">
        <f t="shared" si="367"/>
        <v>MNU_SUMS</v>
      </c>
      <c r="AD1424" s="133" t="str">
        <f>IF(ISNA(VLOOKUP(AA1424,'XEQM Shortlist'!J:J,1,0)),"//","")</f>
        <v/>
      </c>
      <c r="AF1424" s="92" t="str">
        <f t="shared" si="368"/>
        <v/>
      </c>
      <c r="AG1424" t="b">
        <f t="shared" si="369"/>
        <v>1</v>
      </c>
    </row>
    <row r="1425" spans="1:33">
      <c r="A1425" s="48">
        <f t="shared" si="370"/>
        <v>1425</v>
      </c>
      <c r="B1425" s="47">
        <f t="shared" si="371"/>
        <v>1389</v>
      </c>
      <c r="C1425" s="51" t="s">
        <v>3771</v>
      </c>
      <c r="D1425" s="51" t="s">
        <v>7</v>
      </c>
      <c r="E1425" s="115" t="s">
        <v>2340</v>
      </c>
      <c r="F1425" s="115" t="s">
        <v>2340</v>
      </c>
      <c r="G1425" s="64">
        <v>0</v>
      </c>
      <c r="H1425" s="64">
        <v>0</v>
      </c>
      <c r="I1425" s="150" t="s">
        <v>16</v>
      </c>
      <c r="J1425" s="56" t="s">
        <v>1378</v>
      </c>
      <c r="K1425" s="57" t="s">
        <v>3785</v>
      </c>
      <c r="L1425" s="55" t="s">
        <v>4773</v>
      </c>
      <c r="M1425" s="55" t="s">
        <v>4832</v>
      </c>
      <c r="N1425" s="55"/>
      <c r="O1425" s="55"/>
      <c r="P1425" s="54" t="s">
        <v>2342</v>
      </c>
      <c r="Q1425" s="13"/>
      <c r="R1425"/>
      <c r="S1425" t="str">
        <f t="shared" si="364"/>
        <v/>
      </c>
      <c r="T1425" s="44" t="str">
        <f>IF(ISNA(VLOOKUP(P1425,Sheet1!E:F,2,0)),"--","PRESENT")</f>
        <v>--</v>
      </c>
      <c r="U1425"/>
      <c r="V1425">
        <f t="shared" si="365"/>
        <v>254</v>
      </c>
      <c r="W1425" s="79" t="s">
        <v>2240</v>
      </c>
      <c r="X1425" s="57" t="s">
        <v>2240</v>
      </c>
      <c r="Y1425" s="57" t="s">
        <v>2240</v>
      </c>
      <c r="Z1425" s="25" t="str">
        <f t="shared" si="362"/>
        <v/>
      </c>
      <c r="AA1425" s="25" t="str">
        <f t="shared" si="366"/>
        <v/>
      </c>
      <c r="AB1425" s="1">
        <f t="shared" si="363"/>
        <v>1389</v>
      </c>
      <c r="AC1425" t="str">
        <f t="shared" si="367"/>
        <v>MNU_VAR</v>
      </c>
      <c r="AD1425" s="133" t="str">
        <f>IF(ISNA(VLOOKUP(AA1425,'XEQM Shortlist'!J:J,1,0)),"//","")</f>
        <v/>
      </c>
      <c r="AF1425" s="92" t="str">
        <f t="shared" si="368"/>
        <v/>
      </c>
      <c r="AG1425" t="b">
        <f t="shared" si="369"/>
        <v>1</v>
      </c>
    </row>
    <row r="1426" spans="1:33">
      <c r="A1426" s="48">
        <f t="shared" si="370"/>
        <v>1426</v>
      </c>
      <c r="B1426" s="47">
        <f t="shared" si="371"/>
        <v>1390</v>
      </c>
      <c r="C1426" s="51" t="s">
        <v>3771</v>
      </c>
      <c r="D1426" s="51" t="s">
        <v>7</v>
      </c>
      <c r="E1426" s="115" t="s">
        <v>519</v>
      </c>
      <c r="F1426" s="115" t="s">
        <v>2341</v>
      </c>
      <c r="G1426" s="64">
        <v>0</v>
      </c>
      <c r="H1426" s="64">
        <v>0</v>
      </c>
      <c r="I1426" s="56" t="s">
        <v>1</v>
      </c>
      <c r="J1426" s="56" t="s">
        <v>1378</v>
      </c>
      <c r="K1426" s="57" t="s">
        <v>3785</v>
      </c>
      <c r="L1426" s="55" t="s">
        <v>4773</v>
      </c>
      <c r="M1426" s="55" t="s">
        <v>4832</v>
      </c>
      <c r="N1426" s="55"/>
      <c r="O1426" s="55"/>
      <c r="P1426" s="54" t="s">
        <v>2343</v>
      </c>
      <c r="Q1426" s="13"/>
      <c r="R1426"/>
      <c r="S1426" t="str">
        <f t="shared" si="364"/>
        <v>NOT EQUAL</v>
      </c>
      <c r="T1426" s="44" t="str">
        <f>IF(ISNA(VLOOKUP(P1426,Sheet1!E:F,2,0)),"--","PRESENT")</f>
        <v>--</v>
      </c>
      <c r="U1426"/>
      <c r="V1426">
        <f t="shared" si="365"/>
        <v>254</v>
      </c>
      <c r="W1426" s="79" t="s">
        <v>2240</v>
      </c>
      <c r="X1426" s="57" t="s">
        <v>2240</v>
      </c>
      <c r="Y1426" s="57" t="s">
        <v>2240</v>
      </c>
      <c r="Z1426" s="25" t="str">
        <f t="shared" si="362"/>
        <v/>
      </c>
      <c r="AA1426" s="25" t="str">
        <f t="shared" si="366"/>
        <v/>
      </c>
      <c r="AB1426" s="1">
        <f t="shared" si="363"/>
        <v>1390</v>
      </c>
      <c r="AC1426" t="str">
        <f t="shared" si="367"/>
        <v>MNU_TAMFLAG</v>
      </c>
      <c r="AD1426" s="133" t="str">
        <f>IF(ISNA(VLOOKUP(AA1426,'XEQM Shortlist'!J:J,1,0)),"//","")</f>
        <v/>
      </c>
      <c r="AF1426" s="92" t="str">
        <f t="shared" si="368"/>
        <v/>
      </c>
      <c r="AG1426" t="b">
        <f t="shared" si="369"/>
        <v>1</v>
      </c>
    </row>
    <row r="1427" spans="1:33">
      <c r="A1427" s="48">
        <f t="shared" si="370"/>
        <v>1427</v>
      </c>
      <c r="B1427" s="47">
        <f t="shared" si="371"/>
        <v>1391</v>
      </c>
      <c r="C1427" s="51" t="s">
        <v>3771</v>
      </c>
      <c r="D1427" s="51" t="s">
        <v>7</v>
      </c>
      <c r="E1427" s="115" t="s">
        <v>519</v>
      </c>
      <c r="F1427" s="115" t="s">
        <v>2513</v>
      </c>
      <c r="G1427" s="64">
        <v>0</v>
      </c>
      <c r="H1427" s="64">
        <v>0</v>
      </c>
      <c r="I1427" s="56" t="s">
        <v>1</v>
      </c>
      <c r="J1427" s="56" t="s">
        <v>1378</v>
      </c>
      <c r="K1427" s="57" t="s">
        <v>3785</v>
      </c>
      <c r="L1427" s="55" t="s">
        <v>4773</v>
      </c>
      <c r="M1427" s="55" t="s">
        <v>4832</v>
      </c>
      <c r="N1427" s="55"/>
      <c r="O1427" s="53"/>
      <c r="P1427" s="54" t="s">
        <v>2512</v>
      </c>
      <c r="Q1427" s="13"/>
      <c r="R1427"/>
      <c r="S1427" t="str">
        <f t="shared" si="364"/>
        <v>NOT EQUAL</v>
      </c>
      <c r="T1427" s="44" t="str">
        <f>IF(ISNA(VLOOKUP(P1427,Sheet1!E:F,2,0)),"--","PRESENT")</f>
        <v>--</v>
      </c>
      <c r="U1427"/>
      <c r="V1427">
        <f t="shared" si="365"/>
        <v>254</v>
      </c>
      <c r="W1427" s="79" t="s">
        <v>2240</v>
      </c>
      <c r="X1427" s="57" t="s">
        <v>2240</v>
      </c>
      <c r="Y1427" s="57" t="s">
        <v>2240</v>
      </c>
      <c r="Z1427" s="25" t="str">
        <f t="shared" si="362"/>
        <v/>
      </c>
      <c r="AA1427" s="25" t="str">
        <f t="shared" si="366"/>
        <v/>
      </c>
      <c r="AB1427" s="1">
        <f t="shared" si="363"/>
        <v>1391</v>
      </c>
      <c r="AC1427" t="str">
        <f t="shared" si="367"/>
        <v>MNU_TAMSHUFFLE</v>
      </c>
      <c r="AD1427" s="133" t="str">
        <f>IF(ISNA(VLOOKUP(AA1427,'XEQM Shortlist'!J:J,1,0)),"//","")</f>
        <v/>
      </c>
      <c r="AF1427" s="92" t="str">
        <f t="shared" si="368"/>
        <v/>
      </c>
      <c r="AG1427" t="b">
        <f t="shared" si="369"/>
        <v>1</v>
      </c>
    </row>
    <row r="1428" spans="1:33">
      <c r="A1428" s="48">
        <f t="shared" si="370"/>
        <v>1428</v>
      </c>
      <c r="B1428" s="47">
        <f t="shared" si="371"/>
        <v>1392</v>
      </c>
      <c r="C1428" s="51" t="s">
        <v>3771</v>
      </c>
      <c r="D1428" s="51" t="s">
        <v>7</v>
      </c>
      <c r="E1428" s="115" t="s">
        <v>3185</v>
      </c>
      <c r="F1428" s="115" t="s">
        <v>3185</v>
      </c>
      <c r="G1428" s="64">
        <v>0</v>
      </c>
      <c r="H1428" s="64">
        <v>0</v>
      </c>
      <c r="I1428" s="150" t="s">
        <v>16</v>
      </c>
      <c r="J1428" s="56" t="s">
        <v>1378</v>
      </c>
      <c r="K1428" s="57" t="s">
        <v>3785</v>
      </c>
      <c r="L1428" s="55" t="s">
        <v>4773</v>
      </c>
      <c r="M1428" s="55" t="s">
        <v>4832</v>
      </c>
      <c r="N1428" s="55"/>
      <c r="O1428" s="55"/>
      <c r="P1428" s="54" t="s">
        <v>3386</v>
      </c>
      <c r="Q1428" s="13"/>
      <c r="R1428"/>
      <c r="S1428" t="str">
        <f t="shared" si="364"/>
        <v/>
      </c>
      <c r="T1428" s="44" t="str">
        <f>IF(ISNA(VLOOKUP(P1428,Sheet1!E:F,2,0)),"--","PRESENT")</f>
        <v>--</v>
      </c>
      <c r="U1428"/>
      <c r="V1428">
        <f t="shared" si="365"/>
        <v>254</v>
      </c>
      <c r="W1428" s="79"/>
      <c r="X1428" s="57"/>
      <c r="Y1428" s="57"/>
      <c r="Z1428" s="25" t="str">
        <f t="shared" si="362"/>
        <v/>
      </c>
      <c r="AA1428" s="25" t="str">
        <f t="shared" si="366"/>
        <v/>
      </c>
      <c r="AB1428" s="1">
        <f t="shared" si="363"/>
        <v>1392</v>
      </c>
      <c r="AC1428" t="str">
        <f t="shared" si="367"/>
        <v>MNU_PROG</v>
      </c>
      <c r="AD1428" s="133" t="str">
        <f>IF(ISNA(VLOOKUP(AA1428,'XEQM Shortlist'!J:J,1,0)),"//","")</f>
        <v/>
      </c>
      <c r="AF1428" s="92" t="str">
        <f t="shared" si="368"/>
        <v/>
      </c>
      <c r="AG1428" t="b">
        <f t="shared" si="369"/>
        <v>1</v>
      </c>
    </row>
    <row r="1429" spans="1:33">
      <c r="A1429" s="48">
        <f t="shared" si="370"/>
        <v>1429</v>
      </c>
      <c r="B1429" s="47">
        <f t="shared" si="371"/>
        <v>1393</v>
      </c>
      <c r="C1429" s="51" t="s">
        <v>3771</v>
      </c>
      <c r="D1429" s="51" t="s">
        <v>7</v>
      </c>
      <c r="E1429" s="115" t="s">
        <v>519</v>
      </c>
      <c r="F1429" s="115" t="s">
        <v>3186</v>
      </c>
      <c r="G1429" s="63">
        <v>0</v>
      </c>
      <c r="H1429" s="63">
        <v>0</v>
      </c>
      <c r="I1429" s="56" t="s">
        <v>1</v>
      </c>
      <c r="J1429" s="56" t="s">
        <v>1378</v>
      </c>
      <c r="K1429" s="57" t="s">
        <v>3785</v>
      </c>
      <c r="L1429" s="55" t="s">
        <v>4773</v>
      </c>
      <c r="M1429" s="55" t="s">
        <v>4832</v>
      </c>
      <c r="N1429" s="55"/>
      <c r="O1429" s="55"/>
      <c r="P1429" s="54" t="s">
        <v>3387</v>
      </c>
      <c r="Q1429" s="13"/>
      <c r="R1429"/>
      <c r="S1429" t="str">
        <f t="shared" si="364"/>
        <v>NOT EQUAL</v>
      </c>
      <c r="T1429" s="44" t="str">
        <f>IF(ISNA(VLOOKUP(P1429,Sheet1!E:F,2,0)),"--","PRESENT")</f>
        <v>--</v>
      </c>
      <c r="U1429"/>
      <c r="V1429">
        <f t="shared" si="365"/>
        <v>254</v>
      </c>
      <c r="W1429" s="79"/>
      <c r="X1429" s="57"/>
      <c r="Y1429" s="57"/>
      <c r="Z1429" s="25" t="str">
        <f t="shared" si="362"/>
        <v/>
      </c>
      <c r="AA1429" s="25" t="str">
        <f t="shared" si="366"/>
        <v/>
      </c>
      <c r="AB1429" s="1">
        <f t="shared" si="363"/>
        <v>1393</v>
      </c>
      <c r="AC1429" t="str">
        <f t="shared" si="367"/>
        <v>MNU_TAMLABEL</v>
      </c>
      <c r="AD1429" s="133" t="str">
        <f>IF(ISNA(VLOOKUP(AA1429,'XEQM Shortlist'!J:J,1,0)),"//","")</f>
        <v/>
      </c>
      <c r="AF1429" s="92" t="str">
        <f t="shared" si="368"/>
        <v/>
      </c>
      <c r="AG1429" t="b">
        <f t="shared" si="369"/>
        <v>1</v>
      </c>
    </row>
    <row r="1430" spans="1:33">
      <c r="A1430" s="48">
        <f t="shared" si="370"/>
        <v>1430</v>
      </c>
      <c r="B1430" s="47">
        <f t="shared" si="371"/>
        <v>1394</v>
      </c>
      <c r="C1430" s="51" t="s">
        <v>3568</v>
      </c>
      <c r="D1430" s="51" t="s">
        <v>7</v>
      </c>
      <c r="E1430" s="115" t="s">
        <v>519</v>
      </c>
      <c r="F1430" s="115" t="s">
        <v>3187</v>
      </c>
      <c r="G1430" s="63">
        <v>0</v>
      </c>
      <c r="H1430" s="63">
        <v>0</v>
      </c>
      <c r="I1430" s="56" t="s">
        <v>1</v>
      </c>
      <c r="J1430" s="56" t="s">
        <v>1378</v>
      </c>
      <c r="K1430" s="57" t="s">
        <v>3785</v>
      </c>
      <c r="L1430" s="55" t="s">
        <v>4773</v>
      </c>
      <c r="M1430" s="55" t="s">
        <v>4832</v>
      </c>
      <c r="N1430" s="55"/>
      <c r="O1430" s="55"/>
      <c r="P1430" s="54" t="s">
        <v>3388</v>
      </c>
      <c r="Q1430" s="13"/>
      <c r="R1430"/>
      <c r="S1430" t="str">
        <f t="shared" si="364"/>
        <v>NOT EQUAL</v>
      </c>
      <c r="T1430" s="44" t="str">
        <f>IF(ISNA(VLOOKUP(P1430,Sheet1!E:F,2,0)),"--","PRESENT")</f>
        <v>--</v>
      </c>
      <c r="U1430"/>
      <c r="V1430">
        <f t="shared" si="365"/>
        <v>254</v>
      </c>
      <c r="W1430" s="79"/>
      <c r="X1430" s="57"/>
      <c r="Y1430" s="57"/>
      <c r="Z1430" s="25" t="str">
        <f t="shared" si="362"/>
        <v/>
      </c>
      <c r="AA1430" s="25" t="str">
        <f t="shared" si="366"/>
        <v/>
      </c>
      <c r="AB1430" s="1">
        <f t="shared" si="363"/>
        <v>1394</v>
      </c>
      <c r="AC1430" t="str">
        <f t="shared" si="367"/>
        <v>MNU_DYNAMIC</v>
      </c>
      <c r="AD1430" s="133" t="str">
        <f>IF(ISNA(VLOOKUP(AA1430,'XEQM Shortlist'!J:J,1,0)),"//","")</f>
        <v/>
      </c>
      <c r="AF1430" s="92" t="str">
        <f t="shared" si="368"/>
        <v/>
      </c>
      <c r="AG1430" t="b">
        <f t="shared" si="369"/>
        <v>1</v>
      </c>
    </row>
    <row r="1431" spans="1:33">
      <c r="A1431" s="48">
        <f t="shared" si="370"/>
        <v>1431</v>
      </c>
      <c r="B1431" s="47">
        <f t="shared" si="371"/>
        <v>1395</v>
      </c>
      <c r="C1431" s="53" t="s">
        <v>3771</v>
      </c>
      <c r="D1431" s="53" t="s">
        <v>7</v>
      </c>
      <c r="E1431" s="77" t="s">
        <v>4415</v>
      </c>
      <c r="F1431" s="77" t="s">
        <v>4415</v>
      </c>
      <c r="G1431" s="63">
        <v>0</v>
      </c>
      <c r="H1431" s="63">
        <v>0</v>
      </c>
      <c r="I1431" s="56" t="s">
        <v>1</v>
      </c>
      <c r="J1431" s="56" t="s">
        <v>1378</v>
      </c>
      <c r="K1431" s="57" t="s">
        <v>3785</v>
      </c>
      <c r="L1431" s="55" t="s">
        <v>4773</v>
      </c>
      <c r="M1431" s="55" t="s">
        <v>4832</v>
      </c>
      <c r="N1431" s="55"/>
      <c r="O1431" s="55"/>
      <c r="P1431" s="54" t="s">
        <v>4414</v>
      </c>
      <c r="Q1431" s="13"/>
      <c r="R1431"/>
      <c r="S1431" t="str">
        <f t="shared" si="364"/>
        <v/>
      </c>
      <c r="T1431" s="44" t="str">
        <f>IF(ISNA(VLOOKUP(P1431,Sheet1!E:F,2,0)),"--","PRESENT")</f>
        <v>--</v>
      </c>
      <c r="U1431"/>
      <c r="V1431">
        <f t="shared" si="365"/>
        <v>254</v>
      </c>
      <c r="W1431" s="79" t="s">
        <v>2240</v>
      </c>
      <c r="X1431" s="57" t="s">
        <v>2240</v>
      </c>
      <c r="Y1431" s="57" t="s">
        <v>2240</v>
      </c>
      <c r="Z1431" s="25" t="str">
        <f t="shared" si="362"/>
        <v/>
      </c>
      <c r="AA1431" s="25" t="str">
        <f t="shared" si="366"/>
        <v/>
      </c>
      <c r="AB1431" s="1">
        <f t="shared" si="363"/>
        <v>1395</v>
      </c>
      <c r="AC1431" t="str">
        <f t="shared" si="367"/>
        <v>MNU_PLOT_STAT</v>
      </c>
      <c r="AD1431" s="133" t="str">
        <f>IF(ISNA(VLOOKUP(AA1431,'XEQM Shortlist'!J:J,1,0)),"//","")</f>
        <v/>
      </c>
      <c r="AF1431" s="92" t="str">
        <f t="shared" si="368"/>
        <v/>
      </c>
      <c r="AG1431" t="b">
        <f t="shared" si="369"/>
        <v>1</v>
      </c>
    </row>
    <row r="1432" spans="1:33" s="168" customFormat="1">
      <c r="A1432" s="48">
        <f t="shared" si="370"/>
        <v>1432</v>
      </c>
      <c r="B1432" s="47">
        <f t="shared" si="371"/>
        <v>1396</v>
      </c>
      <c r="C1432" s="164" t="s">
        <v>3771</v>
      </c>
      <c r="D1432" s="164" t="s">
        <v>7</v>
      </c>
      <c r="E1432" s="170" t="s">
        <v>4430</v>
      </c>
      <c r="F1432" s="170" t="s">
        <v>4430</v>
      </c>
      <c r="G1432" s="165">
        <v>0</v>
      </c>
      <c r="H1432" s="165">
        <v>0</v>
      </c>
      <c r="I1432" s="166" t="s">
        <v>1</v>
      </c>
      <c r="J1432" s="166" t="s">
        <v>1378</v>
      </c>
      <c r="K1432" s="167" t="s">
        <v>3785</v>
      </c>
      <c r="L1432" s="168" t="s">
        <v>4773</v>
      </c>
      <c r="M1432" s="55" t="s">
        <v>4832</v>
      </c>
      <c r="P1432" s="169" t="s">
        <v>4432</v>
      </c>
      <c r="Q1432" s="169"/>
      <c r="R1432"/>
      <c r="S1432" t="str">
        <f t="shared" si="364"/>
        <v/>
      </c>
      <c r="T1432" s="44" t="str">
        <f>IF(ISNA(VLOOKUP(P1432,Sheet1!E:F,2,0)),"--","PRESENT")</f>
        <v>--</v>
      </c>
      <c r="U1432"/>
      <c r="V1432">
        <f t="shared" si="365"/>
        <v>254</v>
      </c>
      <c r="W1432" s="163" t="s">
        <v>2240</v>
      </c>
      <c r="X1432" s="167" t="s">
        <v>2240</v>
      </c>
      <c r="Y1432" s="167" t="s">
        <v>2240</v>
      </c>
      <c r="Z1432" s="25" t="str">
        <f t="shared" si="362"/>
        <v/>
      </c>
      <c r="AA1432" s="25" t="str">
        <f t="shared" si="366"/>
        <v/>
      </c>
      <c r="AB1432" s="1">
        <f t="shared" si="363"/>
        <v>1396</v>
      </c>
      <c r="AC1432" t="str">
        <f t="shared" si="367"/>
        <v>MNU_PLOT_LR</v>
      </c>
      <c r="AD1432" s="133" t="str">
        <f>IF(ISNA(VLOOKUP(AA1432,'XEQM Shortlist'!J:J,1,0)),"//","")</f>
        <v/>
      </c>
      <c r="AE1432"/>
      <c r="AF1432" s="92" t="str">
        <f t="shared" si="368"/>
        <v/>
      </c>
      <c r="AG1432" t="b">
        <f t="shared" si="369"/>
        <v>1</v>
      </c>
    </row>
    <row r="1433" spans="1:33">
      <c r="A1433" s="48">
        <f t="shared" si="370"/>
        <v>1433</v>
      </c>
      <c r="B1433" s="47">
        <f t="shared" si="371"/>
        <v>1397</v>
      </c>
      <c r="C1433" s="51" t="s">
        <v>3771</v>
      </c>
      <c r="D1433" s="51" t="s">
        <v>7</v>
      </c>
      <c r="E1433" s="54" t="s">
        <v>4603</v>
      </c>
      <c r="F1433" s="54" t="s">
        <v>4604</v>
      </c>
      <c r="G1433" s="63">
        <v>0</v>
      </c>
      <c r="H1433" s="63">
        <v>0</v>
      </c>
      <c r="I1433" s="56" t="s">
        <v>16</v>
      </c>
      <c r="J1433" s="56" t="s">
        <v>1378</v>
      </c>
      <c r="K1433" s="57" t="s">
        <v>3785</v>
      </c>
      <c r="L1433" s="55" t="s">
        <v>4773</v>
      </c>
      <c r="M1433" s="55" t="s">
        <v>4832</v>
      </c>
      <c r="N1433" s="55"/>
      <c r="O1433" s="55"/>
      <c r="P1433" s="54" t="s">
        <v>4630</v>
      </c>
      <c r="Q1433" s="13"/>
      <c r="R1433"/>
      <c r="S1433" t="str">
        <f t="shared" si="364"/>
        <v/>
      </c>
      <c r="T1433" s="44" t="str">
        <f>IF(ISNA(VLOOKUP(P1433,Sheet1!E:F,2,0)),"--","PRESENT")</f>
        <v>--</v>
      </c>
      <c r="U1433"/>
      <c r="V1433">
        <f t="shared" si="365"/>
        <v>254</v>
      </c>
      <c r="W1433" s="79"/>
      <c r="X1433" s="57"/>
      <c r="Y1433" s="57"/>
      <c r="Z1433" s="25" t="str">
        <f t="shared" si="362"/>
        <v/>
      </c>
      <c r="AA1433" s="25" t="str">
        <f t="shared" si="366"/>
        <v/>
      </c>
      <c r="AB1433" s="1">
        <f t="shared" si="363"/>
        <v>1397</v>
      </c>
      <c r="AC1433" t="str">
        <f t="shared" si="367"/>
        <v>MNU_ELLIPT</v>
      </c>
      <c r="AD1433" s="133" t="str">
        <f>IF(ISNA(VLOOKUP(AA1433,'XEQM Shortlist'!J:J,1,0)),"//","")</f>
        <v/>
      </c>
      <c r="AF1433" s="92" t="str">
        <f t="shared" si="368"/>
        <v/>
      </c>
      <c r="AG1433" t="b">
        <f t="shared" si="369"/>
        <v>1</v>
      </c>
    </row>
    <row r="1434" spans="1:33">
      <c r="A1434" s="48">
        <f t="shared" si="370"/>
        <v>1434</v>
      </c>
      <c r="B1434" s="47">
        <f t="shared" si="371"/>
        <v>1398</v>
      </c>
      <c r="C1434" s="51" t="s">
        <v>3771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1378</v>
      </c>
      <c r="K1434" s="57" t="s">
        <v>3785</v>
      </c>
      <c r="L1434" s="55" t="s">
        <v>4773</v>
      </c>
      <c r="M1434" s="55" t="s">
        <v>4832</v>
      </c>
      <c r="N1434" s="55"/>
      <c r="O1434" s="55" t="s">
        <v>4758</v>
      </c>
      <c r="P1434" s="54" t="s">
        <v>4725</v>
      </c>
      <c r="Q1434" s="13"/>
      <c r="R1434"/>
      <c r="S1434" t="str">
        <f t="shared" si="364"/>
        <v/>
      </c>
      <c r="T1434" s="44" t="str">
        <f>IF(ISNA(VLOOKUP(P1434,Sheet1!E:F,2,0)),"--","PRESENT")</f>
        <v>--</v>
      </c>
      <c r="U1434"/>
      <c r="V1434">
        <f t="shared" si="365"/>
        <v>254</v>
      </c>
      <c r="W1434" s="79" t="s">
        <v>2240</v>
      </c>
      <c r="X1434" s="57" t="s">
        <v>2240</v>
      </c>
      <c r="Y1434" s="57" t="s">
        <v>2240</v>
      </c>
      <c r="Z1434" s="25" t="str">
        <f t="shared" si="362"/>
        <v/>
      </c>
      <c r="AA1434" s="25" t="str">
        <f t="shared" si="366"/>
        <v/>
      </c>
      <c r="AB1434" s="1">
        <f t="shared" si="363"/>
        <v>1398</v>
      </c>
      <c r="AC1434" t="str">
        <f t="shared" si="367"/>
        <v>MNU_MVAR</v>
      </c>
      <c r="AD1434" s="133" t="str">
        <f>IF(ISNA(VLOOKUP(AA1434,'XEQM Shortlist'!J:J,1,0)),"//","")</f>
        <v/>
      </c>
      <c r="AF1434" s="92" t="str">
        <f t="shared" si="368"/>
        <v/>
      </c>
      <c r="AG1434" t="b">
        <f t="shared" si="369"/>
        <v>1</v>
      </c>
    </row>
    <row r="1435" spans="1:33">
      <c r="A1435" s="48">
        <f t="shared" si="370"/>
        <v>1435</v>
      </c>
      <c r="B1435" s="47">
        <f t="shared" si="371"/>
        <v>1399</v>
      </c>
      <c r="C1435" s="51" t="s">
        <v>3771</v>
      </c>
      <c r="D1435" s="51" t="s">
        <v>7</v>
      </c>
      <c r="E1435" s="54" t="s">
        <v>519</v>
      </c>
      <c r="F1435" s="54" t="s">
        <v>4730</v>
      </c>
      <c r="G1435" s="63">
        <v>0</v>
      </c>
      <c r="H1435" s="63">
        <v>0</v>
      </c>
      <c r="I1435" s="56" t="s">
        <v>16</v>
      </c>
      <c r="J1435" s="56" t="s">
        <v>1378</v>
      </c>
      <c r="K1435" s="57" t="s">
        <v>3785</v>
      </c>
      <c r="L1435" s="55" t="s">
        <v>4773</v>
      </c>
      <c r="M1435" s="55" t="s">
        <v>4832</v>
      </c>
      <c r="N1435" s="55"/>
      <c r="O1435" s="55"/>
      <c r="P1435" s="54" t="s">
        <v>4739</v>
      </c>
      <c r="Q1435" s="13"/>
      <c r="R1435"/>
      <c r="S1435" t="str">
        <f t="shared" si="364"/>
        <v>NOT EQUAL</v>
      </c>
      <c r="T1435" s="44" t="str">
        <f>IF(ISNA(VLOOKUP(P1435,Sheet1!E:F,2,0)),"--","PRESENT")</f>
        <v>--</v>
      </c>
      <c r="U1435"/>
      <c r="V1435">
        <f t="shared" si="365"/>
        <v>254</v>
      </c>
      <c r="W1435" s="79"/>
      <c r="X1435" s="57"/>
      <c r="Y1435" s="57"/>
      <c r="Z1435" s="25" t="str">
        <f t="shared" si="362"/>
        <v/>
      </c>
      <c r="AA1435" s="25" t="str">
        <f t="shared" si="366"/>
        <v/>
      </c>
      <c r="AB1435" s="1">
        <f t="shared" si="363"/>
        <v>1399</v>
      </c>
      <c r="AC1435" t="str">
        <f t="shared" si="367"/>
        <v>MNU_EQ_EDIT</v>
      </c>
      <c r="AD1435" s="133" t="str">
        <f>IF(ISNA(VLOOKUP(AA1435,'XEQM Shortlist'!J:J,1,0)),"//","")</f>
        <v/>
      </c>
      <c r="AF1435" s="92" t="str">
        <f t="shared" si="368"/>
        <v/>
      </c>
      <c r="AG1435" t="b">
        <f t="shared" si="369"/>
        <v>1</v>
      </c>
    </row>
    <row r="1436" spans="1:33">
      <c r="A1436" s="48">
        <f t="shared" ref="A1436:A1499" si="372">IF(B1436=INT(B1436),ROW(),"")</f>
        <v>1436</v>
      </c>
      <c r="B1436" s="47">
        <f t="shared" ref="B1436:B1499" si="373">IF(AND(MID(C1436,2,1)&lt;&gt;"/",MID(C1436,1,1)="/"),INT(B1435)+1,B1435+0.01)</f>
        <v>1400</v>
      </c>
      <c r="C1436" s="51" t="s">
        <v>3771</v>
      </c>
      <c r="D1436" s="51" t="s">
        <v>7</v>
      </c>
      <c r="E1436" s="54" t="s">
        <v>519</v>
      </c>
      <c r="F1436" s="54" t="s">
        <v>4788</v>
      </c>
      <c r="G1436" s="63">
        <v>0</v>
      </c>
      <c r="H1436" s="63">
        <v>0</v>
      </c>
      <c r="I1436" s="56" t="s">
        <v>16</v>
      </c>
      <c r="J1436" s="56" t="s">
        <v>1378</v>
      </c>
      <c r="K1436" s="57" t="s">
        <v>3785</v>
      </c>
      <c r="L1436" s="55" t="s">
        <v>4773</v>
      </c>
      <c r="M1436" s="55" t="s">
        <v>4832</v>
      </c>
      <c r="N1436" s="55"/>
      <c r="O1436" s="55"/>
      <c r="P1436" s="54" t="s">
        <v>4787</v>
      </c>
      <c r="Q1436" s="13"/>
      <c r="R1436"/>
      <c r="S1436" t="str">
        <f t="shared" si="364"/>
        <v>NOT EQUAL</v>
      </c>
      <c r="T1436" s="44" t="str">
        <f>IF(ISNA(VLOOKUP(P1436,Sheet1!E:F,2,0)),"--","PRESENT")</f>
        <v>--</v>
      </c>
      <c r="U1436"/>
      <c r="V1436">
        <f t="shared" si="365"/>
        <v>254</v>
      </c>
      <c r="W1436" s="79"/>
      <c r="X1436" s="57"/>
      <c r="Y1436" s="57"/>
      <c r="Z1436" s="25" t="str">
        <f t="shared" si="362"/>
        <v/>
      </c>
      <c r="AA1436" s="25" t="str">
        <f t="shared" si="366"/>
        <v/>
      </c>
      <c r="AB1436" s="1">
        <f t="shared" si="363"/>
        <v>1400</v>
      </c>
      <c r="AC1436" t="str">
        <f t="shared" si="367"/>
        <v>MNU_TIMERF</v>
      </c>
      <c r="AD1436" s="133" t="str">
        <f>IF(ISNA(VLOOKUP(AA1436,'XEQM Shortlist'!J:J,1,0)),"//","")</f>
        <v/>
      </c>
      <c r="AF1436" s="92" t="str">
        <f t="shared" si="368"/>
        <v/>
      </c>
      <c r="AG1436" t="b">
        <f t="shared" si="369"/>
        <v>1</v>
      </c>
    </row>
    <row r="1437" spans="1:33">
      <c r="A1437" s="48">
        <f t="shared" si="372"/>
        <v>1437</v>
      </c>
      <c r="B1437" s="47">
        <f t="shared" si="373"/>
        <v>1401</v>
      </c>
      <c r="C1437" s="51" t="s">
        <v>3771</v>
      </c>
      <c r="D1437" s="51" t="s">
        <v>7</v>
      </c>
      <c r="E1437" s="54" t="s">
        <v>4949</v>
      </c>
      <c r="F1437" s="54" t="s">
        <v>4949</v>
      </c>
      <c r="G1437" s="63">
        <v>0</v>
      </c>
      <c r="H1437" s="63">
        <v>0</v>
      </c>
      <c r="I1437" s="56" t="s">
        <v>16</v>
      </c>
      <c r="J1437" s="56" t="s">
        <v>1378</v>
      </c>
      <c r="K1437" s="57" t="s">
        <v>3785</v>
      </c>
      <c r="L1437" s="55" t="s">
        <v>4773</v>
      </c>
      <c r="M1437" s="55" t="s">
        <v>4832</v>
      </c>
      <c r="N1437" s="55"/>
      <c r="O1437" s="55"/>
      <c r="P1437" s="54" t="s">
        <v>4950</v>
      </c>
      <c r="Q1437" s="13"/>
      <c r="R1437"/>
      <c r="S1437" t="str">
        <f t="shared" si="364"/>
        <v/>
      </c>
      <c r="T1437" s="44" t="str">
        <f>IF(ISNA(VLOOKUP(P1437,Sheet1!E:F,2,0)),"--","PRESENT")</f>
        <v>--</v>
      </c>
      <c r="U1437"/>
      <c r="V1437">
        <f t="shared" si="365"/>
        <v>254</v>
      </c>
      <c r="W1437" s="79" t="s">
        <v>2240</v>
      </c>
      <c r="X1437" s="57" t="s">
        <v>2240</v>
      </c>
      <c r="Y1437" s="57" t="s">
        <v>2240</v>
      </c>
      <c r="Z1437" s="25" t="str">
        <f t="shared" ref="Z1437:Z1439" si="37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66"/>
        <v/>
      </c>
      <c r="AB1437" s="1">
        <f t="shared" ref="AB1437:AB1439" si="375">B1437</f>
        <v>1401</v>
      </c>
      <c r="AC1437" t="str">
        <f t="shared" si="367"/>
        <v>MNU_HIST</v>
      </c>
      <c r="AD1437" s="133" t="str">
        <f>IF(ISNA(VLOOKUP(AA1437,'XEQM Shortlist'!J:J,1,0)),"//","")</f>
        <v/>
      </c>
      <c r="AF1437" s="92" t="str">
        <f t="shared" si="368"/>
        <v/>
      </c>
      <c r="AG1437" t="b">
        <f t="shared" si="369"/>
        <v>1</v>
      </c>
    </row>
    <row r="1438" spans="1:33">
      <c r="A1438" s="48">
        <f t="shared" si="372"/>
        <v>1438</v>
      </c>
      <c r="B1438" s="47">
        <f t="shared" si="373"/>
        <v>1402</v>
      </c>
      <c r="C1438" s="51" t="s">
        <v>3771</v>
      </c>
      <c r="D1438" s="51" t="s">
        <v>7</v>
      </c>
      <c r="E1438" s="54" t="s">
        <v>4940</v>
      </c>
      <c r="F1438" s="54" t="s">
        <v>4940</v>
      </c>
      <c r="G1438" s="63">
        <v>0</v>
      </c>
      <c r="H1438" s="63">
        <v>0</v>
      </c>
      <c r="I1438" s="56" t="s">
        <v>16</v>
      </c>
      <c r="J1438" s="56" t="s">
        <v>1378</v>
      </c>
      <c r="K1438" s="57" t="s">
        <v>3785</v>
      </c>
      <c r="L1438" s="55" t="s">
        <v>4773</v>
      </c>
      <c r="M1438" s="55" t="s">
        <v>4832</v>
      </c>
      <c r="N1438" s="55"/>
      <c r="O1438" s="55"/>
      <c r="P1438" s="54" t="s">
        <v>4951</v>
      </c>
      <c r="Q1438" s="13"/>
      <c r="R1438"/>
      <c r="S1438" t="str">
        <f t="shared" si="364"/>
        <v/>
      </c>
      <c r="T1438" s="44" t="str">
        <f>IF(ISNA(VLOOKUP(P1438,Sheet1!E:F,2,0)),"--","PRESENT")</f>
        <v>--</v>
      </c>
      <c r="U1438"/>
      <c r="V1438">
        <f t="shared" si="365"/>
        <v>254</v>
      </c>
      <c r="W1438" s="79" t="s">
        <v>2240</v>
      </c>
      <c r="X1438" s="57" t="s">
        <v>2240</v>
      </c>
      <c r="Y1438" s="57" t="s">
        <v>2240</v>
      </c>
      <c r="Z1438" s="25" t="str">
        <f t="shared" si="374"/>
        <v/>
      </c>
      <c r="AA1438" s="25" t="str">
        <f t="shared" si="366"/>
        <v/>
      </c>
      <c r="AB1438" s="1">
        <f t="shared" si="375"/>
        <v>1402</v>
      </c>
      <c r="AC1438" t="str">
        <f t="shared" si="367"/>
        <v>MNU_HPLOT</v>
      </c>
      <c r="AD1438" s="133" t="str">
        <f>IF(ISNA(VLOOKUP(AA1438,'XEQM Shortlist'!J:J,1,0)),"//","")</f>
        <v/>
      </c>
      <c r="AF1438" s="92" t="str">
        <f t="shared" si="368"/>
        <v/>
      </c>
      <c r="AG1438" t="b">
        <f t="shared" si="369"/>
        <v>1</v>
      </c>
    </row>
    <row r="1439" spans="1:33">
      <c r="A1439" s="48">
        <f t="shared" si="372"/>
        <v>1439</v>
      </c>
      <c r="B1439" s="47">
        <f t="shared" si="373"/>
        <v>1403</v>
      </c>
      <c r="C1439" s="51" t="s">
        <v>3771</v>
      </c>
      <c r="D1439" s="51" t="s">
        <v>7</v>
      </c>
      <c r="E1439" s="75" t="s">
        <v>5278</v>
      </c>
      <c r="F1439" s="75" t="s">
        <v>5278</v>
      </c>
      <c r="G1439" s="158">
        <v>0</v>
      </c>
      <c r="H1439" s="158">
        <v>0</v>
      </c>
      <c r="I1439" s="150" t="s">
        <v>16</v>
      </c>
      <c r="J1439" s="56" t="s">
        <v>1378</v>
      </c>
      <c r="K1439" s="57" t="s">
        <v>3785</v>
      </c>
      <c r="L1439" s="55" t="s">
        <v>4773</v>
      </c>
      <c r="M1439" s="55" t="s">
        <v>4832</v>
      </c>
      <c r="N1439" s="55"/>
      <c r="O1439" s="55"/>
      <c r="P1439" s="54" t="s">
        <v>5279</v>
      </c>
      <c r="Q1439" s="13"/>
      <c r="R1439"/>
      <c r="S1439" t="str">
        <f t="shared" si="364"/>
        <v/>
      </c>
      <c r="T1439" s="44" t="str">
        <f>IF(ISNA(VLOOKUP(P1439,Sheet1!E:F,2,0)),"--","PRESENT")</f>
        <v>--</v>
      </c>
      <c r="U1439"/>
      <c r="V1439">
        <f t="shared" si="365"/>
        <v>254</v>
      </c>
      <c r="W1439" s="79" t="s">
        <v>2240</v>
      </c>
      <c r="X1439" s="57" t="s">
        <v>2240</v>
      </c>
      <c r="Y1439" s="57" t="s">
        <v>2240</v>
      </c>
      <c r="Z1439" s="25" t="str">
        <f t="shared" si="374"/>
        <v/>
      </c>
      <c r="AA1439" s="25" t="str">
        <f t="shared" si="366"/>
        <v/>
      </c>
      <c r="AB1439" s="1">
        <f t="shared" si="375"/>
        <v>1403</v>
      </c>
      <c r="AC1439" t="str">
        <f t="shared" si="367"/>
        <v>MNU_PFN1</v>
      </c>
      <c r="AD1439" s="133" t="str">
        <f>IF(ISNA(VLOOKUP(AA1439,'XEQM Shortlist'!J:J,1,0)),"//","")</f>
        <v/>
      </c>
      <c r="AF1439" s="92" t="str">
        <f t="shared" si="368"/>
        <v/>
      </c>
      <c r="AG1439" t="b">
        <f t="shared" si="369"/>
        <v>1</v>
      </c>
    </row>
    <row r="1440" spans="1:33" s="42" customFormat="1">
      <c r="A1440" s="48" t="str">
        <f t="shared" si="372"/>
        <v/>
      </c>
      <c r="B1440" s="47">
        <f t="shared" si="373"/>
        <v>1403.01</v>
      </c>
      <c r="C1440" s="50" t="s">
        <v>2240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/>
      <c r="O1440" s="50"/>
      <c r="P1440" s="54" t="s">
        <v>2240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76">IF(AA1440&lt;&gt;"",V1439+1,V1439)</f>
        <v>254</v>
      </c>
      <c r="W1440" s="79" t="s">
        <v>2240</v>
      </c>
      <c r="X1440" s="78" t="s">
        <v>2240</v>
      </c>
      <c r="Y1440" s="78" t="s">
        <v>2240</v>
      </c>
      <c r="Z1440" s="25" t="str">
        <f t="shared" ref="Z1440:Z1500" si="37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7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79">B1440</f>
        <v>1403.01</v>
      </c>
      <c r="AC1440" t="str">
        <f t="shared" ref="AC1440:AC1446" si="380">P1440</f>
        <v/>
      </c>
      <c r="AD1440" s="133" t="str">
        <f>IF(ISNA(VLOOKUP(AA1440,'XEQM Shortlist'!J:J,1,0)),"//","")</f>
        <v/>
      </c>
      <c r="AF1440" s="92" t="str">
        <f t="shared" ref="AF1440:AF1446" si="38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82">AA1440=AF1440</f>
        <v>1</v>
      </c>
    </row>
    <row r="1441" spans="1:33" s="42" customFormat="1">
      <c r="A1441" s="48" t="str">
        <f t="shared" si="372"/>
        <v/>
      </c>
      <c r="B1441" s="47">
        <f t="shared" si="373"/>
        <v>1403.02</v>
      </c>
      <c r="C1441" s="50" t="s">
        <v>2240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/>
      <c r="O1441" s="50"/>
      <c r="P1441" s="54" t="s">
        <v>2240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76"/>
        <v>254</v>
      </c>
      <c r="W1441" s="79" t="s">
        <v>2240</v>
      </c>
      <c r="X1441" s="78" t="s">
        <v>2240</v>
      </c>
      <c r="Y1441" s="78" t="s">
        <v>2240</v>
      </c>
      <c r="Z1441" s="25" t="str">
        <f t="shared" si="377"/>
        <v/>
      </c>
      <c r="AA1441" s="25" t="str">
        <f t="shared" si="378"/>
        <v/>
      </c>
      <c r="AB1441" s="1">
        <f t="shared" si="379"/>
        <v>1403.02</v>
      </c>
      <c r="AC1441" t="str">
        <f t="shared" si="380"/>
        <v/>
      </c>
      <c r="AD1441" s="133" t="str">
        <f>IF(ISNA(VLOOKUP(AA1441,'XEQM Shortlist'!J:J,1,0)),"//","")</f>
        <v/>
      </c>
      <c r="AF1441" s="92" t="str">
        <f t="shared" si="381"/>
        <v/>
      </c>
      <c r="AG1441" t="b">
        <f t="shared" si="382"/>
        <v>1</v>
      </c>
    </row>
    <row r="1442" spans="1:33" s="42" customFormat="1">
      <c r="A1442" s="48">
        <f t="shared" si="372"/>
        <v>1442</v>
      </c>
      <c r="B1442" s="47">
        <f t="shared" si="373"/>
        <v>1404</v>
      </c>
      <c r="C1442" s="50" t="s">
        <v>3569</v>
      </c>
      <c r="D1442" s="51" t="s">
        <v>976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1377</v>
      </c>
      <c r="K1442" s="57" t="s">
        <v>3947</v>
      </c>
      <c r="L1442" s="55" t="s">
        <v>4773</v>
      </c>
      <c r="M1442" s="55" t="s">
        <v>4830</v>
      </c>
      <c r="N1442" s="55"/>
      <c r="O1442" s="50"/>
      <c r="P1442" s="54" t="s">
        <v>1398</v>
      </c>
      <c r="Q1442" s="43"/>
      <c r="R1442"/>
      <c r="S1442" t="str">
        <f t="shared" ref="S1442:S1446" si="383">IF(E1442=F1442,"","NOT EQUAL")</f>
        <v/>
      </c>
      <c r="T1442" s="44" t="str">
        <f>IF(ISNA(VLOOKUP(P1442,Sheet1!E:F,2,0)),"--","PRESENT")</f>
        <v>--</v>
      </c>
      <c r="U1442"/>
      <c r="V1442">
        <f t="shared" si="376"/>
        <v>255</v>
      </c>
      <c r="W1442" s="79" t="s">
        <v>2685</v>
      </c>
      <c r="X1442" s="78" t="s">
        <v>2600</v>
      </c>
      <c r="Y1442" s="78" t="s">
        <v>2240</v>
      </c>
      <c r="Z1442" s="25" t="str">
        <f t="shared" si="377"/>
        <v>"1COMPL"</v>
      </c>
      <c r="AA1442" s="25" t="str">
        <f t="shared" si="378"/>
        <v>1COMPL</v>
      </c>
      <c r="AB1442" s="1">
        <f t="shared" si="379"/>
        <v>1404</v>
      </c>
      <c r="AC1442" t="str">
        <f t="shared" si="380"/>
        <v>ITM_1COMPL</v>
      </c>
      <c r="AD1442" s="133" t="str">
        <f>IF(ISNA(VLOOKUP(AA1442,'XEQM Shortlist'!J:J,1,0)),"//","")</f>
        <v>//</v>
      </c>
      <c r="AE1442"/>
      <c r="AF1442" s="92" t="str">
        <f t="shared" si="381"/>
        <v>1COMPL</v>
      </c>
      <c r="AG1442" t="b">
        <f t="shared" si="382"/>
        <v>1</v>
      </c>
    </row>
    <row r="1443" spans="1:33">
      <c r="A1443" s="48">
        <f t="shared" si="372"/>
        <v>1443</v>
      </c>
      <c r="B1443" s="47">
        <f t="shared" si="373"/>
        <v>1405</v>
      </c>
      <c r="C1443" s="51" t="s">
        <v>3570</v>
      </c>
      <c r="D1443" s="51" t="s">
        <v>7</v>
      </c>
      <c r="E1443" s="56" t="s">
        <v>2295</v>
      </c>
      <c r="F1443" s="56" t="s">
        <v>2295</v>
      </c>
      <c r="G1443" s="79">
        <v>0</v>
      </c>
      <c r="H1443" s="79">
        <v>0</v>
      </c>
      <c r="I1443" s="145" t="s">
        <v>3</v>
      </c>
      <c r="J1443" s="56" t="s">
        <v>1377</v>
      </c>
      <c r="K1443" s="57" t="s">
        <v>3947</v>
      </c>
      <c r="L1443" s="55" t="s">
        <v>4773</v>
      </c>
      <c r="M1443" s="55" t="s">
        <v>4830</v>
      </c>
      <c r="N1443" s="55"/>
      <c r="O1443" s="55"/>
      <c r="P1443" s="54" t="s">
        <v>3946</v>
      </c>
      <c r="Q1443" s="13"/>
      <c r="R1443"/>
      <c r="S1443" t="str">
        <f t="shared" si="383"/>
        <v/>
      </c>
      <c r="T1443" s="44" t="str">
        <f>IF(ISNA(VLOOKUP(P1443,Sheet1!E:F,2,0)),"--","PRESENT")</f>
        <v>PRESENT</v>
      </c>
      <c r="U1443"/>
      <c r="V1443">
        <f t="shared" si="376"/>
        <v>256</v>
      </c>
      <c r="W1443" s="79" t="s">
        <v>2682</v>
      </c>
      <c r="X1443" s="57" t="s">
        <v>2600</v>
      </c>
      <c r="Y1443" s="57" t="s">
        <v>2240</v>
      </c>
      <c r="Z1443" s="25" t="str">
        <f t="shared" si="377"/>
        <v>"SNAP"</v>
      </c>
      <c r="AA1443" s="25" t="str">
        <f t="shared" si="378"/>
        <v>SNAP</v>
      </c>
      <c r="AB1443" s="1">
        <f t="shared" si="379"/>
        <v>1405</v>
      </c>
      <c r="AC1443" t="str">
        <f t="shared" si="380"/>
        <v>ITM_SNAP</v>
      </c>
      <c r="AD1443" s="133" t="str">
        <f>IF(ISNA(VLOOKUP(AA1443,'XEQM Shortlist'!J:J,1,0)),"//","")</f>
        <v/>
      </c>
      <c r="AF1443" s="92" t="str">
        <f t="shared" si="381"/>
        <v>SNAP</v>
      </c>
      <c r="AG1443" t="b">
        <f t="shared" si="382"/>
        <v>1</v>
      </c>
    </row>
    <row r="1444" spans="1:33">
      <c r="A1444" s="48">
        <f t="shared" si="372"/>
        <v>1444</v>
      </c>
      <c r="B1444" s="47">
        <f t="shared" si="373"/>
        <v>1406</v>
      </c>
      <c r="C1444" s="51" t="s">
        <v>3569</v>
      </c>
      <c r="D1444" s="51" t="s">
        <v>977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1377</v>
      </c>
      <c r="K1444" s="57" t="s">
        <v>3947</v>
      </c>
      <c r="L1444" s="55" t="s">
        <v>4773</v>
      </c>
      <c r="M1444" s="55" t="s">
        <v>4830</v>
      </c>
      <c r="N1444" s="55"/>
      <c r="O1444" s="55"/>
      <c r="P1444" s="54" t="s">
        <v>1400</v>
      </c>
      <c r="Q1444" s="13"/>
      <c r="R1444"/>
      <c r="S1444" t="str">
        <f t="shared" si="383"/>
        <v/>
      </c>
      <c r="T1444" s="44" t="str">
        <f>IF(ISNA(VLOOKUP(P1444,Sheet1!E:F,2,0)),"--","PRESENT")</f>
        <v>--</v>
      </c>
      <c r="U1444"/>
      <c r="V1444">
        <f t="shared" si="376"/>
        <v>257</v>
      </c>
      <c r="W1444" s="79" t="s">
        <v>2685</v>
      </c>
      <c r="X1444" s="80" t="s">
        <v>2600</v>
      </c>
      <c r="Y1444" s="81" t="s">
        <v>2240</v>
      </c>
      <c r="Z1444" s="25" t="str">
        <f t="shared" si="377"/>
        <v>"2COMPL"</v>
      </c>
      <c r="AA1444" s="25" t="str">
        <f t="shared" si="378"/>
        <v>2COMPL</v>
      </c>
      <c r="AB1444" s="1">
        <f t="shared" si="379"/>
        <v>1406</v>
      </c>
      <c r="AC1444" t="str">
        <f t="shared" si="380"/>
        <v>ITM_2COMPL</v>
      </c>
      <c r="AD1444" s="133" t="str">
        <f>IF(ISNA(VLOOKUP(AA1444,'XEQM Shortlist'!J:J,1,0)),"//","")</f>
        <v>//</v>
      </c>
      <c r="AF1444" s="92" t="str">
        <f t="shared" si="381"/>
        <v>2COMPL</v>
      </c>
      <c r="AG1444" t="b">
        <f t="shared" si="382"/>
        <v>1</v>
      </c>
    </row>
    <row r="1445" spans="1:33">
      <c r="A1445" s="48">
        <f t="shared" si="372"/>
        <v>1445</v>
      </c>
      <c r="B1445" s="47">
        <f t="shared" si="373"/>
        <v>1407</v>
      </c>
      <c r="C1445" s="51" t="s">
        <v>3487</v>
      </c>
      <c r="D1445" s="51" t="s">
        <v>7</v>
      </c>
      <c r="E1445" s="56" t="s">
        <v>1017</v>
      </c>
      <c r="F1445" s="56" t="s">
        <v>1017</v>
      </c>
      <c r="G1445" s="158">
        <v>0</v>
      </c>
      <c r="H1445" s="158">
        <v>0</v>
      </c>
      <c r="I1445" s="145" t="s">
        <v>3</v>
      </c>
      <c r="J1445" s="56" t="s">
        <v>1377</v>
      </c>
      <c r="K1445" s="57" t="s">
        <v>3947</v>
      </c>
      <c r="L1445" s="55" t="s">
        <v>4774</v>
      </c>
      <c r="M1445" s="55" t="s">
        <v>4830</v>
      </c>
      <c r="N1445" s="55"/>
      <c r="O1445" s="55"/>
      <c r="P1445" s="54" t="s">
        <v>1405</v>
      </c>
      <c r="Q1445" s="13"/>
      <c r="R1445"/>
      <c r="S1445" t="str">
        <f t="shared" si="383"/>
        <v/>
      </c>
      <c r="T1445" s="44" t="str">
        <f>IF(ISNA(VLOOKUP(P1445,Sheet1!E:F,2,0)),"--","PRESENT")</f>
        <v>PRESENT</v>
      </c>
      <c r="U1445"/>
      <c r="V1445">
        <f t="shared" si="376"/>
        <v>258</v>
      </c>
      <c r="W1445" s="79" t="s">
        <v>2662</v>
      </c>
      <c r="X1445" s="57"/>
      <c r="Y1445" s="57" t="s">
        <v>2240</v>
      </c>
      <c r="Z1445" s="25" t="str">
        <f t="shared" si="377"/>
        <v>"ABS"</v>
      </c>
      <c r="AA1445" s="25" t="str">
        <f t="shared" si="378"/>
        <v>ABS</v>
      </c>
      <c r="AB1445" s="1">
        <f t="shared" si="379"/>
        <v>1407</v>
      </c>
      <c r="AC1445" t="str">
        <f t="shared" si="380"/>
        <v>ITM_ABS</v>
      </c>
      <c r="AD1445" s="133" t="str">
        <f>IF(ISNA(VLOOKUP(AA1445,'XEQM Shortlist'!J:J,1,0)),"//","")</f>
        <v/>
      </c>
      <c r="AF1445" s="92" t="str">
        <f t="shared" si="381"/>
        <v>ABS</v>
      </c>
      <c r="AG1445" t="b">
        <f t="shared" si="382"/>
        <v>1</v>
      </c>
    </row>
    <row r="1446" spans="1:33">
      <c r="A1446" s="48">
        <f t="shared" si="372"/>
        <v>1446</v>
      </c>
      <c r="B1446" s="47">
        <f t="shared" si="373"/>
        <v>1408</v>
      </c>
      <c r="C1446" s="51" t="s">
        <v>3571</v>
      </c>
      <c r="D1446" s="51" t="s">
        <v>7</v>
      </c>
      <c r="E1446" s="56" t="s">
        <v>1021</v>
      </c>
      <c r="F1446" s="56" t="s">
        <v>1021</v>
      </c>
      <c r="G1446" s="158">
        <v>0</v>
      </c>
      <c r="H1446" s="158">
        <v>0</v>
      </c>
      <c r="I1446" s="145" t="s">
        <v>3</v>
      </c>
      <c r="J1446" s="56" t="s">
        <v>1377</v>
      </c>
      <c r="K1446" s="57" t="s">
        <v>3947</v>
      </c>
      <c r="L1446" s="55" t="s">
        <v>4773</v>
      </c>
      <c r="M1446" s="55" t="s">
        <v>4830</v>
      </c>
      <c r="N1446" s="55"/>
      <c r="O1446" s="55"/>
      <c r="P1446" s="54" t="s">
        <v>1407</v>
      </c>
      <c r="Q1446" s="13"/>
      <c r="R1446"/>
      <c r="S1446" t="str">
        <f t="shared" si="383"/>
        <v/>
      </c>
      <c r="T1446" s="44" t="str">
        <f>IF(ISNA(VLOOKUP(P1446,Sheet1!E:F,2,0)),"--","PRESENT")</f>
        <v>--</v>
      </c>
      <c r="U1446"/>
      <c r="V1446">
        <f t="shared" si="376"/>
        <v>259</v>
      </c>
      <c r="W1446" s="79" t="s">
        <v>2240</v>
      </c>
      <c r="X1446" s="57" t="s">
        <v>2240</v>
      </c>
      <c r="Y1446" s="57" t="s">
        <v>2240</v>
      </c>
      <c r="Z1446" s="25" t="str">
        <f t="shared" si="377"/>
        <v>"AGM"</v>
      </c>
      <c r="AA1446" s="25" t="str">
        <f t="shared" si="378"/>
        <v>AGM</v>
      </c>
      <c r="AB1446" s="1">
        <f t="shared" si="379"/>
        <v>1408</v>
      </c>
      <c r="AC1446" t="str">
        <f t="shared" si="380"/>
        <v>ITM_AGM</v>
      </c>
      <c r="AD1446" s="133" t="str">
        <f>IF(ISNA(VLOOKUP(AA1446,'XEQM Shortlist'!J:J,1,0)),"//","")</f>
        <v>//</v>
      </c>
      <c r="AF1446" s="92" t="str">
        <f t="shared" si="381"/>
        <v>AGM</v>
      </c>
      <c r="AG1446" t="b">
        <f t="shared" si="382"/>
        <v>1</v>
      </c>
    </row>
    <row r="1447" spans="1:33">
      <c r="A1447" s="48">
        <f t="shared" si="372"/>
        <v>1447</v>
      </c>
      <c r="B1447" s="47">
        <f t="shared" si="373"/>
        <v>1409</v>
      </c>
      <c r="C1447" s="51" t="s">
        <v>5007</v>
      </c>
      <c r="D1447" s="51" t="s">
        <v>2281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1377</v>
      </c>
      <c r="K1447" s="57" t="s">
        <v>3947</v>
      </c>
      <c r="L1447" s="55" t="s">
        <v>4773</v>
      </c>
      <c r="M1447" s="55" t="s">
        <v>4835</v>
      </c>
      <c r="N1447" s="55"/>
      <c r="O1447" s="55"/>
      <c r="P1447" s="54" t="s">
        <v>1408</v>
      </c>
      <c r="Q1447" s="13"/>
      <c r="R1447"/>
      <c r="S1447" t="str">
        <f t="shared" ref="S1447:S1506" si="384">IF(E1447=F1447,"","NOT EQUAL")</f>
        <v/>
      </c>
      <c r="T1447" s="44" t="str">
        <f>IF(ISNA(VLOOKUP(P1447,Sheet1!E:F,2,0)),"--","PRESENT")</f>
        <v>--</v>
      </c>
      <c r="U1447"/>
      <c r="V1447">
        <f t="shared" si="376"/>
        <v>260</v>
      </c>
      <c r="W1447" s="79" t="s">
        <v>2240</v>
      </c>
      <c r="X1447" s="57" t="s">
        <v>2240</v>
      </c>
      <c r="Y1447" s="57" t="s">
        <v>2240</v>
      </c>
      <c r="Z1447" s="25" t="str">
        <f t="shared" si="377"/>
        <v>"AGRAPH"</v>
      </c>
      <c r="AA1447" s="25" t="str">
        <f t="shared" ref="AA1447:AA1478" si="38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79"/>
        <v>1409</v>
      </c>
      <c r="AC1447" t="str">
        <f t="shared" ref="AC1447:AC1478" si="386">P1447</f>
        <v>ITM_AGRAPH</v>
      </c>
      <c r="AD1447" s="133" t="str">
        <f>IF(ISNA(VLOOKUP(AA1447,'XEQM Shortlist'!J:J,1,0)),"//","")</f>
        <v>//</v>
      </c>
      <c r="AF1447" s="92" t="str">
        <f t="shared" ref="AF1447:AF1478" si="38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88">AA1447=AF1447</f>
        <v>1</v>
      </c>
    </row>
    <row r="1448" spans="1:33">
      <c r="A1448" s="48">
        <f t="shared" si="372"/>
        <v>1448</v>
      </c>
      <c r="B1448" s="47">
        <f t="shared" si="373"/>
        <v>1410</v>
      </c>
      <c r="C1448" s="51" t="s">
        <v>3572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>
        <v>15</v>
      </c>
      <c r="I1448" s="145" t="s">
        <v>3</v>
      </c>
      <c r="J1448" s="56" t="s">
        <v>1377</v>
      </c>
      <c r="K1448" s="57" t="s">
        <v>3947</v>
      </c>
      <c r="L1448" s="55" t="s">
        <v>4773</v>
      </c>
      <c r="M1448" s="55" t="s">
        <v>4831</v>
      </c>
      <c r="N1448" s="55"/>
      <c r="O1448" s="74"/>
      <c r="P1448" s="54" t="s">
        <v>1409</v>
      </c>
      <c r="Q1448" s="13"/>
      <c r="R1448"/>
      <c r="S1448" t="str">
        <f t="shared" si="384"/>
        <v>NOT EQUAL</v>
      </c>
      <c r="T1448" s="44" t="str">
        <f>IF(ISNA(VLOOKUP(P1448,Sheet1!E:F,2,0)),"--","PRESENT")</f>
        <v>PRESENT</v>
      </c>
      <c r="U1448"/>
      <c r="V1448">
        <f t="shared" si="376"/>
        <v>261</v>
      </c>
      <c r="W1448" s="79" t="s">
        <v>2240</v>
      </c>
      <c r="X1448" s="57" t="s">
        <v>2600</v>
      </c>
      <c r="Y1448" s="57" t="s">
        <v>2240</v>
      </c>
      <c r="Z1448" s="25" t="str">
        <f t="shared" si="377"/>
        <v xml:space="preserve">"ALL" </v>
      </c>
      <c r="AA1448" s="25" t="str">
        <f t="shared" si="385"/>
        <v>ALL</v>
      </c>
      <c r="AB1448" s="1">
        <f t="shared" si="379"/>
        <v>1410</v>
      </c>
      <c r="AC1448" t="str">
        <f t="shared" si="386"/>
        <v>ITM_ALL</v>
      </c>
      <c r="AD1448" s="133" t="str">
        <f>IF(ISNA(VLOOKUP(AA1448,'XEQM Shortlist'!J:J,1,0)),"//","")</f>
        <v/>
      </c>
      <c r="AF1448" s="92" t="str">
        <f t="shared" si="387"/>
        <v>ALL</v>
      </c>
      <c r="AG1448" t="b">
        <f t="shared" si="388"/>
        <v>1</v>
      </c>
    </row>
    <row r="1449" spans="1:33">
      <c r="A1449" s="48">
        <f t="shared" si="372"/>
        <v>1449</v>
      </c>
      <c r="B1449" s="47">
        <f t="shared" si="373"/>
        <v>1411</v>
      </c>
      <c r="C1449" s="51" t="s">
        <v>4786</v>
      </c>
      <c r="D1449" s="51" t="s">
        <v>4010</v>
      </c>
      <c r="E1449" s="56" t="s">
        <v>5008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1377</v>
      </c>
      <c r="K1449" s="57" t="s">
        <v>3947</v>
      </c>
      <c r="L1449" s="55" t="s">
        <v>4773</v>
      </c>
      <c r="M1449" s="55" t="s">
        <v>4832</v>
      </c>
      <c r="N1449" s="55"/>
      <c r="O1449" s="55"/>
      <c r="P1449" s="54" t="s">
        <v>1420</v>
      </c>
      <c r="Q1449" s="13"/>
      <c r="R1449"/>
      <c r="S1449" t="str">
        <f t="shared" si="384"/>
        <v>NOT EQUAL</v>
      </c>
      <c r="T1449" s="44" t="str">
        <f>IF(ISNA(VLOOKUP(P1449,Sheet1!E:F,2,0)),"--","PRESENT")</f>
        <v>--</v>
      </c>
      <c r="U1449"/>
      <c r="V1449">
        <f t="shared" si="376"/>
        <v>262</v>
      </c>
      <c r="W1449" s="79" t="s">
        <v>2240</v>
      </c>
      <c r="X1449" s="57" t="s">
        <v>2240</v>
      </c>
      <c r="Y1449" s="57" t="s">
        <v>2240</v>
      </c>
      <c r="Z1449" s="25" t="str">
        <f t="shared" si="377"/>
        <v>"ASSIGN"</v>
      </c>
      <c r="AA1449" s="25" t="str">
        <f t="shared" si="385"/>
        <v>ASSIGN</v>
      </c>
      <c r="AB1449" s="1">
        <f t="shared" si="379"/>
        <v>1411</v>
      </c>
      <c r="AC1449" t="str">
        <f t="shared" si="386"/>
        <v>ITM_ASSIGN</v>
      </c>
      <c r="AD1449" s="133" t="str">
        <f>IF(ISNA(VLOOKUP(AA1449,'XEQM Shortlist'!J:J,1,0)),"//","")</f>
        <v>//</v>
      </c>
      <c r="AF1449" s="92" t="str">
        <f t="shared" si="387"/>
        <v>ASSIGN</v>
      </c>
      <c r="AG1449" t="b">
        <f t="shared" si="388"/>
        <v>1</v>
      </c>
    </row>
    <row r="1450" spans="1:33">
      <c r="A1450" s="48">
        <f t="shared" si="372"/>
        <v>1450</v>
      </c>
      <c r="B1450" s="47">
        <f t="shared" si="373"/>
        <v>1412</v>
      </c>
      <c r="C1450" s="51" t="s">
        <v>4816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1377</v>
      </c>
      <c r="K1450" s="57" t="s">
        <v>3947</v>
      </c>
      <c r="L1450" s="55" t="s">
        <v>4773</v>
      </c>
      <c r="M1450" s="55" t="s">
        <v>4858</v>
      </c>
      <c r="N1450" s="55"/>
      <c r="O1450" s="55"/>
      <c r="P1450" s="54" t="s">
        <v>1425</v>
      </c>
      <c r="Q1450" s="13"/>
      <c r="R1450"/>
      <c r="S1450" t="str">
        <f t="shared" si="384"/>
        <v/>
      </c>
      <c r="T1450" s="44" t="str">
        <f>IF(ISNA(VLOOKUP(P1450,Sheet1!E:F,2,0)),"--","PRESENT")</f>
        <v>--</v>
      </c>
      <c r="U1450"/>
      <c r="V1450">
        <f t="shared" si="376"/>
        <v>263</v>
      </c>
      <c r="W1450" s="79" t="s">
        <v>2240</v>
      </c>
      <c r="X1450" s="57" t="s">
        <v>2240</v>
      </c>
      <c r="Y1450" s="57" t="s">
        <v>2240</v>
      </c>
      <c r="Z1450" s="25" t="str">
        <f t="shared" si="377"/>
        <v>"BACK"</v>
      </c>
      <c r="AA1450" s="25" t="str">
        <f t="shared" si="385"/>
        <v>BACK</v>
      </c>
      <c r="AB1450" s="1">
        <f t="shared" si="379"/>
        <v>1412</v>
      </c>
      <c r="AC1450" t="str">
        <f t="shared" si="386"/>
        <v>ITM_BACK</v>
      </c>
      <c r="AD1450" s="133" t="str">
        <f>IF(ISNA(VLOOKUP(AA1450,'XEQM Shortlist'!J:J,1,0)),"//","")</f>
        <v>//</v>
      </c>
      <c r="AF1450" s="92" t="str">
        <f t="shared" si="387"/>
        <v>BACK</v>
      </c>
      <c r="AG1450" t="b">
        <f t="shared" si="388"/>
        <v>1</v>
      </c>
    </row>
    <row r="1451" spans="1:33">
      <c r="A1451" s="48">
        <f t="shared" si="372"/>
        <v>1451</v>
      </c>
      <c r="B1451" s="47">
        <f t="shared" si="373"/>
        <v>1413</v>
      </c>
      <c r="C1451" s="51" t="s">
        <v>3573</v>
      </c>
      <c r="D1451" s="51" t="s">
        <v>7</v>
      </c>
      <c r="E1451" s="56" t="s">
        <v>1029</v>
      </c>
      <c r="F1451" s="56" t="s">
        <v>1029</v>
      </c>
      <c r="G1451" s="158">
        <v>0</v>
      </c>
      <c r="H1451" s="158">
        <v>0</v>
      </c>
      <c r="I1451" s="145" t="s">
        <v>3</v>
      </c>
      <c r="J1451" s="56" t="s">
        <v>1377</v>
      </c>
      <c r="K1451" s="57" t="s">
        <v>3947</v>
      </c>
      <c r="L1451" s="55" t="s">
        <v>4773</v>
      </c>
      <c r="M1451" s="55" t="s">
        <v>4830</v>
      </c>
      <c r="N1451" s="55"/>
      <c r="O1451" s="55"/>
      <c r="P1451" s="54" t="s">
        <v>1427</v>
      </c>
      <c r="Q1451" s="13"/>
      <c r="R1451"/>
      <c r="S1451" t="str">
        <f t="shared" si="384"/>
        <v/>
      </c>
      <c r="T1451" s="44" t="str">
        <f>IF(ISNA(VLOOKUP(P1451,Sheet1!E:F,2,0)),"--","PRESENT")</f>
        <v>PRESENT</v>
      </c>
      <c r="U1451"/>
      <c r="V1451">
        <f t="shared" si="376"/>
        <v>264</v>
      </c>
      <c r="W1451" s="79" t="s">
        <v>2682</v>
      </c>
      <c r="X1451" s="57" t="s">
        <v>2240</v>
      </c>
      <c r="Y1451" s="57" t="s">
        <v>2240</v>
      </c>
      <c r="Z1451" s="25" t="str">
        <f t="shared" si="377"/>
        <v>"BATT?"</v>
      </c>
      <c r="AA1451" s="25" t="str">
        <f t="shared" si="385"/>
        <v>BATT?</v>
      </c>
      <c r="AB1451" s="1">
        <f t="shared" si="379"/>
        <v>1413</v>
      </c>
      <c r="AC1451" t="str">
        <f t="shared" si="386"/>
        <v>ITM_BATT</v>
      </c>
      <c r="AD1451" s="133" t="str">
        <f>IF(ISNA(VLOOKUP(AA1451,'XEQM Shortlist'!J:J,1,0)),"//","")</f>
        <v/>
      </c>
      <c r="AF1451" s="92" t="str">
        <f t="shared" si="387"/>
        <v>BATT?</v>
      </c>
      <c r="AG1451" t="b">
        <f t="shared" si="388"/>
        <v>1</v>
      </c>
    </row>
    <row r="1452" spans="1:33">
      <c r="A1452" s="48">
        <f t="shared" si="372"/>
        <v>1452</v>
      </c>
      <c r="B1452" s="47">
        <f t="shared" si="373"/>
        <v>1414</v>
      </c>
      <c r="C1452" s="51" t="s">
        <v>4637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1378</v>
      </c>
      <c r="K1452" s="57" t="s">
        <v>3785</v>
      </c>
      <c r="L1452" s="55" t="s">
        <v>4773</v>
      </c>
      <c r="M1452" s="55" t="s">
        <v>4830</v>
      </c>
      <c r="N1452" s="55"/>
      <c r="O1452" s="55"/>
      <c r="P1452" s="54" t="s">
        <v>1429</v>
      </c>
      <c r="Q1452" s="13"/>
      <c r="R1452"/>
      <c r="S1452" t="str">
        <f t="shared" si="384"/>
        <v/>
      </c>
      <c r="T1452" s="44" t="str">
        <f>IF(ISNA(VLOOKUP(P1452,Sheet1!E:F,2,0)),"--","PRESENT")</f>
        <v>--</v>
      </c>
      <c r="U1452"/>
      <c r="V1452">
        <f t="shared" si="376"/>
        <v>264</v>
      </c>
      <c r="W1452" s="79" t="s">
        <v>2240</v>
      </c>
      <c r="X1452" s="57" t="s">
        <v>2240</v>
      </c>
      <c r="Y1452" s="57" t="s">
        <v>2240</v>
      </c>
      <c r="Z1452" s="25" t="str">
        <f t="shared" si="377"/>
        <v/>
      </c>
      <c r="AA1452" s="25" t="str">
        <f t="shared" si="385"/>
        <v/>
      </c>
      <c r="AB1452" s="1">
        <f t="shared" si="379"/>
        <v>1414</v>
      </c>
      <c r="AC1452" t="str">
        <f t="shared" si="386"/>
        <v>ITM_BEEP</v>
      </c>
      <c r="AD1452" s="133" t="str">
        <f>IF(ISNA(VLOOKUP(AA1452,'XEQM Shortlist'!J:J,1,0)),"//","")</f>
        <v/>
      </c>
      <c r="AF1452" s="92" t="str">
        <f t="shared" si="387"/>
        <v/>
      </c>
      <c r="AG1452" t="b">
        <f t="shared" si="388"/>
        <v>1</v>
      </c>
    </row>
    <row r="1453" spans="1:33">
      <c r="A1453" s="48">
        <f t="shared" si="372"/>
        <v>1453</v>
      </c>
      <c r="B1453" s="47">
        <f t="shared" si="373"/>
        <v>1415</v>
      </c>
      <c r="C1453" s="51" t="s">
        <v>4746</v>
      </c>
      <c r="D1453" s="51" t="s">
        <v>7</v>
      </c>
      <c r="E1453" s="56" t="s">
        <v>1031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1377</v>
      </c>
      <c r="K1453" s="57" t="s">
        <v>3947</v>
      </c>
      <c r="L1453" s="55" t="s">
        <v>4773</v>
      </c>
      <c r="M1453" s="55" t="s">
        <v>4830</v>
      </c>
      <c r="N1453" s="55"/>
      <c r="O1453" s="55"/>
      <c r="P1453" s="54" t="s">
        <v>1430</v>
      </c>
      <c r="Q1453" s="13"/>
      <c r="R1453"/>
      <c r="S1453" t="str">
        <f t="shared" si="384"/>
        <v>NOT EQUAL</v>
      </c>
      <c r="T1453" s="44" t="str">
        <f>IF(ISNA(VLOOKUP(P1453,Sheet1!E:F,2,0)),"--","PRESENT")</f>
        <v>--</v>
      </c>
      <c r="U1453"/>
      <c r="V1453">
        <f t="shared" si="376"/>
        <v>265</v>
      </c>
      <c r="W1453" s="79" t="s">
        <v>2240</v>
      </c>
      <c r="X1453" s="57" t="s">
        <v>2240</v>
      </c>
      <c r="Y1453" s="57" t="s">
        <v>2240</v>
      </c>
      <c r="Z1453" s="25" t="str">
        <f t="shared" si="377"/>
        <v>"BEGINP"</v>
      </c>
      <c r="AA1453" s="25" t="str">
        <f t="shared" si="385"/>
        <v>BEGINP</v>
      </c>
      <c r="AB1453" s="1">
        <f t="shared" si="379"/>
        <v>1415</v>
      </c>
      <c r="AC1453" t="str">
        <f t="shared" si="386"/>
        <v>ITM_BEGINP</v>
      </c>
      <c r="AD1453" s="133" t="str">
        <f>IF(ISNA(VLOOKUP(AA1453,'XEQM Shortlist'!J:J,1,0)),"//","")</f>
        <v>//</v>
      </c>
      <c r="AF1453" s="92" t="str">
        <f t="shared" si="387"/>
        <v>BEGINP</v>
      </c>
      <c r="AG1453" t="b">
        <f t="shared" si="388"/>
        <v>1</v>
      </c>
    </row>
    <row r="1454" spans="1:33">
      <c r="A1454" s="48">
        <f t="shared" si="372"/>
        <v>1454</v>
      </c>
      <c r="B1454" s="47">
        <f t="shared" si="373"/>
        <v>1416</v>
      </c>
      <c r="C1454" s="51" t="s">
        <v>4280</v>
      </c>
      <c r="D1454" s="51" t="s">
        <v>7</v>
      </c>
      <c r="E1454" s="56" t="s">
        <v>1035</v>
      </c>
      <c r="F1454" s="56" t="s">
        <v>1035</v>
      </c>
      <c r="G1454" s="158">
        <v>0</v>
      </c>
      <c r="H1454" s="158">
        <v>0</v>
      </c>
      <c r="I1454" s="145" t="s">
        <v>3</v>
      </c>
      <c r="J1454" s="56" t="s">
        <v>1377</v>
      </c>
      <c r="K1454" s="57" t="s">
        <v>3947</v>
      </c>
      <c r="L1454" s="55" t="s">
        <v>4774</v>
      </c>
      <c r="M1454" s="55" t="s">
        <v>4830</v>
      </c>
      <c r="N1454" s="55"/>
      <c r="O1454" s="55"/>
      <c r="P1454" s="54" t="s">
        <v>1438</v>
      </c>
      <c r="Q1454" s="13"/>
      <c r="R1454"/>
      <c r="S1454" t="str">
        <f t="shared" si="384"/>
        <v/>
      </c>
      <c r="T1454" s="44" t="str">
        <f>IF(ISNA(VLOOKUP(P1454,Sheet1!E:F,2,0)),"--","PRESENT")</f>
        <v>--</v>
      </c>
      <c r="U1454"/>
      <c r="V1454">
        <f t="shared" si="376"/>
        <v>266</v>
      </c>
      <c r="W1454" s="79" t="s">
        <v>2240</v>
      </c>
      <c r="X1454" s="57" t="s">
        <v>2240</v>
      </c>
      <c r="Y1454" s="57" t="s">
        <v>2240</v>
      </c>
      <c r="Z1454" s="25" t="str">
        <f t="shared" si="377"/>
        <v>"B" STD_SUB_N</v>
      </c>
      <c r="AA1454" s="25" t="str">
        <f t="shared" si="385"/>
        <v>BN</v>
      </c>
      <c r="AB1454" s="1">
        <f t="shared" si="379"/>
        <v>1416</v>
      </c>
      <c r="AC1454" t="str">
        <f t="shared" si="386"/>
        <v>ITM_BN</v>
      </c>
      <c r="AD1454" s="133" t="str">
        <f>IF(ISNA(VLOOKUP(AA1454,'XEQM Shortlist'!J:J,1,0)),"//","")</f>
        <v>//</v>
      </c>
      <c r="AF1454" s="92" t="str">
        <f t="shared" si="387"/>
        <v>BN</v>
      </c>
      <c r="AG1454" t="b">
        <f t="shared" si="388"/>
        <v>1</v>
      </c>
    </row>
    <row r="1455" spans="1:33">
      <c r="A1455" s="48">
        <f t="shared" si="372"/>
        <v>1455</v>
      </c>
      <c r="B1455" s="47">
        <f t="shared" si="373"/>
        <v>1417</v>
      </c>
      <c r="C1455" s="51" t="s">
        <v>4281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1377</v>
      </c>
      <c r="K1455" s="57" t="s">
        <v>3947</v>
      </c>
      <c r="L1455" s="55" t="s">
        <v>4774</v>
      </c>
      <c r="M1455" s="55" t="s">
        <v>4830</v>
      </c>
      <c r="N1455" s="55"/>
      <c r="O1455" s="55"/>
      <c r="P1455" s="54" t="s">
        <v>1439</v>
      </c>
      <c r="Q1455" s="13"/>
      <c r="R1455"/>
      <c r="S1455" t="str">
        <f t="shared" si="384"/>
        <v/>
      </c>
      <c r="T1455" s="44" t="str">
        <f>IF(ISNA(VLOOKUP(P1455,Sheet1!E:F,2,0)),"--","PRESENT")</f>
        <v>--</v>
      </c>
      <c r="U1455"/>
      <c r="V1455">
        <f t="shared" si="376"/>
        <v>267</v>
      </c>
      <c r="W1455" s="79" t="s">
        <v>2240</v>
      </c>
      <c r="X1455" s="57" t="s">
        <v>2240</v>
      </c>
      <c r="Y1455" s="57" t="s">
        <v>2240</v>
      </c>
      <c r="Z1455" s="25" t="str">
        <f t="shared" si="377"/>
        <v>"B" STD_SUB_N STD_SUP_ASTERISK</v>
      </c>
      <c r="AA1455" s="25" t="str">
        <f t="shared" si="385"/>
        <v>BN^ASTERISK</v>
      </c>
      <c r="AB1455" s="1">
        <f t="shared" si="379"/>
        <v>1417</v>
      </c>
      <c r="AC1455" t="str">
        <f t="shared" si="386"/>
        <v>ITM_BNS</v>
      </c>
      <c r="AD1455" s="133" t="str">
        <f>IF(ISNA(VLOOKUP(AA1455,'XEQM Shortlist'!J:J,1,0)),"//","")</f>
        <v>//</v>
      </c>
      <c r="AF1455" s="92" t="str">
        <f t="shared" si="387"/>
        <v>BN^ASTERISK</v>
      </c>
      <c r="AG1455" t="b">
        <f t="shared" si="388"/>
        <v>1</v>
      </c>
    </row>
    <row r="1456" spans="1:33">
      <c r="A1456" s="48">
        <f t="shared" si="372"/>
        <v>1456</v>
      </c>
      <c r="B1456" s="47">
        <f t="shared" si="373"/>
        <v>1418</v>
      </c>
      <c r="C1456" s="51" t="s">
        <v>4817</v>
      </c>
      <c r="D1456" s="51" t="s">
        <v>2281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1377</v>
      </c>
      <c r="K1456" s="57" t="s">
        <v>3947</v>
      </c>
      <c r="L1456" s="55" t="s">
        <v>4773</v>
      </c>
      <c r="M1456" s="55" t="s">
        <v>4835</v>
      </c>
      <c r="N1456" s="55"/>
      <c r="O1456" s="55"/>
      <c r="P1456" s="54" t="s">
        <v>1446</v>
      </c>
      <c r="Q1456" s="13"/>
      <c r="R1456"/>
      <c r="S1456" t="str">
        <f t="shared" si="384"/>
        <v/>
      </c>
      <c r="T1456" s="44" t="str">
        <f>IF(ISNA(VLOOKUP(P1456,Sheet1!E:F,2,0)),"--","PRESENT")</f>
        <v>PRESENT</v>
      </c>
      <c r="U1456"/>
      <c r="V1456">
        <f t="shared" si="376"/>
        <v>268</v>
      </c>
      <c r="W1456" s="79" t="s">
        <v>2240</v>
      </c>
      <c r="X1456" s="57" t="s">
        <v>2600</v>
      </c>
      <c r="Y1456" s="57" t="s">
        <v>2240</v>
      </c>
      <c r="Z1456" s="25" t="str">
        <f t="shared" si="377"/>
        <v>"CASE"</v>
      </c>
      <c r="AA1456" s="25" t="str">
        <f t="shared" si="385"/>
        <v>CASE</v>
      </c>
      <c r="AB1456" s="1">
        <f t="shared" si="379"/>
        <v>1418</v>
      </c>
      <c r="AC1456" t="str">
        <f t="shared" si="386"/>
        <v>ITM_CASE</v>
      </c>
      <c r="AD1456" s="133" t="str">
        <f>IF(ISNA(VLOOKUP(AA1456,'XEQM Shortlist'!J:J,1,0)),"//","")</f>
        <v/>
      </c>
      <c r="AF1456" s="92" t="str">
        <f t="shared" si="387"/>
        <v>CASE</v>
      </c>
      <c r="AG1456" t="b">
        <f t="shared" si="388"/>
        <v>1</v>
      </c>
    </row>
    <row r="1457" spans="1:33">
      <c r="A1457" s="48">
        <f t="shared" si="372"/>
        <v>1457</v>
      </c>
      <c r="B1457" s="47">
        <f t="shared" si="373"/>
        <v>1419</v>
      </c>
      <c r="C1457" s="51" t="s">
        <v>3574</v>
      </c>
      <c r="D1457" s="51" t="s">
        <v>48</v>
      </c>
      <c r="E1457" s="56" t="s">
        <v>1044</v>
      </c>
      <c r="F1457" s="56" t="s">
        <v>1045</v>
      </c>
      <c r="G1457" s="158">
        <v>0</v>
      </c>
      <c r="H1457" s="158">
        <v>0</v>
      </c>
      <c r="I1457" s="145" t="s">
        <v>3</v>
      </c>
      <c r="J1457" s="56" t="s">
        <v>1377</v>
      </c>
      <c r="K1457" s="57" t="s">
        <v>4581</v>
      </c>
      <c r="L1457" s="55" t="s">
        <v>4773</v>
      </c>
      <c r="M1457" s="55" t="s">
        <v>4832</v>
      </c>
      <c r="N1457" s="55"/>
      <c r="O1457" s="55"/>
      <c r="P1457" s="54" t="s">
        <v>1457</v>
      </c>
      <c r="Q1457" s="13"/>
      <c r="R1457"/>
      <c r="S1457" t="str">
        <f t="shared" si="384"/>
        <v/>
      </c>
      <c r="T1457" s="44" t="str">
        <f>IF(ISNA(VLOOKUP(P1457,Sheet1!E:F,2,0)),"--","PRESENT")</f>
        <v>--</v>
      </c>
      <c r="U1457"/>
      <c r="V1457">
        <f t="shared" si="376"/>
        <v>269</v>
      </c>
      <c r="W1457" s="79" t="s">
        <v>2240</v>
      </c>
      <c r="X1457" s="57" t="s">
        <v>2240</v>
      </c>
      <c r="Y1457" s="57" t="s">
        <v>2240</v>
      </c>
      <c r="Z1457" s="25" t="str">
        <f t="shared" si="377"/>
        <v>"CLALL"</v>
      </c>
      <c r="AA1457" s="25" t="str">
        <f t="shared" si="385"/>
        <v>CLALL</v>
      </c>
      <c r="AB1457" s="1">
        <f t="shared" si="379"/>
        <v>1419</v>
      </c>
      <c r="AC1457" t="str">
        <f t="shared" si="386"/>
        <v>ITM_CLALL</v>
      </c>
      <c r="AD1457" s="133" t="str">
        <f>IF(ISNA(VLOOKUP(AA1457,'XEQM Shortlist'!J:J,1,0)),"//","")</f>
        <v>//</v>
      </c>
      <c r="AF1457" s="92" t="str">
        <f t="shared" si="387"/>
        <v>CLALL</v>
      </c>
      <c r="AG1457" t="b">
        <f t="shared" si="388"/>
        <v>1</v>
      </c>
    </row>
    <row r="1458" spans="1:33">
      <c r="A1458" s="48">
        <f t="shared" si="372"/>
        <v>1458</v>
      </c>
      <c r="B1458" s="47">
        <f t="shared" si="373"/>
        <v>1420</v>
      </c>
      <c r="C1458" s="51" t="s">
        <v>4829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1377</v>
      </c>
      <c r="K1458" s="57" t="s">
        <v>4581</v>
      </c>
      <c r="L1458" s="55" t="s">
        <v>4773</v>
      </c>
      <c r="M1458" s="55" t="s">
        <v>4830</v>
      </c>
      <c r="N1458" s="55"/>
      <c r="O1458" s="55"/>
      <c r="P1458" s="54" t="s">
        <v>1458</v>
      </c>
      <c r="Q1458" s="13"/>
      <c r="R1458"/>
      <c r="S1458" t="str">
        <f t="shared" si="384"/>
        <v/>
      </c>
      <c r="T1458" s="44" t="str">
        <f>IF(ISNA(VLOOKUP(P1458,Sheet1!E:F,2,0)),"--","PRESENT")</f>
        <v>--</v>
      </c>
      <c r="U1458"/>
      <c r="V1458">
        <f t="shared" si="376"/>
        <v>270</v>
      </c>
      <c r="W1458" s="79" t="s">
        <v>2240</v>
      </c>
      <c r="X1458" s="57" t="s">
        <v>2240</v>
      </c>
      <c r="Y1458" s="57" t="s">
        <v>2240</v>
      </c>
      <c r="Z1458" s="25" t="str">
        <f t="shared" si="377"/>
        <v>"CLCVAR"</v>
      </c>
      <c r="AA1458" s="25" t="str">
        <f t="shared" si="385"/>
        <v>CLCVAR</v>
      </c>
      <c r="AB1458" s="1">
        <f t="shared" si="379"/>
        <v>1420</v>
      </c>
      <c r="AC1458" t="str">
        <f t="shared" si="386"/>
        <v>ITM_CLCVAR</v>
      </c>
      <c r="AD1458" s="133" t="str">
        <f>IF(ISNA(VLOOKUP(AA1458,'XEQM Shortlist'!J:J,1,0)),"//","")</f>
        <v>//</v>
      </c>
      <c r="AF1458" s="92" t="str">
        <f t="shared" si="387"/>
        <v>CLCVAR</v>
      </c>
      <c r="AG1458" t="b">
        <f t="shared" si="388"/>
        <v>1</v>
      </c>
    </row>
    <row r="1459" spans="1:33">
      <c r="A1459" s="48">
        <f t="shared" si="372"/>
        <v>1459</v>
      </c>
      <c r="B1459" s="47">
        <f t="shared" si="373"/>
        <v>1421</v>
      </c>
      <c r="C1459" s="51" t="s">
        <v>3575</v>
      </c>
      <c r="D1459" s="51" t="s">
        <v>48</v>
      </c>
      <c r="E1459" s="56" t="s">
        <v>1046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1377</v>
      </c>
      <c r="K1459" s="57" t="s">
        <v>4581</v>
      </c>
      <c r="L1459" s="55" t="s">
        <v>4773</v>
      </c>
      <c r="M1459" s="55" t="s">
        <v>4830</v>
      </c>
      <c r="N1459" s="55"/>
      <c r="O1459" s="55"/>
      <c r="P1459" s="54" t="s">
        <v>1459</v>
      </c>
      <c r="Q1459" s="13"/>
      <c r="R1459"/>
      <c r="S1459" t="str">
        <f t="shared" si="384"/>
        <v/>
      </c>
      <c r="T1459" s="44" t="str">
        <f>IF(ISNA(VLOOKUP(P1459,Sheet1!E:F,2,0)),"--","PRESENT")</f>
        <v>--</v>
      </c>
      <c r="U1459"/>
      <c r="V1459">
        <f t="shared" si="376"/>
        <v>271</v>
      </c>
      <c r="W1459" s="79" t="s">
        <v>2665</v>
      </c>
      <c r="X1459" s="57" t="s">
        <v>2600</v>
      </c>
      <c r="Y1459" s="57" t="s">
        <v>2240</v>
      </c>
      <c r="Z1459" s="25" t="str">
        <f t="shared" si="377"/>
        <v>"CLFALL"</v>
      </c>
      <c r="AA1459" s="25" t="str">
        <f t="shared" si="385"/>
        <v>CLFALL</v>
      </c>
      <c r="AB1459" s="1">
        <f t="shared" si="379"/>
        <v>1421</v>
      </c>
      <c r="AC1459" t="str">
        <f t="shared" si="386"/>
        <v>ITM_CLFALL</v>
      </c>
      <c r="AD1459" s="133" t="str">
        <f>IF(ISNA(VLOOKUP(AA1459,'XEQM Shortlist'!J:J,1,0)),"//","")</f>
        <v>//</v>
      </c>
      <c r="AF1459" s="92" t="str">
        <f t="shared" si="387"/>
        <v>CLFALL</v>
      </c>
      <c r="AG1459" t="b">
        <f t="shared" si="388"/>
        <v>1</v>
      </c>
    </row>
    <row r="1460" spans="1:33">
      <c r="A1460" s="48">
        <f t="shared" si="372"/>
        <v>1460</v>
      </c>
      <c r="B1460" s="47">
        <f t="shared" si="373"/>
        <v>1422</v>
      </c>
      <c r="C1460" s="51" t="s">
        <v>3576</v>
      </c>
      <c r="D1460" s="51" t="s">
        <v>7</v>
      </c>
      <c r="E1460" s="56" t="s">
        <v>2361</v>
      </c>
      <c r="F1460" s="56" t="s">
        <v>2361</v>
      </c>
      <c r="G1460" s="158">
        <v>0</v>
      </c>
      <c r="H1460" s="158">
        <v>0</v>
      </c>
      <c r="I1460" s="56" t="s">
        <v>1</v>
      </c>
      <c r="J1460" s="56" t="s">
        <v>1377</v>
      </c>
      <c r="K1460" s="57" t="s">
        <v>3785</v>
      </c>
      <c r="L1460" s="55" t="s">
        <v>4773</v>
      </c>
      <c r="M1460" s="55" t="s">
        <v>4830</v>
      </c>
      <c r="N1460" s="55"/>
      <c r="O1460" s="55"/>
      <c r="P1460" s="54" t="s">
        <v>2466</v>
      </c>
      <c r="Q1460" s="13"/>
      <c r="R1460"/>
      <c r="S1460" t="str">
        <f t="shared" si="384"/>
        <v/>
      </c>
      <c r="T1460" s="44" t="str">
        <f>IF(ISNA(VLOOKUP(P1460,Sheet1!E:F,2,0)),"--","PRESENT")</f>
        <v>--</v>
      </c>
      <c r="U1460"/>
      <c r="V1460">
        <f t="shared" si="376"/>
        <v>271</v>
      </c>
      <c r="W1460" s="79" t="s">
        <v>2240</v>
      </c>
      <c r="X1460" s="57" t="s">
        <v>2240</v>
      </c>
      <c r="Y1460" s="57" t="s">
        <v>2240</v>
      </c>
      <c r="Z1460" s="25" t="str">
        <f t="shared" si="377"/>
        <v/>
      </c>
      <c r="AA1460" s="25" t="str">
        <f t="shared" si="385"/>
        <v/>
      </c>
      <c r="AB1460" s="1">
        <f t="shared" si="379"/>
        <v>1422</v>
      </c>
      <c r="AC1460" t="str">
        <f t="shared" si="386"/>
        <v>ITM_TGLFRT</v>
      </c>
      <c r="AD1460" s="133" t="str">
        <f>IF(ISNA(VLOOKUP(AA1460,'XEQM Shortlist'!J:J,1,0)),"//","")</f>
        <v/>
      </c>
      <c r="AF1460" s="92" t="str">
        <f t="shared" si="387"/>
        <v/>
      </c>
      <c r="AG1460" t="b">
        <f t="shared" si="388"/>
        <v>1</v>
      </c>
    </row>
    <row r="1461" spans="1:33">
      <c r="A1461" s="48">
        <f t="shared" si="372"/>
        <v>1461</v>
      </c>
      <c r="B1461" s="47">
        <f t="shared" si="373"/>
        <v>1423</v>
      </c>
      <c r="C1461" s="51" t="s">
        <v>5009</v>
      </c>
      <c r="D1461" s="51" t="s">
        <v>7</v>
      </c>
      <c r="E1461" s="56" t="s">
        <v>1048</v>
      </c>
      <c r="F1461" s="56" t="s">
        <v>1048</v>
      </c>
      <c r="G1461" s="158">
        <v>0</v>
      </c>
      <c r="H1461" s="158">
        <v>0</v>
      </c>
      <c r="I1461" s="145" t="s">
        <v>3</v>
      </c>
      <c r="J1461" s="56" t="s">
        <v>1377</v>
      </c>
      <c r="K1461" s="57" t="s">
        <v>4581</v>
      </c>
      <c r="L1461" s="55" t="s">
        <v>4773</v>
      </c>
      <c r="M1461" s="55" t="s">
        <v>4830</v>
      </c>
      <c r="N1461" s="55"/>
      <c r="O1461" s="55"/>
      <c r="P1461" s="54" t="s">
        <v>1463</v>
      </c>
      <c r="Q1461" s="13"/>
      <c r="R1461"/>
      <c r="S1461" t="str">
        <f t="shared" si="384"/>
        <v/>
      </c>
      <c r="T1461" s="44" t="str">
        <f>IF(ISNA(VLOOKUP(P1461,Sheet1!E:F,2,0)),"--","PRESENT")</f>
        <v>--</v>
      </c>
      <c r="U1461"/>
      <c r="V1461">
        <f t="shared" si="376"/>
        <v>272</v>
      </c>
      <c r="W1461" s="79" t="s">
        <v>2665</v>
      </c>
      <c r="X1461" s="57" t="s">
        <v>2600</v>
      </c>
      <c r="Y1461" s="57" t="s">
        <v>2240</v>
      </c>
      <c r="Z1461" s="25" t="str">
        <f t="shared" si="377"/>
        <v>"CLLCD"</v>
      </c>
      <c r="AA1461" s="25" t="str">
        <f t="shared" si="385"/>
        <v>CLLCD</v>
      </c>
      <c r="AB1461" s="1">
        <f t="shared" si="379"/>
        <v>1423</v>
      </c>
      <c r="AC1461" t="str">
        <f t="shared" si="386"/>
        <v>ITM_CLLCD</v>
      </c>
      <c r="AD1461" s="133" t="str">
        <f>IF(ISNA(VLOOKUP(AA1461,'XEQM Shortlist'!J:J,1,0)),"//","")</f>
        <v>//</v>
      </c>
      <c r="AF1461" s="92" t="str">
        <f t="shared" si="387"/>
        <v>CLLCD</v>
      </c>
      <c r="AG1461" t="b">
        <f t="shared" si="388"/>
        <v>1</v>
      </c>
    </row>
    <row r="1462" spans="1:33">
      <c r="A1462" s="48">
        <f t="shared" si="372"/>
        <v>1462</v>
      </c>
      <c r="B1462" s="47">
        <f t="shared" si="373"/>
        <v>1424</v>
      </c>
      <c r="C1462" s="51" t="s">
        <v>4845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1377</v>
      </c>
      <c r="K1462" s="57" t="s">
        <v>3785</v>
      </c>
      <c r="L1462" s="55" t="s">
        <v>4773</v>
      </c>
      <c r="M1462" s="55" t="s">
        <v>4830</v>
      </c>
      <c r="N1462" s="55"/>
      <c r="O1462" s="55"/>
      <c r="P1462" s="54" t="s">
        <v>1464</v>
      </c>
      <c r="Q1462" s="13"/>
      <c r="R1462"/>
      <c r="S1462" t="str">
        <f t="shared" si="384"/>
        <v/>
      </c>
      <c r="T1462" s="44" t="str">
        <f>IF(ISNA(VLOOKUP(P1462,Sheet1!E:F,2,0)),"--","PRESENT")</f>
        <v>--</v>
      </c>
      <c r="U1462"/>
      <c r="V1462">
        <f t="shared" si="376"/>
        <v>273</v>
      </c>
      <c r="W1462" s="79" t="s">
        <v>2665</v>
      </c>
      <c r="X1462" s="57" t="s">
        <v>2240</v>
      </c>
      <c r="Y1462" s="57" t="s">
        <v>2240</v>
      </c>
      <c r="Z1462" s="25" t="str">
        <f t="shared" si="377"/>
        <v>"CLMENU"</v>
      </c>
      <c r="AA1462" s="25" t="str">
        <f t="shared" si="385"/>
        <v>CLMENU</v>
      </c>
      <c r="AB1462" s="1">
        <f t="shared" si="379"/>
        <v>1424</v>
      </c>
      <c r="AC1462" t="str">
        <f t="shared" si="386"/>
        <v>ITM_CLMENU</v>
      </c>
      <c r="AD1462" s="133" t="str">
        <f>IF(ISNA(VLOOKUP(AA1462,'XEQM Shortlist'!J:J,1,0)),"//","")</f>
        <v>//</v>
      </c>
      <c r="AF1462" s="92" t="str">
        <f t="shared" si="387"/>
        <v>CLMENU</v>
      </c>
      <c r="AG1462" t="b">
        <f t="shared" si="388"/>
        <v>1</v>
      </c>
    </row>
    <row r="1463" spans="1:33">
      <c r="A1463" s="48">
        <f t="shared" si="372"/>
        <v>1463</v>
      </c>
      <c r="B1463" s="47">
        <f t="shared" si="373"/>
        <v>1425</v>
      </c>
      <c r="C1463" s="51" t="s">
        <v>3577</v>
      </c>
      <c r="D1463" s="51" t="s">
        <v>2793</v>
      </c>
      <c r="E1463" s="56" t="s">
        <v>1049</v>
      </c>
      <c r="F1463" s="56" t="s">
        <v>1049</v>
      </c>
      <c r="G1463" s="158">
        <v>0</v>
      </c>
      <c r="H1463" s="158">
        <v>0</v>
      </c>
      <c r="I1463" s="145" t="s">
        <v>3</v>
      </c>
      <c r="J1463" s="56" t="s">
        <v>1377</v>
      </c>
      <c r="K1463" s="57" t="s">
        <v>3948</v>
      </c>
      <c r="L1463" s="55" t="s">
        <v>4773</v>
      </c>
      <c r="M1463" s="55" t="s">
        <v>4832</v>
      </c>
      <c r="N1463" s="55"/>
      <c r="O1463" s="55"/>
      <c r="P1463" s="54" t="s">
        <v>1465</v>
      </c>
      <c r="Q1463" s="13"/>
      <c r="R1463"/>
      <c r="S1463" t="str">
        <f t="shared" si="384"/>
        <v/>
      </c>
      <c r="T1463" s="44" t="str">
        <f>IF(ISNA(VLOOKUP(P1463,Sheet1!E:F,2,0)),"--","PRESENT")</f>
        <v>--</v>
      </c>
      <c r="U1463"/>
      <c r="V1463">
        <f t="shared" si="376"/>
        <v>274</v>
      </c>
      <c r="W1463" s="79" t="s">
        <v>2240</v>
      </c>
      <c r="X1463" s="57" t="s">
        <v>2240</v>
      </c>
      <c r="Y1463" s="57" t="s">
        <v>2240</v>
      </c>
      <c r="Z1463" s="25" t="str">
        <f t="shared" si="377"/>
        <v>"CLP"</v>
      </c>
      <c r="AA1463" s="25" t="str">
        <f t="shared" si="385"/>
        <v>CLP</v>
      </c>
      <c r="AB1463" s="1">
        <f t="shared" si="379"/>
        <v>1425</v>
      </c>
      <c r="AC1463" t="str">
        <f t="shared" si="386"/>
        <v>ITM_CLP</v>
      </c>
      <c r="AD1463" s="133" t="str">
        <f>IF(ISNA(VLOOKUP(AA1463,'XEQM Shortlist'!J:J,1,0)),"//","")</f>
        <v>//</v>
      </c>
      <c r="AF1463" s="92" t="str">
        <f t="shared" si="387"/>
        <v>CLP</v>
      </c>
      <c r="AG1463" t="b">
        <f t="shared" si="388"/>
        <v>1</v>
      </c>
    </row>
    <row r="1464" spans="1:33">
      <c r="A1464" s="48">
        <f t="shared" si="372"/>
        <v>1464</v>
      </c>
      <c r="B1464" s="47">
        <f t="shared" si="373"/>
        <v>1426</v>
      </c>
      <c r="C1464" s="51" t="s">
        <v>3578</v>
      </c>
      <c r="D1464" s="51" t="s">
        <v>48</v>
      </c>
      <c r="E1464" s="56" t="s">
        <v>1050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1377</v>
      </c>
      <c r="K1464" s="57" t="s">
        <v>3948</v>
      </c>
      <c r="L1464" s="55" t="s">
        <v>4773</v>
      </c>
      <c r="M1464" s="55" t="s">
        <v>4832</v>
      </c>
      <c r="N1464" s="55"/>
      <c r="O1464" s="55"/>
      <c r="P1464" s="54" t="s">
        <v>1466</v>
      </c>
      <c r="Q1464" s="13"/>
      <c r="R1464"/>
      <c r="S1464" t="str">
        <f t="shared" si="384"/>
        <v/>
      </c>
      <c r="T1464" s="44" t="str">
        <f>IF(ISNA(VLOOKUP(P1464,Sheet1!E:F,2,0)),"--","PRESENT")</f>
        <v>--</v>
      </c>
      <c r="U1464"/>
      <c r="V1464">
        <f t="shared" si="376"/>
        <v>275</v>
      </c>
      <c r="W1464" s="79" t="s">
        <v>2240</v>
      </c>
      <c r="X1464" s="57" t="s">
        <v>2240</v>
      </c>
      <c r="Y1464" s="57" t="s">
        <v>2240</v>
      </c>
      <c r="Z1464" s="25" t="str">
        <f t="shared" si="377"/>
        <v>"CLPALL"</v>
      </c>
      <c r="AA1464" s="25" t="str">
        <f t="shared" si="385"/>
        <v>CLPALL</v>
      </c>
      <c r="AB1464" s="1">
        <f t="shared" si="379"/>
        <v>1426</v>
      </c>
      <c r="AC1464" t="str">
        <f t="shared" si="386"/>
        <v>ITM_CLPALL</v>
      </c>
      <c r="AD1464" s="133" t="str">
        <f>IF(ISNA(VLOOKUP(AA1464,'XEQM Shortlist'!J:J,1,0)),"//","")</f>
        <v>//</v>
      </c>
      <c r="AF1464" s="92" t="str">
        <f t="shared" si="387"/>
        <v>CLPALL</v>
      </c>
      <c r="AG1464" t="b">
        <f t="shared" si="388"/>
        <v>1</v>
      </c>
    </row>
    <row r="1465" spans="1:33">
      <c r="A1465" s="48">
        <f t="shared" si="372"/>
        <v>1465</v>
      </c>
      <c r="B1465" s="47">
        <f t="shared" si="373"/>
        <v>1427</v>
      </c>
      <c r="C1465" s="51" t="s">
        <v>3579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1377</v>
      </c>
      <c r="K1465" s="57" t="s">
        <v>3948</v>
      </c>
      <c r="L1465" s="55" t="s">
        <v>4773</v>
      </c>
      <c r="M1465" s="55" t="s">
        <v>4832</v>
      </c>
      <c r="N1465" s="55"/>
      <c r="O1465" s="55"/>
      <c r="P1465" s="54" t="s">
        <v>1468</v>
      </c>
      <c r="Q1465" s="13"/>
      <c r="R1465"/>
      <c r="S1465" t="str">
        <f t="shared" si="384"/>
        <v/>
      </c>
      <c r="T1465" s="44" t="str">
        <f>IF(ISNA(VLOOKUP(P1465,Sheet1!E:F,2,0)),"--","PRESENT")</f>
        <v>--</v>
      </c>
      <c r="U1465"/>
      <c r="V1465">
        <f t="shared" si="376"/>
        <v>276</v>
      </c>
      <c r="W1465" s="79" t="s">
        <v>2665</v>
      </c>
      <c r="X1465" s="57" t="s">
        <v>2600</v>
      </c>
      <c r="Y1465" s="57" t="s">
        <v>2240</v>
      </c>
      <c r="Z1465" s="25" t="str">
        <f t="shared" si="377"/>
        <v>"CLREGS"</v>
      </c>
      <c r="AA1465" s="25" t="str">
        <f t="shared" si="385"/>
        <v>CLREGS</v>
      </c>
      <c r="AB1465" s="1">
        <f t="shared" si="379"/>
        <v>1427</v>
      </c>
      <c r="AC1465" t="str">
        <f t="shared" si="386"/>
        <v>ITM_CLREGS</v>
      </c>
      <c r="AD1465" s="133" t="str">
        <f>IF(ISNA(VLOOKUP(AA1465,'XEQM Shortlist'!J:J,1,0)),"//","")</f>
        <v>//</v>
      </c>
      <c r="AF1465" s="92" t="str">
        <f t="shared" si="387"/>
        <v>CLREGS</v>
      </c>
      <c r="AG1465" t="b">
        <f t="shared" si="388"/>
        <v>1</v>
      </c>
    </row>
    <row r="1466" spans="1:33">
      <c r="A1466" s="48">
        <f t="shared" si="372"/>
        <v>1466</v>
      </c>
      <c r="B1466" s="47">
        <f t="shared" si="373"/>
        <v>1428</v>
      </c>
      <c r="C1466" s="51" t="s">
        <v>3580</v>
      </c>
      <c r="D1466" s="51" t="s">
        <v>7</v>
      </c>
      <c r="E1466" s="56" t="s">
        <v>1052</v>
      </c>
      <c r="F1466" s="56" t="s">
        <v>1052</v>
      </c>
      <c r="G1466" s="158">
        <v>0</v>
      </c>
      <c r="H1466" s="158">
        <v>0</v>
      </c>
      <c r="I1466" s="145" t="s">
        <v>3</v>
      </c>
      <c r="J1466" s="56" t="s">
        <v>1377</v>
      </c>
      <c r="K1466" s="57" t="s">
        <v>4581</v>
      </c>
      <c r="L1466" s="55" t="s">
        <v>4773</v>
      </c>
      <c r="M1466" s="55" t="s">
        <v>4830</v>
      </c>
      <c r="N1466" s="55"/>
      <c r="O1466" s="55"/>
      <c r="P1466" s="54" t="s">
        <v>1469</v>
      </c>
      <c r="Q1466" s="13"/>
      <c r="R1466"/>
      <c r="S1466" t="str">
        <f t="shared" si="384"/>
        <v/>
      </c>
      <c r="T1466" s="44" t="str">
        <f>IF(ISNA(VLOOKUP(P1466,Sheet1!E:F,2,0)),"--","PRESENT")</f>
        <v>PRESENT</v>
      </c>
      <c r="U1466"/>
      <c r="V1466">
        <f t="shared" si="376"/>
        <v>277</v>
      </c>
      <c r="W1466" s="79" t="s">
        <v>2665</v>
      </c>
      <c r="X1466" s="57" t="s">
        <v>2600</v>
      </c>
      <c r="Y1466" s="57" t="s">
        <v>2240</v>
      </c>
      <c r="Z1466" s="25" t="str">
        <f t="shared" si="377"/>
        <v>"CLSTK"</v>
      </c>
      <c r="AA1466" s="25" t="str">
        <f t="shared" si="385"/>
        <v>CLSTK</v>
      </c>
      <c r="AB1466" s="1">
        <f t="shared" si="379"/>
        <v>1428</v>
      </c>
      <c r="AC1466" t="str">
        <f t="shared" si="386"/>
        <v>ITM_CLSTK</v>
      </c>
      <c r="AD1466" s="133" t="str">
        <f>IF(ISNA(VLOOKUP(AA1466,'XEQM Shortlist'!J:J,1,0)),"//","")</f>
        <v/>
      </c>
      <c r="AF1466" s="92" t="str">
        <f t="shared" si="387"/>
        <v>CLSTK</v>
      </c>
      <c r="AG1466" t="b">
        <f t="shared" si="388"/>
        <v>1</v>
      </c>
    </row>
    <row r="1467" spans="1:33">
      <c r="A1467" s="48">
        <f t="shared" si="372"/>
        <v>1467</v>
      </c>
      <c r="B1467" s="47">
        <f t="shared" si="373"/>
        <v>1429</v>
      </c>
      <c r="C1467" s="51" t="s">
        <v>3581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1377</v>
      </c>
      <c r="K1467" s="57" t="s">
        <v>4581</v>
      </c>
      <c r="L1467" s="55" t="s">
        <v>4773</v>
      </c>
      <c r="M1467" s="55" t="s">
        <v>4830</v>
      </c>
      <c r="N1467" s="55"/>
      <c r="O1467" s="55"/>
      <c r="P1467" s="54" t="s">
        <v>1471</v>
      </c>
      <c r="Q1467" s="13"/>
      <c r="R1467"/>
      <c r="S1467" t="str">
        <f t="shared" si="384"/>
        <v/>
      </c>
      <c r="T1467" s="44" t="str">
        <f>IF(ISNA(VLOOKUP(P1467,Sheet1!E:F,2,0)),"--","PRESENT")</f>
        <v>PRESENT</v>
      </c>
      <c r="U1467"/>
      <c r="V1467">
        <f t="shared" si="376"/>
        <v>278</v>
      </c>
      <c r="W1467" s="79" t="s">
        <v>2665</v>
      </c>
      <c r="X1467" s="57" t="s">
        <v>2600</v>
      </c>
      <c r="Y1467" s="57" t="s">
        <v>2240</v>
      </c>
      <c r="Z1467" s="25" t="str">
        <f t="shared" si="377"/>
        <v>"CL" STD_SIGMA</v>
      </c>
      <c r="AA1467" s="25" t="str">
        <f t="shared" si="385"/>
        <v>CLSUM</v>
      </c>
      <c r="AB1467" s="1">
        <f t="shared" si="379"/>
        <v>1429</v>
      </c>
      <c r="AC1467" t="str">
        <f t="shared" si="386"/>
        <v>ITM_CLSIGMA</v>
      </c>
      <c r="AD1467" s="133" t="str">
        <f>IF(ISNA(VLOOKUP(AA1467,'XEQM Shortlist'!J:J,1,0)),"//","")</f>
        <v/>
      </c>
      <c r="AF1467" s="92" t="str">
        <f t="shared" si="387"/>
        <v>CLSUM</v>
      </c>
      <c r="AG1467" t="b">
        <f t="shared" si="388"/>
        <v>1</v>
      </c>
    </row>
    <row r="1468" spans="1:33" s="105" customFormat="1">
      <c r="A1468" s="48">
        <f t="shared" si="372"/>
        <v>1468</v>
      </c>
      <c r="B1468" s="47">
        <f t="shared" si="373"/>
        <v>1430</v>
      </c>
      <c r="C1468" s="102" t="s">
        <v>3432</v>
      </c>
      <c r="D1468" s="102" t="s">
        <v>7</v>
      </c>
      <c r="E1468" s="103" t="s">
        <v>1254</v>
      </c>
      <c r="F1468" s="103" t="s">
        <v>273</v>
      </c>
      <c r="G1468" s="101">
        <v>0</v>
      </c>
      <c r="H1468" s="101">
        <v>99</v>
      </c>
      <c r="I1468" s="145" t="s">
        <v>3</v>
      </c>
      <c r="J1468" s="56" t="s">
        <v>1377</v>
      </c>
      <c r="K1468" s="104" t="s">
        <v>3947</v>
      </c>
      <c r="L1468" s="105" t="s">
        <v>4773</v>
      </c>
      <c r="M1468" s="55" t="s">
        <v>4835</v>
      </c>
      <c r="P1468" s="18" t="s">
        <v>1896</v>
      </c>
      <c r="Q1468" s="18"/>
      <c r="S1468" s="105" t="str">
        <f t="shared" si="384"/>
        <v>NOT EQUAL</v>
      </c>
      <c r="T1468" s="44" t="str">
        <f>IF(ISNA(VLOOKUP(P1468,Sheet1!E:F,2,0)),"--","PRESENT")</f>
        <v>--</v>
      </c>
      <c r="V1468">
        <f t="shared" si="376"/>
        <v>278</v>
      </c>
      <c r="W1468" s="108" t="s">
        <v>2678</v>
      </c>
      <c r="X1468" s="104" t="s">
        <v>2594</v>
      </c>
      <c r="Y1468" s="104" t="s">
        <v>2240</v>
      </c>
      <c r="Z1468" s="25" t="str">
        <f t="shared" si="377"/>
        <v/>
      </c>
      <c r="AA1468" s="25" t="str">
        <f t="shared" si="385"/>
        <v/>
      </c>
      <c r="AB1468" s="1">
        <f t="shared" si="379"/>
        <v>1430</v>
      </c>
      <c r="AC1468" t="str">
        <f t="shared" si="386"/>
        <v>ITM_STOMAX</v>
      </c>
      <c r="AD1468" s="133" t="str">
        <f>IF(ISNA(VLOOKUP(AA1468,'XEQM Shortlist'!J:J,1,0)),"//","")</f>
        <v/>
      </c>
      <c r="AF1468" s="92" t="str">
        <f t="shared" si="387"/>
        <v/>
      </c>
      <c r="AG1468" t="b">
        <f t="shared" si="388"/>
        <v>1</v>
      </c>
    </row>
    <row r="1469" spans="1:33">
      <c r="A1469" s="48">
        <f t="shared" si="372"/>
        <v>1469</v>
      </c>
      <c r="B1469" s="47">
        <f t="shared" si="373"/>
        <v>1431</v>
      </c>
      <c r="C1469" s="51" t="s">
        <v>3583</v>
      </c>
      <c r="D1469" s="51" t="s">
        <v>7</v>
      </c>
      <c r="E1469" s="56" t="s">
        <v>1055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1377</v>
      </c>
      <c r="K1469" s="57" t="s">
        <v>3947</v>
      </c>
      <c r="L1469" s="55" t="s">
        <v>4773</v>
      </c>
      <c r="M1469" s="55" t="s">
        <v>4830</v>
      </c>
      <c r="N1469" s="55"/>
      <c r="O1469" s="55"/>
      <c r="P1469" s="54" t="s">
        <v>1473</v>
      </c>
      <c r="Q1469" s="13"/>
      <c r="R1469"/>
      <c r="S1469" t="str">
        <f t="shared" si="384"/>
        <v/>
      </c>
      <c r="T1469" s="44" t="str">
        <f>IF(ISNA(VLOOKUP(P1469,Sheet1!E:F,2,0)),"--","PRESENT")</f>
        <v>--</v>
      </c>
      <c r="U1469"/>
      <c r="V1469">
        <f t="shared" si="376"/>
        <v>279</v>
      </c>
      <c r="W1469" s="79" t="s">
        <v>2666</v>
      </c>
      <c r="X1469" s="57" t="s">
        <v>2240</v>
      </c>
      <c r="Y1469" s="57" t="s">
        <v>2240</v>
      </c>
      <c r="Z1469" s="25" t="str">
        <f t="shared" si="377"/>
        <v>"CONJ"</v>
      </c>
      <c r="AA1469" s="25" t="str">
        <f t="shared" si="385"/>
        <v>CONJ</v>
      </c>
      <c r="AB1469" s="1">
        <f t="shared" si="379"/>
        <v>1431</v>
      </c>
      <c r="AC1469" t="str">
        <f t="shared" si="386"/>
        <v>ITM_CONJ</v>
      </c>
      <c r="AD1469" s="133" t="str">
        <f>IF(ISNA(VLOOKUP(AA1469,'XEQM Shortlist'!J:J,1,0)),"//","")</f>
        <v>//</v>
      </c>
      <c r="AF1469" s="92" t="str">
        <f t="shared" si="387"/>
        <v>CONJ</v>
      </c>
      <c r="AG1469" t="b">
        <f t="shared" si="388"/>
        <v>1</v>
      </c>
    </row>
    <row r="1470" spans="1:33" s="105" customFormat="1">
      <c r="A1470" s="48">
        <f t="shared" si="372"/>
        <v>1470</v>
      </c>
      <c r="B1470" s="47">
        <f t="shared" si="373"/>
        <v>1432</v>
      </c>
      <c r="C1470" s="102" t="s">
        <v>3439</v>
      </c>
      <c r="D1470" s="102" t="s">
        <v>7</v>
      </c>
      <c r="E1470" s="103" t="s">
        <v>1215</v>
      </c>
      <c r="F1470" s="103" t="s">
        <v>273</v>
      </c>
      <c r="G1470" s="101">
        <v>0</v>
      </c>
      <c r="H1470" s="101">
        <v>99</v>
      </c>
      <c r="I1470" s="145" t="s">
        <v>3</v>
      </c>
      <c r="J1470" s="56" t="s">
        <v>1377</v>
      </c>
      <c r="K1470" s="104" t="s">
        <v>3947</v>
      </c>
      <c r="L1470" s="105" t="s">
        <v>4773</v>
      </c>
      <c r="M1470" s="55" t="s">
        <v>4835</v>
      </c>
      <c r="P1470" s="18" t="s">
        <v>1807</v>
      </c>
      <c r="Q1470" s="18"/>
      <c r="S1470" s="105" t="str">
        <f t="shared" si="384"/>
        <v>NOT EQUAL</v>
      </c>
      <c r="T1470" s="44" t="str">
        <f>IF(ISNA(VLOOKUP(P1470,Sheet1!E:F,2,0)),"--","PRESENT")</f>
        <v>--</v>
      </c>
      <c r="V1470">
        <f t="shared" si="376"/>
        <v>279</v>
      </c>
      <c r="W1470" s="108" t="s">
        <v>2678</v>
      </c>
      <c r="X1470" s="104" t="s">
        <v>2594</v>
      </c>
      <c r="Y1470" s="104" t="s">
        <v>2240</v>
      </c>
      <c r="Z1470" s="25" t="str">
        <f t="shared" si="377"/>
        <v/>
      </c>
      <c r="AA1470" s="25" t="str">
        <f t="shared" si="385"/>
        <v/>
      </c>
      <c r="AB1470" s="1">
        <f t="shared" si="379"/>
        <v>1432</v>
      </c>
      <c r="AC1470" t="str">
        <f t="shared" si="386"/>
        <v>ITM_RCLMAX</v>
      </c>
      <c r="AD1470" s="133" t="str">
        <f>IF(ISNA(VLOOKUP(AA1470,'XEQM Shortlist'!J:J,1,0)),"//","")</f>
        <v/>
      </c>
      <c r="AF1470" s="92" t="str">
        <f t="shared" si="387"/>
        <v/>
      </c>
      <c r="AG1470" t="b">
        <f t="shared" si="388"/>
        <v>1</v>
      </c>
    </row>
    <row r="1471" spans="1:33">
      <c r="A1471" s="48">
        <f t="shared" si="372"/>
        <v>1471</v>
      </c>
      <c r="B1471" s="47">
        <f t="shared" si="373"/>
        <v>1433</v>
      </c>
      <c r="C1471" s="51" t="s">
        <v>4422</v>
      </c>
      <c r="D1471" s="51" t="s">
        <v>7</v>
      </c>
      <c r="E1471" s="56" t="s">
        <v>1056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1377</v>
      </c>
      <c r="K1471" s="57" t="s">
        <v>3947</v>
      </c>
      <c r="L1471" s="55" t="s">
        <v>4773</v>
      </c>
      <c r="M1471" s="55" t="s">
        <v>4830</v>
      </c>
      <c r="N1471" s="55"/>
      <c r="O1471" s="55"/>
      <c r="P1471" s="54" t="s">
        <v>1475</v>
      </c>
      <c r="Q1471" s="13"/>
      <c r="R1471"/>
      <c r="S1471" t="str">
        <f t="shared" si="384"/>
        <v>NOT EQUAL</v>
      </c>
      <c r="T1471" s="44" t="str">
        <f>IF(ISNA(VLOOKUP(P1471,Sheet1!E:F,2,0)),"--","PRESENT")</f>
        <v>--</v>
      </c>
      <c r="U1471"/>
      <c r="V1471">
        <f t="shared" si="376"/>
        <v>280</v>
      </c>
      <c r="W1471" s="79" t="s">
        <v>2667</v>
      </c>
      <c r="X1471" s="57" t="s">
        <v>2240</v>
      </c>
      <c r="Y1471" s="57" t="s">
        <v>2240</v>
      </c>
      <c r="Z1471" s="25" t="str">
        <f t="shared" si="377"/>
        <v>"CORR"</v>
      </c>
      <c r="AA1471" s="25" t="str">
        <f t="shared" si="385"/>
        <v>CORR</v>
      </c>
      <c r="AB1471" s="1">
        <f t="shared" si="379"/>
        <v>1433</v>
      </c>
      <c r="AC1471" t="str">
        <f t="shared" si="386"/>
        <v>ITM_CORR</v>
      </c>
      <c r="AD1471" s="133" t="str">
        <f>IF(ISNA(VLOOKUP(AA1471,'XEQM Shortlist'!J:J,1,0)),"//","")</f>
        <v>//</v>
      </c>
      <c r="AF1471" s="92" t="str">
        <f t="shared" si="387"/>
        <v>CORR</v>
      </c>
      <c r="AG1471" t="b">
        <f t="shared" si="388"/>
        <v>1</v>
      </c>
    </row>
    <row r="1472" spans="1:33">
      <c r="A1472" s="48">
        <f t="shared" si="372"/>
        <v>1472</v>
      </c>
      <c r="B1472" s="47">
        <f t="shared" si="373"/>
        <v>1434</v>
      </c>
      <c r="C1472" s="51" t="s">
        <v>4423</v>
      </c>
      <c r="D1472" s="51" t="s">
        <v>7</v>
      </c>
      <c r="E1472" s="56" t="s">
        <v>1058</v>
      </c>
      <c r="F1472" s="56" t="s">
        <v>1059</v>
      </c>
      <c r="G1472" s="158">
        <v>0</v>
      </c>
      <c r="H1472" s="158">
        <v>0</v>
      </c>
      <c r="I1472" s="145" t="s">
        <v>3</v>
      </c>
      <c r="J1472" s="56" t="s">
        <v>1377</v>
      </c>
      <c r="K1472" s="57" t="s">
        <v>3947</v>
      </c>
      <c r="L1472" s="55" t="s">
        <v>4773</v>
      </c>
      <c r="M1472" s="55" t="s">
        <v>4830</v>
      </c>
      <c r="N1472" s="55"/>
      <c r="O1472" s="55"/>
      <c r="P1472" s="54" t="s">
        <v>1478</v>
      </c>
      <c r="Q1472" s="13"/>
      <c r="R1472"/>
      <c r="S1472" t="str">
        <f t="shared" si="384"/>
        <v/>
      </c>
      <c r="T1472" s="44" t="str">
        <f>IF(ISNA(VLOOKUP(P1472,Sheet1!E:F,2,0)),"--","PRESENT")</f>
        <v>--</v>
      </c>
      <c r="U1472"/>
      <c r="V1472">
        <f t="shared" si="376"/>
        <v>281</v>
      </c>
      <c r="W1472" s="79" t="s">
        <v>2667</v>
      </c>
      <c r="X1472" s="57" t="s">
        <v>2240</v>
      </c>
      <c r="Y1472" s="57" t="s">
        <v>2240</v>
      </c>
      <c r="Z1472" s="25" t="str">
        <f t="shared" si="377"/>
        <v>"COV"</v>
      </c>
      <c r="AA1472" s="25" t="str">
        <f t="shared" si="385"/>
        <v>COV</v>
      </c>
      <c r="AB1472" s="1">
        <f t="shared" si="379"/>
        <v>1434</v>
      </c>
      <c r="AC1472" t="str">
        <f t="shared" si="386"/>
        <v>ITM_COV</v>
      </c>
      <c r="AD1472" s="133" t="str">
        <f>IF(ISNA(VLOOKUP(AA1472,'XEQM Shortlist'!J:J,1,0)),"//","")</f>
        <v>//</v>
      </c>
      <c r="AF1472" s="92" t="str">
        <f t="shared" si="387"/>
        <v>COV</v>
      </c>
      <c r="AG1472" t="b">
        <f t="shared" si="388"/>
        <v>1</v>
      </c>
    </row>
    <row r="1473" spans="1:33">
      <c r="A1473" s="48">
        <f t="shared" si="372"/>
        <v>1473</v>
      </c>
      <c r="B1473" s="47">
        <f t="shared" si="373"/>
        <v>1435</v>
      </c>
      <c r="C1473" s="53" t="s">
        <v>4453</v>
      </c>
      <c r="D1473" s="51" t="s">
        <v>7</v>
      </c>
      <c r="E1473" s="56" t="s">
        <v>2528</v>
      </c>
      <c r="F1473" s="56" t="s">
        <v>2528</v>
      </c>
      <c r="G1473" s="158">
        <v>0</v>
      </c>
      <c r="H1473" s="158">
        <v>0</v>
      </c>
      <c r="I1473" s="145" t="s">
        <v>3</v>
      </c>
      <c r="J1473" s="56" t="s">
        <v>1377</v>
      </c>
      <c r="K1473" s="57" t="s">
        <v>3947</v>
      </c>
      <c r="L1473" s="55" t="s">
        <v>4773</v>
      </c>
      <c r="M1473" s="55" t="s">
        <v>4830</v>
      </c>
      <c r="N1473" s="55"/>
      <c r="O1473" s="55"/>
      <c r="P1473" s="54" t="s">
        <v>2530</v>
      </c>
      <c r="Q1473" s="13"/>
      <c r="R1473"/>
      <c r="S1473" t="str">
        <f t="shared" si="384"/>
        <v/>
      </c>
      <c r="T1473" s="44" t="str">
        <f>IF(ISNA(VLOOKUP(P1473,Sheet1!E:F,2,0)),"--","PRESENT")</f>
        <v>--</v>
      </c>
      <c r="U1473"/>
      <c r="V1473">
        <f t="shared" si="376"/>
        <v>282</v>
      </c>
      <c r="W1473" s="79" t="s">
        <v>2667</v>
      </c>
      <c r="X1473" s="57" t="s">
        <v>2240</v>
      </c>
      <c r="Y1473" s="57" t="s">
        <v>2240</v>
      </c>
      <c r="Z1473" s="25" t="str">
        <f t="shared" si="377"/>
        <v>"BESTF?"</v>
      </c>
      <c r="AA1473" s="25" t="str">
        <f t="shared" si="385"/>
        <v>BESTF?</v>
      </c>
      <c r="AB1473" s="1">
        <f t="shared" si="379"/>
        <v>1435</v>
      </c>
      <c r="AC1473" t="str">
        <f t="shared" si="386"/>
        <v>ITM_BESTFQ</v>
      </c>
      <c r="AD1473" s="133" t="str">
        <f>IF(ISNA(VLOOKUP(AA1473,'XEQM Shortlist'!J:J,1,0)),"//","")</f>
        <v>//</v>
      </c>
      <c r="AF1473" s="92" t="str">
        <f t="shared" si="387"/>
        <v>BESTF?</v>
      </c>
      <c r="AG1473" t="b">
        <f t="shared" si="388"/>
        <v>1</v>
      </c>
    </row>
    <row r="1474" spans="1:33">
      <c r="A1474" s="48">
        <f t="shared" si="372"/>
        <v>1474</v>
      </c>
      <c r="B1474" s="47">
        <f t="shared" si="373"/>
        <v>1436</v>
      </c>
      <c r="C1474" s="51" t="s">
        <v>3584</v>
      </c>
      <c r="D1474" s="51" t="s">
        <v>7</v>
      </c>
      <c r="E1474" s="115" t="s">
        <v>1061</v>
      </c>
      <c r="F1474" s="115" t="s">
        <v>1062</v>
      </c>
      <c r="G1474" s="128">
        <v>0</v>
      </c>
      <c r="H1474" s="128">
        <v>0</v>
      </c>
      <c r="I1474" s="145" t="s">
        <v>3</v>
      </c>
      <c r="J1474" s="56" t="s">
        <v>1377</v>
      </c>
      <c r="K1474" s="57" t="s">
        <v>3947</v>
      </c>
      <c r="L1474" s="55" t="s">
        <v>4773</v>
      </c>
      <c r="M1474" s="55" t="s">
        <v>4830</v>
      </c>
      <c r="N1474" s="55"/>
      <c r="O1474" s="55"/>
      <c r="P1474" s="54" t="s">
        <v>3389</v>
      </c>
      <c r="Q1474" s="20"/>
      <c r="R1474"/>
      <c r="S1474" t="str">
        <f t="shared" si="384"/>
        <v/>
      </c>
      <c r="T1474" s="44" t="str">
        <f>IF(ISNA(VLOOKUP(P1474,Sheet1!E:F,2,0)),"--","PRESENT")</f>
        <v>--</v>
      </c>
      <c r="U1474"/>
      <c r="V1474">
        <f t="shared" si="376"/>
        <v>283</v>
      </c>
      <c r="W1474" s="79" t="s">
        <v>2666</v>
      </c>
      <c r="X1474" s="57"/>
      <c r="Y1474" s="57"/>
      <c r="Z1474" s="25" t="str">
        <f t="shared" si="377"/>
        <v>"CROSS"</v>
      </c>
      <c r="AA1474" s="25" t="str">
        <f t="shared" si="385"/>
        <v>CROSS</v>
      </c>
      <c r="AB1474" s="1">
        <f t="shared" si="379"/>
        <v>1436</v>
      </c>
      <c r="AC1474" t="str">
        <f t="shared" si="386"/>
        <v>ITM_CROSS_PROD</v>
      </c>
      <c r="AD1474" s="133" t="str">
        <f>IF(ISNA(VLOOKUP(AA1474,'XEQM Shortlist'!J:J,1,0)),"//","")</f>
        <v>//</v>
      </c>
      <c r="AF1474" s="92" t="str">
        <f t="shared" si="387"/>
        <v>*</v>
      </c>
      <c r="AG1474" t="b">
        <f t="shared" si="388"/>
        <v>0</v>
      </c>
    </row>
    <row r="1475" spans="1:33">
      <c r="A1475" s="48">
        <f t="shared" si="372"/>
        <v>1475</v>
      </c>
      <c r="B1475" s="47">
        <f t="shared" si="373"/>
        <v>1437</v>
      </c>
      <c r="C1475" s="51" t="s">
        <v>3585</v>
      </c>
      <c r="D1475" s="51" t="s">
        <v>7</v>
      </c>
      <c r="E1475" s="127" t="s">
        <v>1063</v>
      </c>
      <c r="F1475" s="127" t="s">
        <v>1063</v>
      </c>
      <c r="G1475" s="128">
        <v>0</v>
      </c>
      <c r="H1475" s="128">
        <v>0</v>
      </c>
      <c r="I1475" s="145" t="s">
        <v>3</v>
      </c>
      <c r="J1475" s="56" t="s">
        <v>1377</v>
      </c>
      <c r="K1475" s="57" t="s">
        <v>3947</v>
      </c>
      <c r="L1475" s="55" t="s">
        <v>4773</v>
      </c>
      <c r="M1475" s="55" t="s">
        <v>4830</v>
      </c>
      <c r="N1475" s="55"/>
      <c r="O1475" s="55"/>
      <c r="P1475" s="54" t="s">
        <v>1484</v>
      </c>
      <c r="Q1475" s="13"/>
      <c r="R1475"/>
      <c r="S1475" t="str">
        <f t="shared" si="384"/>
        <v/>
      </c>
      <c r="T1475" s="44" t="str">
        <f>IF(ISNA(VLOOKUP(P1475,Sheet1!E:F,2,0)),"--","PRESENT")</f>
        <v>--</v>
      </c>
      <c r="U1475"/>
      <c r="V1475">
        <f t="shared" si="376"/>
        <v>284</v>
      </c>
      <c r="W1475" s="79" t="s">
        <v>2666</v>
      </c>
      <c r="X1475" s="57" t="s">
        <v>2240</v>
      </c>
      <c r="Y1475" s="57" t="s">
        <v>2240</v>
      </c>
      <c r="Z1475" s="25" t="str">
        <f t="shared" si="377"/>
        <v>"CX" STD_RIGHT_ARROW "RE"</v>
      </c>
      <c r="AA1475" s="25" t="str">
        <f t="shared" si="385"/>
        <v>CX&gt;RE</v>
      </c>
      <c r="AB1475" s="1">
        <f t="shared" si="379"/>
        <v>1437</v>
      </c>
      <c r="AC1475" t="str">
        <f t="shared" si="386"/>
        <v>ITM_CXtoRE</v>
      </c>
      <c r="AD1475" s="133" t="str">
        <f>IF(ISNA(VLOOKUP(AA1475,'XEQM Shortlist'!J:J,1,0)),"//","")</f>
        <v>//</v>
      </c>
      <c r="AF1475" s="92" t="str">
        <f t="shared" si="387"/>
        <v>CX&gt;RE</v>
      </c>
      <c r="AG1475" t="b">
        <f t="shared" si="388"/>
        <v>1</v>
      </c>
    </row>
    <row r="1476" spans="1:33">
      <c r="A1476" s="48">
        <f t="shared" si="372"/>
        <v>1476</v>
      </c>
      <c r="B1476" s="47">
        <f t="shared" si="373"/>
        <v>1438</v>
      </c>
      <c r="C1476" s="51" t="s">
        <v>4223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1377</v>
      </c>
      <c r="K1476" s="57" t="s">
        <v>3947</v>
      </c>
      <c r="L1476" s="55" t="s">
        <v>4773</v>
      </c>
      <c r="M1476" s="55" t="s">
        <v>4830</v>
      </c>
      <c r="N1476" s="55"/>
      <c r="O1476" s="55"/>
      <c r="P1476" s="54" t="s">
        <v>1485</v>
      </c>
      <c r="Q1476" s="13"/>
      <c r="R1476"/>
      <c r="S1476" t="str">
        <f t="shared" si="384"/>
        <v/>
      </c>
      <c r="T1476" s="44" t="str">
        <f>IF(ISNA(VLOOKUP(P1476,Sheet1!E:F,2,0)),"--","PRESENT")</f>
        <v>--</v>
      </c>
      <c r="U1476"/>
      <c r="V1476">
        <f t="shared" si="376"/>
        <v>285</v>
      </c>
      <c r="W1476" s="79" t="s">
        <v>2240</v>
      </c>
      <c r="X1476" s="57" t="s">
        <v>2240</v>
      </c>
      <c r="Y1476" s="57" t="s">
        <v>2240</v>
      </c>
      <c r="Z1476" s="25" t="str">
        <f t="shared" si="377"/>
        <v>"DATE"</v>
      </c>
      <c r="AA1476" s="25" t="str">
        <f t="shared" si="385"/>
        <v>DATE</v>
      </c>
      <c r="AB1476" s="1">
        <f t="shared" si="379"/>
        <v>1438</v>
      </c>
      <c r="AC1476" t="str">
        <f t="shared" si="386"/>
        <v>ITM_DATE</v>
      </c>
      <c r="AD1476" s="133" t="str">
        <f>IF(ISNA(VLOOKUP(AA1476,'XEQM Shortlist'!J:J,1,0)),"//","")</f>
        <v>//</v>
      </c>
      <c r="AF1476" s="92" t="str">
        <f t="shared" si="387"/>
        <v>DATE</v>
      </c>
      <c r="AG1476" t="b">
        <f t="shared" si="388"/>
        <v>1</v>
      </c>
    </row>
    <row r="1477" spans="1:33">
      <c r="A1477" s="48">
        <f t="shared" si="372"/>
        <v>1477</v>
      </c>
      <c r="B1477" s="47">
        <f t="shared" si="373"/>
        <v>1439</v>
      </c>
      <c r="C1477" s="51" t="s">
        <v>4224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1377</v>
      </c>
      <c r="K1477" s="57" t="s">
        <v>3947</v>
      </c>
      <c r="L1477" s="55" t="s">
        <v>4773</v>
      </c>
      <c r="M1477" s="55" t="s">
        <v>4830</v>
      </c>
      <c r="N1477" s="55"/>
      <c r="O1477" s="55"/>
      <c r="P1477" s="54" t="s">
        <v>1487</v>
      </c>
      <c r="Q1477" s="13"/>
      <c r="R1477"/>
      <c r="S1477" t="str">
        <f t="shared" si="384"/>
        <v/>
      </c>
      <c r="T1477" s="44" t="str">
        <f>IF(ISNA(VLOOKUP(P1477,Sheet1!E:F,2,0)),"--","PRESENT")</f>
        <v>--</v>
      </c>
      <c r="U1477"/>
      <c r="V1477">
        <f t="shared" si="376"/>
        <v>286</v>
      </c>
      <c r="W1477" s="79" t="s">
        <v>2240</v>
      </c>
      <c r="X1477" s="57" t="s">
        <v>2240</v>
      </c>
      <c r="Y1477" s="57" t="s">
        <v>2240</v>
      </c>
      <c r="Z1477" s="25" t="str">
        <f t="shared" si="377"/>
        <v>"DATE" STD_RIGHT_ARROW</v>
      </c>
      <c r="AA1477" s="25" t="str">
        <f t="shared" si="385"/>
        <v>DATE&gt;</v>
      </c>
      <c r="AB1477" s="1">
        <f t="shared" si="379"/>
        <v>1439</v>
      </c>
      <c r="AC1477" t="str">
        <f t="shared" si="386"/>
        <v>ITM_DATEto</v>
      </c>
      <c r="AD1477" s="133" t="str">
        <f>IF(ISNA(VLOOKUP(AA1477,'XEQM Shortlist'!J:J,1,0)),"//","")</f>
        <v>//</v>
      </c>
      <c r="AF1477" s="92" t="str">
        <f t="shared" si="387"/>
        <v>DATE&gt;</v>
      </c>
      <c r="AG1477" t="b">
        <f t="shared" si="388"/>
        <v>1</v>
      </c>
    </row>
    <row r="1478" spans="1:33">
      <c r="A1478" s="48">
        <f t="shared" si="372"/>
        <v>1478</v>
      </c>
      <c r="B1478" s="47">
        <f t="shared" si="373"/>
        <v>1440</v>
      </c>
      <c r="C1478" s="51" t="s">
        <v>4225</v>
      </c>
      <c r="D1478" s="51" t="s">
        <v>7</v>
      </c>
      <c r="E1478" s="127" t="s">
        <v>1065</v>
      </c>
      <c r="F1478" s="127" t="s">
        <v>1065</v>
      </c>
      <c r="G1478" s="128">
        <v>0</v>
      </c>
      <c r="H1478" s="128">
        <v>0</v>
      </c>
      <c r="I1478" s="145" t="s">
        <v>3</v>
      </c>
      <c r="J1478" s="56" t="s">
        <v>1377</v>
      </c>
      <c r="K1478" s="57" t="s">
        <v>3947</v>
      </c>
      <c r="L1478" s="55" t="s">
        <v>4773</v>
      </c>
      <c r="M1478" s="55" t="s">
        <v>4830</v>
      </c>
      <c r="N1478" s="55"/>
      <c r="O1478" s="55"/>
      <c r="P1478" s="54" t="s">
        <v>1488</v>
      </c>
      <c r="Q1478" s="13"/>
      <c r="R1478"/>
      <c r="S1478" t="str">
        <f t="shared" si="384"/>
        <v/>
      </c>
      <c r="T1478" s="44" t="str">
        <f>IF(ISNA(VLOOKUP(P1478,Sheet1!E:F,2,0)),"--","PRESENT")</f>
        <v>--</v>
      </c>
      <c r="U1478"/>
      <c r="V1478">
        <f t="shared" si="376"/>
        <v>287</v>
      </c>
      <c r="W1478" s="79" t="s">
        <v>2240</v>
      </c>
      <c r="X1478" s="57" t="s">
        <v>2240</v>
      </c>
      <c r="Y1478" s="57" t="s">
        <v>2240</v>
      </c>
      <c r="Z1478" s="25" t="str">
        <f t="shared" si="377"/>
        <v>"DAY"</v>
      </c>
      <c r="AA1478" s="25" t="str">
        <f t="shared" si="385"/>
        <v>DAY</v>
      </c>
      <c r="AB1478" s="1">
        <f t="shared" si="379"/>
        <v>1440</v>
      </c>
      <c r="AC1478" t="str">
        <f t="shared" si="386"/>
        <v>ITM_DAY</v>
      </c>
      <c r="AD1478" s="133" t="str">
        <f>IF(ISNA(VLOOKUP(AA1478,'XEQM Shortlist'!J:J,1,0)),"//","")</f>
        <v>//</v>
      </c>
      <c r="AF1478" s="92" t="str">
        <f t="shared" si="387"/>
        <v>DAY</v>
      </c>
      <c r="AG1478" t="b">
        <f t="shared" si="388"/>
        <v>1</v>
      </c>
    </row>
    <row r="1479" spans="1:33">
      <c r="A1479" s="48">
        <f t="shared" si="372"/>
        <v>1479</v>
      </c>
      <c r="B1479" s="47">
        <f t="shared" si="373"/>
        <v>1441</v>
      </c>
      <c r="C1479" s="51" t="s">
        <v>4246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1377</v>
      </c>
      <c r="K1479" s="57" t="s">
        <v>3947</v>
      </c>
      <c r="L1479" s="55" t="s">
        <v>4773</v>
      </c>
      <c r="M1479" s="55" t="s">
        <v>4830</v>
      </c>
      <c r="N1479" s="55"/>
      <c r="O1479" s="55"/>
      <c r="P1479" s="54" t="s">
        <v>1489</v>
      </c>
      <c r="Q1479" s="13"/>
      <c r="R1479"/>
      <c r="S1479" t="str">
        <f t="shared" si="384"/>
        <v/>
      </c>
      <c r="T1479" s="44" t="str">
        <f>IF(ISNA(VLOOKUP(P1479,Sheet1!E:F,2,0)),"--","PRESENT")</f>
        <v>--</v>
      </c>
      <c r="U1479"/>
      <c r="V1479">
        <f t="shared" ref="V1479:V1487" si="389">IF(AA1479&lt;&gt;"",V1478+1,V1478)</f>
        <v>288</v>
      </c>
      <c r="W1479" s="79" t="s">
        <v>2240</v>
      </c>
      <c r="X1479" s="57" t="s">
        <v>2240</v>
      </c>
      <c r="Y1479" s="57" t="s">
        <v>2240</v>
      </c>
      <c r="Z1479" s="25" t="str">
        <f t="shared" si="377"/>
        <v>"DBLR"</v>
      </c>
      <c r="AA1479" s="25" t="str">
        <f t="shared" ref="AA1479:AA1487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487" si="391">P1479</f>
        <v>ITM_DBLR</v>
      </c>
      <c r="AD1479" s="133" t="str">
        <f>IF(ISNA(VLOOKUP(AA1479,'XEQM Shortlist'!J:J,1,0)),"//","")</f>
        <v>//</v>
      </c>
      <c r="AF1479" s="92" t="str">
        <f t="shared" ref="AF1479:AF1487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93">AA1479=AF1479</f>
        <v>1</v>
      </c>
    </row>
    <row r="1480" spans="1:33">
      <c r="A1480" s="48">
        <f t="shared" si="372"/>
        <v>1480</v>
      </c>
      <c r="B1480" s="47">
        <f t="shared" si="373"/>
        <v>1442</v>
      </c>
      <c r="C1480" s="51" t="s">
        <v>4247</v>
      </c>
      <c r="D1480" s="51" t="s">
        <v>7</v>
      </c>
      <c r="E1480" s="127" t="s">
        <v>1066</v>
      </c>
      <c r="F1480" s="127" t="s">
        <v>1066</v>
      </c>
      <c r="G1480" s="128">
        <v>0</v>
      </c>
      <c r="H1480" s="128">
        <v>0</v>
      </c>
      <c r="I1480" s="145" t="s">
        <v>3</v>
      </c>
      <c r="J1480" s="56" t="s">
        <v>1377</v>
      </c>
      <c r="K1480" s="57" t="s">
        <v>3947</v>
      </c>
      <c r="L1480" s="55" t="s">
        <v>4773</v>
      </c>
      <c r="M1480" s="55" t="s">
        <v>4830</v>
      </c>
      <c r="N1480" s="55"/>
      <c r="O1480" s="55"/>
      <c r="P1480" s="54" t="s">
        <v>4014</v>
      </c>
      <c r="Q1480" s="13"/>
      <c r="R1480"/>
      <c r="S1480" t="str">
        <f t="shared" si="384"/>
        <v/>
      </c>
      <c r="T1480" s="44" t="str">
        <f>IF(ISNA(VLOOKUP(P1480,Sheet1!E:F,2,0)),"--","PRESENT")</f>
        <v>--</v>
      </c>
      <c r="U1480"/>
      <c r="V1480">
        <f t="shared" si="389"/>
        <v>289</v>
      </c>
      <c r="W1480" s="79" t="s">
        <v>2240</v>
      </c>
      <c r="X1480" s="57" t="s">
        <v>2240</v>
      </c>
      <c r="Y1480" s="57" t="s">
        <v>2240</v>
      </c>
      <c r="Z1480" s="25" t="str">
        <f t="shared" si="377"/>
        <v>"DBL" STD_CROSS</v>
      </c>
      <c r="AA1480" s="25" t="str">
        <f t="shared" si="390"/>
        <v>DBLCROSS</v>
      </c>
      <c r="AB1480" s="1">
        <f t="shared" si="379"/>
        <v>1442</v>
      </c>
      <c r="AC1480" t="str">
        <f t="shared" si="391"/>
        <v>ITM_DBLMULT</v>
      </c>
      <c r="AD1480" s="133" t="str">
        <f>IF(ISNA(VLOOKUP(AA1480,'XEQM Shortlist'!J:J,1,0)),"//","")</f>
        <v>//</v>
      </c>
      <c r="AF1480" s="92" t="str">
        <f t="shared" si="392"/>
        <v>DBL*</v>
      </c>
      <c r="AG1480" t="b">
        <f t="shared" si="393"/>
        <v>0</v>
      </c>
    </row>
    <row r="1481" spans="1:33">
      <c r="A1481" s="48">
        <f t="shared" si="372"/>
        <v>1481</v>
      </c>
      <c r="B1481" s="47">
        <f t="shared" si="373"/>
        <v>1443</v>
      </c>
      <c r="C1481" s="51" t="s">
        <v>4248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1377</v>
      </c>
      <c r="K1481" s="57" t="s">
        <v>3947</v>
      </c>
      <c r="L1481" s="55" t="s">
        <v>4773</v>
      </c>
      <c r="M1481" s="55" t="s">
        <v>4830</v>
      </c>
      <c r="N1481" s="55"/>
      <c r="O1481" s="55"/>
      <c r="P1481" s="54" t="s">
        <v>4015</v>
      </c>
      <c r="Q1481" s="13"/>
      <c r="R1481"/>
      <c r="S1481" t="str">
        <f t="shared" si="384"/>
        <v/>
      </c>
      <c r="T1481" s="44" t="str">
        <f>IF(ISNA(VLOOKUP(P1481,Sheet1!E:F,2,0)),"--","PRESENT")</f>
        <v>--</v>
      </c>
      <c r="U1481"/>
      <c r="V1481">
        <f t="shared" si="389"/>
        <v>290</v>
      </c>
      <c r="W1481" s="79" t="s">
        <v>2240</v>
      </c>
      <c r="X1481" s="57" t="s">
        <v>2240</v>
      </c>
      <c r="Y1481" s="57" t="s">
        <v>2240</v>
      </c>
      <c r="Z1481" s="25" t="str">
        <f t="shared" si="377"/>
        <v>"DBL/"</v>
      </c>
      <c r="AA1481" s="25" t="str">
        <f t="shared" si="390"/>
        <v>DBL/</v>
      </c>
      <c r="AB1481" s="1">
        <f t="shared" si="379"/>
        <v>1443</v>
      </c>
      <c r="AC1481" t="str">
        <f t="shared" si="391"/>
        <v>ITM_DBLDIV</v>
      </c>
      <c r="AD1481" s="133" t="str">
        <f>IF(ISNA(VLOOKUP(AA1481,'XEQM Shortlist'!J:J,1,0)),"//","")</f>
        <v>//</v>
      </c>
      <c r="AF1481" s="92" t="str">
        <f t="shared" si="392"/>
        <v>DBL/</v>
      </c>
      <c r="AG1481" t="b">
        <f t="shared" si="393"/>
        <v>1</v>
      </c>
    </row>
    <row r="1482" spans="1:33">
      <c r="A1482" s="48">
        <f t="shared" si="372"/>
        <v>1482</v>
      </c>
      <c r="B1482" s="47">
        <f t="shared" si="373"/>
        <v>1444</v>
      </c>
      <c r="C1482" s="51" t="s">
        <v>3586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1377</v>
      </c>
      <c r="K1482" s="57" t="s">
        <v>3947</v>
      </c>
      <c r="L1482" s="55" t="s">
        <v>4773</v>
      </c>
      <c r="M1482" s="55" t="s">
        <v>4830</v>
      </c>
      <c r="N1482" s="55"/>
      <c r="O1482" s="55"/>
      <c r="P1482" s="54" t="s">
        <v>1493</v>
      </c>
      <c r="Q1482" s="13"/>
      <c r="R1482"/>
      <c r="S1482" t="str">
        <f t="shared" si="384"/>
        <v/>
      </c>
      <c r="T1482" s="44" t="str">
        <f>IF(ISNA(VLOOKUP(P1482,Sheet1!E:F,2,0)),"--","PRESENT")</f>
        <v>--</v>
      </c>
      <c r="U1482"/>
      <c r="V1482">
        <f t="shared" si="389"/>
        <v>291</v>
      </c>
      <c r="W1482" s="79" t="s">
        <v>2240</v>
      </c>
      <c r="X1482" s="57" t="s">
        <v>2240</v>
      </c>
      <c r="Y1482" s="57" t="s">
        <v>2240</v>
      </c>
      <c r="Z1482" s="25" t="str">
        <f t="shared" si="377"/>
        <v>"DECOMP"</v>
      </c>
      <c r="AA1482" s="25" t="str">
        <f t="shared" si="390"/>
        <v>DECOMP</v>
      </c>
      <c r="AB1482" s="1">
        <f t="shared" si="379"/>
        <v>1444</v>
      </c>
      <c r="AC1482" t="str">
        <f t="shared" si="391"/>
        <v>ITM_DECOMP</v>
      </c>
      <c r="AD1482" s="133" t="str">
        <f>IF(ISNA(VLOOKUP(AA1482,'XEQM Shortlist'!J:J,1,0)),"//","")</f>
        <v>//</v>
      </c>
      <c r="AF1482" s="92" t="str">
        <f t="shared" si="392"/>
        <v>DECOMP</v>
      </c>
      <c r="AG1482" t="b">
        <f t="shared" si="393"/>
        <v>1</v>
      </c>
    </row>
    <row r="1483" spans="1:33">
      <c r="A1483" s="48">
        <f t="shared" si="372"/>
        <v>1483</v>
      </c>
      <c r="B1483" s="47">
        <f t="shared" si="373"/>
        <v>1445</v>
      </c>
      <c r="C1483" s="51" t="s">
        <v>3587</v>
      </c>
      <c r="D1483" s="51" t="s">
        <v>4417</v>
      </c>
      <c r="E1483" s="127" t="s">
        <v>1068</v>
      </c>
      <c r="F1483" s="127" t="s">
        <v>1068</v>
      </c>
      <c r="G1483" s="128">
        <v>0</v>
      </c>
      <c r="H1483" s="128">
        <v>0</v>
      </c>
      <c r="I1483" s="145" t="s">
        <v>3</v>
      </c>
      <c r="J1483" s="56" t="s">
        <v>1377</v>
      </c>
      <c r="K1483" s="57" t="s">
        <v>3947</v>
      </c>
      <c r="L1483" s="55" t="s">
        <v>4773</v>
      </c>
      <c r="M1483" s="55" t="s">
        <v>4830</v>
      </c>
      <c r="N1483" s="55"/>
      <c r="O1483" s="55"/>
      <c r="P1483" s="54" t="s">
        <v>1494</v>
      </c>
      <c r="Q1483" s="13"/>
      <c r="R1483"/>
      <c r="S1483" t="str">
        <f t="shared" si="384"/>
        <v/>
      </c>
      <c r="T1483" s="44" t="str">
        <f>IF(ISNA(VLOOKUP(P1483,Sheet1!E:F,2,0)),"--","PRESENT")</f>
        <v>PRESENT</v>
      </c>
      <c r="U1483"/>
      <c r="V1483">
        <f t="shared" si="389"/>
        <v>292</v>
      </c>
      <c r="W1483" s="79" t="s">
        <v>2661</v>
      </c>
      <c r="X1483" s="57" t="s">
        <v>2600</v>
      </c>
      <c r="Y1483" s="57" t="s">
        <v>2240</v>
      </c>
      <c r="Z1483" s="25" t="str">
        <f t="shared" si="377"/>
        <v>"DEG"</v>
      </c>
      <c r="AA1483" s="25" t="str">
        <f t="shared" si="390"/>
        <v>DEG</v>
      </c>
      <c r="AB1483" s="1">
        <f t="shared" si="379"/>
        <v>1445</v>
      </c>
      <c r="AC1483" t="str">
        <f t="shared" si="391"/>
        <v>ITM_DEG</v>
      </c>
      <c r="AD1483" s="133" t="str">
        <f>IF(ISNA(VLOOKUP(AA1483,'XEQM Shortlist'!J:J,1,0)),"//","")</f>
        <v/>
      </c>
      <c r="AF1483" s="92" t="str">
        <f t="shared" si="392"/>
        <v>DEG</v>
      </c>
      <c r="AG1483" t="b">
        <f t="shared" si="393"/>
        <v>1</v>
      </c>
    </row>
    <row r="1484" spans="1:33">
      <c r="A1484" s="48">
        <f t="shared" si="372"/>
        <v>1484</v>
      </c>
      <c r="B1484" s="47">
        <f t="shared" si="373"/>
        <v>1446</v>
      </c>
      <c r="C1484" s="51" t="s">
        <v>3588</v>
      </c>
      <c r="D1484" s="51" t="s">
        <v>4417</v>
      </c>
      <c r="E1484" s="127" t="s">
        <v>1069</v>
      </c>
      <c r="F1484" s="127" t="s">
        <v>1069</v>
      </c>
      <c r="G1484" s="128">
        <v>0</v>
      </c>
      <c r="H1484" s="128">
        <v>0</v>
      </c>
      <c r="I1484" s="145" t="s">
        <v>3</v>
      </c>
      <c r="J1484" s="56" t="s">
        <v>1377</v>
      </c>
      <c r="K1484" s="57" t="s">
        <v>3947</v>
      </c>
      <c r="L1484" s="55" t="s">
        <v>4773</v>
      </c>
      <c r="M1484" s="55" t="s">
        <v>4830</v>
      </c>
      <c r="N1484" s="55"/>
      <c r="O1484" s="55"/>
      <c r="P1484" s="54" t="s">
        <v>1495</v>
      </c>
      <c r="Q1484" s="13"/>
      <c r="R1484"/>
      <c r="S1484" t="str">
        <f t="shared" si="384"/>
        <v/>
      </c>
      <c r="T1484" s="44" t="str">
        <f>IF(ISNA(VLOOKUP(P1484,Sheet1!E:F,2,0)),"--","PRESENT")</f>
        <v>--</v>
      </c>
      <c r="U1484"/>
      <c r="V1484">
        <f t="shared" si="389"/>
        <v>293</v>
      </c>
      <c r="W1484" s="79" t="s">
        <v>2661</v>
      </c>
      <c r="X1484" s="57" t="s">
        <v>2240</v>
      </c>
      <c r="Y1484" s="57" t="s">
        <v>2240</v>
      </c>
      <c r="Z1484" s="25" t="str">
        <f t="shared" si="377"/>
        <v>"DEG" STD_RIGHT_ARROW</v>
      </c>
      <c r="AA1484" s="25" t="str">
        <f t="shared" si="390"/>
        <v>DEG&gt;</v>
      </c>
      <c r="AB1484" s="1">
        <f t="shared" si="379"/>
        <v>1446</v>
      </c>
      <c r="AC1484" t="str">
        <f t="shared" si="391"/>
        <v>ITM_DEGto</v>
      </c>
      <c r="AD1484" s="133" t="str">
        <f>IF(ISNA(VLOOKUP(AA1484,'XEQM Shortlist'!J:J,1,0)),"//","")</f>
        <v>//</v>
      </c>
      <c r="AF1484" s="92" t="str">
        <f t="shared" si="392"/>
        <v>DEG&gt;</v>
      </c>
      <c r="AG1484" t="b">
        <f t="shared" si="393"/>
        <v>1</v>
      </c>
    </row>
    <row r="1485" spans="1:33">
      <c r="A1485" s="48">
        <f t="shared" si="372"/>
        <v>1485</v>
      </c>
      <c r="B1485" s="47">
        <f t="shared" si="373"/>
        <v>1447</v>
      </c>
      <c r="C1485" s="51" t="s">
        <v>4544</v>
      </c>
      <c r="D1485" s="51" t="s">
        <v>7</v>
      </c>
      <c r="E1485" s="127" t="s">
        <v>2529</v>
      </c>
      <c r="F1485" s="127" t="s">
        <v>2529</v>
      </c>
      <c r="G1485" s="128">
        <v>0</v>
      </c>
      <c r="H1485" s="128">
        <v>0</v>
      </c>
      <c r="I1485" s="145" t="s">
        <v>3</v>
      </c>
      <c r="J1485" s="56" t="s">
        <v>1377</v>
      </c>
      <c r="K1485" s="57" t="s">
        <v>3947</v>
      </c>
      <c r="L1485" s="55" t="s">
        <v>4773</v>
      </c>
      <c r="M1485" s="55" t="s">
        <v>4830</v>
      </c>
      <c r="N1485" s="55"/>
      <c r="O1485" s="55"/>
      <c r="P1485" s="54" t="s">
        <v>2531</v>
      </c>
      <c r="Q1485" s="13"/>
      <c r="R1485"/>
      <c r="S1485" t="str">
        <f t="shared" si="384"/>
        <v/>
      </c>
      <c r="T1485" s="44" t="str">
        <f>IF(ISNA(VLOOKUP(P1485,Sheet1!E:F,2,0)),"--","PRESENT")</f>
        <v>--</v>
      </c>
      <c r="U1485"/>
      <c r="V1485">
        <f t="shared" si="389"/>
        <v>294</v>
      </c>
      <c r="W1485" s="79" t="s">
        <v>2667</v>
      </c>
      <c r="X1485" s="57" t="s">
        <v>2240</v>
      </c>
      <c r="Y1485" s="57" t="s">
        <v>2240</v>
      </c>
      <c r="Z1485" s="25" t="str">
        <f t="shared" si="377"/>
        <v>"S(A)"</v>
      </c>
      <c r="AA1485" s="25" t="str">
        <f t="shared" si="390"/>
        <v>S(A)</v>
      </c>
      <c r="AB1485" s="1">
        <f t="shared" si="379"/>
        <v>1447</v>
      </c>
      <c r="AC1485" t="str">
        <f t="shared" si="391"/>
        <v>ITM_SA</v>
      </c>
      <c r="AD1485" s="133" t="str">
        <f>IF(ISNA(VLOOKUP(AA1485,'XEQM Shortlist'!J:J,1,0)),"//","")</f>
        <v>//</v>
      </c>
      <c r="AF1485" s="92" t="str">
        <f t="shared" si="392"/>
        <v>S(A)</v>
      </c>
      <c r="AG1485" t="b">
        <f t="shared" si="393"/>
        <v>1</v>
      </c>
    </row>
    <row r="1486" spans="1:33">
      <c r="A1486" s="48">
        <f t="shared" si="372"/>
        <v>1486</v>
      </c>
      <c r="B1486" s="47">
        <f t="shared" si="373"/>
        <v>1448</v>
      </c>
      <c r="C1486" s="51" t="s">
        <v>3589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1377</v>
      </c>
      <c r="K1486" s="57" t="s">
        <v>3947</v>
      </c>
      <c r="L1486" s="55" t="s">
        <v>4773</v>
      </c>
      <c r="M1486" s="55" t="s">
        <v>4830</v>
      </c>
      <c r="N1486" s="55"/>
      <c r="O1486" s="55"/>
      <c r="P1486" s="54" t="s">
        <v>1496</v>
      </c>
      <c r="Q1486" s="23"/>
      <c r="R1486"/>
      <c r="S1486" t="str">
        <f t="shared" si="384"/>
        <v/>
      </c>
      <c r="T1486" s="44" t="str">
        <f>IF(ISNA(VLOOKUP(P1486,Sheet1!E:F,2,0)),"--","PRESENT")</f>
        <v>--</v>
      </c>
      <c r="U1486"/>
      <c r="V1486">
        <f t="shared" si="389"/>
        <v>295</v>
      </c>
      <c r="W1486" s="79" t="s">
        <v>2704</v>
      </c>
      <c r="X1486" s="57" t="s">
        <v>2600</v>
      </c>
      <c r="Y1486" s="57" t="s">
        <v>2240</v>
      </c>
      <c r="Z1486" s="25" t="str">
        <f t="shared" si="377"/>
        <v>"DENMAX"</v>
      </c>
      <c r="AA1486" s="25" t="str">
        <f t="shared" si="390"/>
        <v>DENMAX</v>
      </c>
      <c r="AB1486" s="1">
        <f t="shared" si="379"/>
        <v>1448</v>
      </c>
      <c r="AC1486" t="str">
        <f t="shared" si="391"/>
        <v>ITM_DENMAX</v>
      </c>
      <c r="AD1486" s="133" t="str">
        <f>IF(ISNA(VLOOKUP(AA1486,'XEQM Shortlist'!J:J,1,0)),"//","")</f>
        <v>//</v>
      </c>
      <c r="AF1486" s="92" t="str">
        <f t="shared" si="392"/>
        <v>DENMAX</v>
      </c>
      <c r="AG1486" t="b">
        <f t="shared" si="393"/>
        <v>1</v>
      </c>
    </row>
    <row r="1487" spans="1:33">
      <c r="A1487" s="48">
        <f t="shared" si="372"/>
        <v>1487</v>
      </c>
      <c r="B1487" s="47">
        <f t="shared" si="373"/>
        <v>1449</v>
      </c>
      <c r="C1487" s="51" t="s">
        <v>3590</v>
      </c>
      <c r="D1487" s="51" t="s">
        <v>7</v>
      </c>
      <c r="E1487" s="127" t="s">
        <v>1070</v>
      </c>
      <c r="F1487" s="127" t="s">
        <v>1071</v>
      </c>
      <c r="G1487" s="128">
        <v>0</v>
      </c>
      <c r="H1487" s="128">
        <v>0</v>
      </c>
      <c r="I1487" s="145" t="s">
        <v>3</v>
      </c>
      <c r="J1487" s="56" t="s">
        <v>1377</v>
      </c>
      <c r="K1487" s="57" t="s">
        <v>3947</v>
      </c>
      <c r="L1487" s="55" t="s">
        <v>4773</v>
      </c>
      <c r="M1487" s="55" t="s">
        <v>4830</v>
      </c>
      <c r="N1487" s="55"/>
      <c r="O1487" s="55"/>
      <c r="P1487" s="54" t="s">
        <v>3390</v>
      </c>
      <c r="Q1487" s="13"/>
      <c r="R1487"/>
      <c r="S1487" t="str">
        <f t="shared" si="384"/>
        <v/>
      </c>
      <c r="T1487" s="44" t="str">
        <f>IF(ISNA(VLOOKUP(P1487,Sheet1!E:F,2,0)),"--","PRESENT")</f>
        <v>--</v>
      </c>
      <c r="U1487"/>
      <c r="V1487">
        <f t="shared" si="389"/>
        <v>296</v>
      </c>
      <c r="W1487" s="79"/>
      <c r="X1487" s="57"/>
      <c r="Y1487" s="57"/>
      <c r="Z1487" s="25" t="str">
        <f t="shared" si="377"/>
        <v>"DOT"</v>
      </c>
      <c r="AA1487" s="25" t="str">
        <f t="shared" si="390"/>
        <v>DOT</v>
      </c>
      <c r="AB1487" s="1">
        <f t="shared" si="379"/>
        <v>1449</v>
      </c>
      <c r="AC1487" t="str">
        <f t="shared" si="391"/>
        <v>ITM_DOT_PROD</v>
      </c>
      <c r="AD1487" s="133" t="str">
        <f>IF(ISNA(VLOOKUP(AA1487,'XEQM Shortlist'!J:J,1,0)),"//","")</f>
        <v>//</v>
      </c>
      <c r="AF1487" s="92" t="str">
        <f t="shared" si="392"/>
        <v>DOT</v>
      </c>
      <c r="AG1487" t="b">
        <f t="shared" si="393"/>
        <v>1</v>
      </c>
    </row>
    <row r="1488" spans="1:33">
      <c r="A1488" s="48">
        <f t="shared" si="372"/>
        <v>1488</v>
      </c>
      <c r="B1488" s="47">
        <f t="shared" si="373"/>
        <v>1450</v>
      </c>
      <c r="C1488" s="51" t="s">
        <v>3591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1377</v>
      </c>
      <c r="K1488" s="57" t="s">
        <v>3947</v>
      </c>
      <c r="L1488" s="55" t="s">
        <v>4773</v>
      </c>
      <c r="M1488" s="55" t="s">
        <v>4831</v>
      </c>
      <c r="N1488" s="55"/>
      <c r="O1488" s="55"/>
      <c r="P1488" s="54" t="s">
        <v>1502</v>
      </c>
      <c r="Q1488" s="13"/>
      <c r="R1488"/>
      <c r="S1488" t="str">
        <f t="shared" si="384"/>
        <v/>
      </c>
      <c r="T1488" s="44" t="str">
        <f>IF(ISNA(VLOOKUP(P1488,Sheet1!E:F,2,0)),"--","PRESENT")</f>
        <v>--</v>
      </c>
      <c r="U1488"/>
      <c r="V1488">
        <f t="shared" ref="V1488:V1542" si="394">IF(AA1488&lt;&gt;"",V1487+1,V1487)</f>
        <v>297</v>
      </c>
      <c r="W1488" s="79" t="s">
        <v>5366</v>
      </c>
      <c r="X1488" s="57" t="s">
        <v>2240</v>
      </c>
      <c r="Y1488" s="57" t="s">
        <v>2240</v>
      </c>
      <c r="Z1488" s="25" t="str">
        <f t="shared" si="377"/>
        <v>"DSTACK"</v>
      </c>
      <c r="AA1488" s="25" t="str">
        <f t="shared" ref="AA1488:AA1542" si="39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79"/>
        <v>1450</v>
      </c>
      <c r="AC1488" t="str">
        <f t="shared" ref="AC1488:AC1542" si="396">P1488</f>
        <v>ITM_DSTACK</v>
      </c>
      <c r="AD1488" s="133" t="str">
        <f>IF(ISNA(VLOOKUP(AA1488,'XEQM Shortlist'!J:J,1,0)),"//","")</f>
        <v>//</v>
      </c>
      <c r="AF1488" s="92" t="str">
        <f t="shared" ref="AF1488:AF1542" si="39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98">AA1488=AF1488</f>
        <v>1</v>
      </c>
    </row>
    <row r="1489" spans="1:33">
      <c r="A1489" s="48">
        <f t="shared" si="372"/>
        <v>1489</v>
      </c>
      <c r="B1489" s="47">
        <f t="shared" si="373"/>
        <v>1451</v>
      </c>
      <c r="C1489" s="51" t="s">
        <v>3587</v>
      </c>
      <c r="D1489" s="51" t="s">
        <v>4421</v>
      </c>
      <c r="E1489" s="56" t="s">
        <v>78</v>
      </c>
      <c r="F1489" s="56" t="s">
        <v>5155</v>
      </c>
      <c r="G1489" s="158">
        <v>0</v>
      </c>
      <c r="H1489" s="158">
        <v>0</v>
      </c>
      <c r="I1489" s="145" t="s">
        <v>3</v>
      </c>
      <c r="J1489" s="56" t="s">
        <v>1377</v>
      </c>
      <c r="K1489" s="57" t="s">
        <v>3947</v>
      </c>
      <c r="L1489" s="55" t="s">
        <v>4773</v>
      </c>
      <c r="M1489" s="55" t="s">
        <v>4830</v>
      </c>
      <c r="N1489" s="55"/>
      <c r="O1489" s="55"/>
      <c r="P1489" s="54" t="s">
        <v>1504</v>
      </c>
      <c r="Q1489" s="13"/>
      <c r="R1489"/>
      <c r="S1489" t="str">
        <f t="shared" si="384"/>
        <v/>
      </c>
      <c r="T1489" s="44" t="str">
        <f>IF(ISNA(VLOOKUP(P1489,Sheet1!E:F,2,0)),"--","PRESENT")</f>
        <v>--</v>
      </c>
      <c r="U1489"/>
      <c r="V1489">
        <f t="shared" si="394"/>
        <v>298</v>
      </c>
      <c r="W1489" s="79" t="s">
        <v>2661</v>
      </c>
      <c r="X1489" s="57" t="s">
        <v>2600</v>
      </c>
      <c r="Y1489" s="57" t="s">
        <v>2240</v>
      </c>
      <c r="Z1489" s="25" t="str">
        <f t="shared" si="377"/>
        <v>"D.MS"</v>
      </c>
      <c r="AA1489" s="25" t="str">
        <f t="shared" si="395"/>
        <v>D.MS</v>
      </c>
      <c r="AB1489" s="1">
        <f t="shared" si="379"/>
        <v>1451</v>
      </c>
      <c r="AC1489" t="str">
        <f t="shared" si="396"/>
        <v>ITM_DMS</v>
      </c>
      <c r="AD1489" s="133" t="str">
        <f>IF(ISNA(VLOOKUP(AA1489,'XEQM Shortlist'!J:J,1,0)),"//","")</f>
        <v>//</v>
      </c>
      <c r="AF1489" s="92" t="str">
        <f t="shared" si="397"/>
        <v>D.MS</v>
      </c>
      <c r="AG1489" t="b">
        <f t="shared" si="398"/>
        <v>1</v>
      </c>
    </row>
    <row r="1490" spans="1:33">
      <c r="A1490" s="48">
        <f t="shared" si="372"/>
        <v>1490</v>
      </c>
      <c r="B1490" s="47">
        <f t="shared" si="373"/>
        <v>1452</v>
      </c>
      <c r="C1490" s="51" t="s">
        <v>4458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1377</v>
      </c>
      <c r="K1490" s="57" t="s">
        <v>3947</v>
      </c>
      <c r="L1490" s="55" t="s">
        <v>4773</v>
      </c>
      <c r="M1490" s="55" t="s">
        <v>4830</v>
      </c>
      <c r="N1490" s="55"/>
      <c r="O1490" s="55"/>
      <c r="P1490" s="54" t="s">
        <v>1505</v>
      </c>
      <c r="Q1490" s="13"/>
      <c r="R1490"/>
      <c r="S1490" t="str">
        <f t="shared" si="384"/>
        <v/>
      </c>
      <c r="T1490" s="44" t="str">
        <f>IF(ISNA(VLOOKUP(P1490,Sheet1!E:F,2,0)),"--","PRESENT")</f>
        <v>--</v>
      </c>
      <c r="U1490"/>
      <c r="V1490">
        <f t="shared" si="394"/>
        <v>299</v>
      </c>
      <c r="W1490" s="79" t="s">
        <v>2661</v>
      </c>
      <c r="X1490" s="57" t="s">
        <v>2240</v>
      </c>
      <c r="Y1490" s="57" t="s">
        <v>2240</v>
      </c>
      <c r="Z1490" s="25" t="str">
        <f t="shared" si="377"/>
        <v>"D.MS" STD_RIGHT_ARROW</v>
      </c>
      <c r="AA1490" s="25" t="str">
        <f t="shared" si="395"/>
        <v>D.MS&gt;</v>
      </c>
      <c r="AB1490" s="1">
        <f t="shared" si="379"/>
        <v>1452</v>
      </c>
      <c r="AC1490" t="str">
        <f t="shared" si="396"/>
        <v>ITM_DMSto</v>
      </c>
      <c r="AD1490" s="133" t="str">
        <f>IF(ISNA(VLOOKUP(AA1490,'XEQM Shortlist'!J:J,1,0)),"//","")</f>
        <v>//</v>
      </c>
      <c r="AF1490" s="92" t="str">
        <f t="shared" si="397"/>
        <v>D.MS&gt;</v>
      </c>
      <c r="AG1490" t="b">
        <f t="shared" si="398"/>
        <v>1</v>
      </c>
    </row>
    <row r="1491" spans="1:33">
      <c r="A1491" s="48">
        <f t="shared" si="372"/>
        <v>1491</v>
      </c>
      <c r="B1491" s="47">
        <f t="shared" si="373"/>
        <v>1453</v>
      </c>
      <c r="C1491" s="51" t="s">
        <v>3592</v>
      </c>
      <c r="D1491" s="51" t="s">
        <v>1506</v>
      </c>
      <c r="E1491" s="56" t="s">
        <v>2403</v>
      </c>
      <c r="F1491" s="56" t="s">
        <v>2403</v>
      </c>
      <c r="G1491" s="158">
        <v>0</v>
      </c>
      <c r="H1491" s="158">
        <v>0</v>
      </c>
      <c r="I1491" s="145" t="s">
        <v>3</v>
      </c>
      <c r="J1491" s="56" t="s">
        <v>1377</v>
      </c>
      <c r="K1491" s="57" t="s">
        <v>3947</v>
      </c>
      <c r="L1491" s="55" t="s">
        <v>4773</v>
      </c>
      <c r="M1491" s="55" t="s">
        <v>4830</v>
      </c>
      <c r="N1491" s="55"/>
      <c r="O1491" s="55"/>
      <c r="P1491" s="54" t="s">
        <v>1506</v>
      </c>
      <c r="Q1491" s="13"/>
      <c r="R1491"/>
      <c r="S1491" t="str">
        <f t="shared" si="384"/>
        <v/>
      </c>
      <c r="T1491" s="44" t="str">
        <f>IF(ISNA(VLOOKUP(P1491,Sheet1!E:F,2,0)),"--","PRESENT")</f>
        <v>--</v>
      </c>
      <c r="U1491"/>
      <c r="V1491">
        <f t="shared" si="394"/>
        <v>300</v>
      </c>
      <c r="W1491" s="79" t="s">
        <v>2240</v>
      </c>
      <c r="X1491" s="57" t="s">
        <v>2240</v>
      </c>
      <c r="Y1491" s="57" t="s">
        <v>2240</v>
      </c>
      <c r="Z1491" s="25" t="str">
        <f t="shared" si="377"/>
        <v>"DMY"</v>
      </c>
      <c r="AA1491" s="25" t="str">
        <f t="shared" si="395"/>
        <v>DMY</v>
      </c>
      <c r="AB1491" s="1">
        <f t="shared" si="379"/>
        <v>1453</v>
      </c>
      <c r="AC1491" t="str">
        <f t="shared" si="396"/>
        <v>ITM_DMY</v>
      </c>
      <c r="AD1491" s="133" t="str">
        <f>IF(ISNA(VLOOKUP(AA1491,'XEQM Shortlist'!J:J,1,0)),"//","")</f>
        <v>//</v>
      </c>
      <c r="AF1491" s="92" t="str">
        <f t="shared" si="397"/>
        <v>DMY</v>
      </c>
      <c r="AG1491" t="b">
        <f t="shared" si="398"/>
        <v>1</v>
      </c>
    </row>
    <row r="1492" spans="1:33">
      <c r="A1492" s="48">
        <f t="shared" si="372"/>
        <v>1492</v>
      </c>
      <c r="B1492" s="47">
        <f t="shared" si="373"/>
        <v>1454</v>
      </c>
      <c r="C1492" s="51" t="s">
        <v>4226</v>
      </c>
      <c r="D1492" s="51" t="s">
        <v>7</v>
      </c>
      <c r="E1492" s="56" t="s">
        <v>1077</v>
      </c>
      <c r="F1492" s="56" t="s">
        <v>1077</v>
      </c>
      <c r="G1492" s="158">
        <v>0</v>
      </c>
      <c r="H1492" s="158">
        <v>0</v>
      </c>
      <c r="I1492" s="145" t="s">
        <v>3</v>
      </c>
      <c r="J1492" s="56" t="s">
        <v>1377</v>
      </c>
      <c r="K1492" s="57" t="s">
        <v>3947</v>
      </c>
      <c r="L1492" s="55" t="s">
        <v>4773</v>
      </c>
      <c r="M1492" s="55" t="s">
        <v>4830</v>
      </c>
      <c r="N1492" s="55"/>
      <c r="O1492" s="55"/>
      <c r="P1492" s="54" t="s">
        <v>1507</v>
      </c>
      <c r="Q1492" s="13"/>
      <c r="R1492"/>
      <c r="S1492" t="str">
        <f t="shared" si="384"/>
        <v/>
      </c>
      <c r="T1492" s="44" t="str">
        <f>IF(ISNA(VLOOKUP(P1492,Sheet1!E:F,2,0)),"--","PRESENT")</f>
        <v>--</v>
      </c>
      <c r="U1492"/>
      <c r="V1492">
        <f t="shared" si="394"/>
        <v>301</v>
      </c>
      <c r="W1492" s="79" t="s">
        <v>2240</v>
      </c>
      <c r="X1492" s="57" t="s">
        <v>2240</v>
      </c>
      <c r="Y1492" s="57" t="s">
        <v>2240</v>
      </c>
      <c r="Z1492" s="25" t="str">
        <f t="shared" si="377"/>
        <v>"D" STD_RIGHT_ARROW "J"</v>
      </c>
      <c r="AA1492" s="25" t="str">
        <f t="shared" si="395"/>
        <v>D&gt;J</v>
      </c>
      <c r="AB1492" s="1">
        <f t="shared" si="379"/>
        <v>1454</v>
      </c>
      <c r="AC1492" t="str">
        <f t="shared" si="396"/>
        <v>ITM_DtoJ</v>
      </c>
      <c r="AD1492" s="133" t="str">
        <f>IF(ISNA(VLOOKUP(AA1492,'XEQM Shortlist'!J:J,1,0)),"//","")</f>
        <v>//</v>
      </c>
      <c r="AF1492" s="92" t="str">
        <f t="shared" si="397"/>
        <v>D&gt;J</v>
      </c>
      <c r="AG1492" t="b">
        <f t="shared" si="398"/>
        <v>1</v>
      </c>
    </row>
    <row r="1493" spans="1:33">
      <c r="A1493" s="48">
        <f t="shared" si="372"/>
        <v>1493</v>
      </c>
      <c r="B1493" s="47">
        <f t="shared" si="373"/>
        <v>1455</v>
      </c>
      <c r="C1493" s="51" t="s">
        <v>3771</v>
      </c>
      <c r="D1493" s="51" t="s">
        <v>7</v>
      </c>
      <c r="E1493" s="56" t="s">
        <v>4259</v>
      </c>
      <c r="F1493" s="56" t="s">
        <v>4259</v>
      </c>
      <c r="G1493" s="158">
        <v>0</v>
      </c>
      <c r="H1493" s="158">
        <v>0</v>
      </c>
      <c r="I1493" s="145" t="s">
        <v>3</v>
      </c>
      <c r="J1493" s="56" t="s">
        <v>1377</v>
      </c>
      <c r="K1493" s="57" t="s">
        <v>3947</v>
      </c>
      <c r="L1493" s="55" t="s">
        <v>4773</v>
      </c>
      <c r="M1493" s="55" t="s">
        <v>4834</v>
      </c>
      <c r="N1493" s="55"/>
      <c r="O1493" s="55"/>
      <c r="P1493" s="54" t="s">
        <v>4258</v>
      </c>
      <c r="Q1493" s="13"/>
      <c r="R1493"/>
      <c r="S1493" t="str">
        <f t="shared" si="384"/>
        <v/>
      </c>
      <c r="T1493" s="44" t="str">
        <f>IF(ISNA(VLOOKUP(P1493,Sheet1!E:F,2,0)),"--","PRESENT")</f>
        <v>--</v>
      </c>
      <c r="U1493"/>
      <c r="V1493">
        <f t="shared" si="394"/>
        <v>302</v>
      </c>
      <c r="W1493" s="79" t="s">
        <v>2240</v>
      </c>
      <c r="X1493" s="57" t="s">
        <v>2240</v>
      </c>
      <c r="Y1493" s="57" t="s">
        <v>2240</v>
      </c>
      <c r="Z1493" s="25" t="str">
        <f t="shared" si="377"/>
        <v>"DELITM"</v>
      </c>
      <c r="AA1493" s="25" t="str">
        <f t="shared" si="395"/>
        <v>DELITM</v>
      </c>
      <c r="AB1493" s="1">
        <f t="shared" si="379"/>
        <v>1455</v>
      </c>
      <c r="AC1493" t="str">
        <f t="shared" si="396"/>
        <v>ITM_DELITM</v>
      </c>
      <c r="AD1493" s="133" t="str">
        <f>IF(ISNA(VLOOKUP(AA1493,'XEQM Shortlist'!J:J,1,0)),"//","")</f>
        <v>//</v>
      </c>
      <c r="AF1493" s="92" t="str">
        <f t="shared" si="397"/>
        <v>DELITM</v>
      </c>
      <c r="AG1493" t="b">
        <f t="shared" si="398"/>
        <v>1</v>
      </c>
    </row>
    <row r="1494" spans="1:33">
      <c r="A1494" s="48">
        <f t="shared" si="372"/>
        <v>1494</v>
      </c>
      <c r="B1494" s="47">
        <f t="shared" si="373"/>
        <v>1456</v>
      </c>
      <c r="C1494" s="51" t="s">
        <v>4545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1377</v>
      </c>
      <c r="K1494" s="57" t="s">
        <v>3947</v>
      </c>
      <c r="L1494" s="55" t="s">
        <v>4773</v>
      </c>
      <c r="M1494" s="55" t="s">
        <v>4830</v>
      </c>
      <c r="N1494" s="55"/>
      <c r="O1494" s="55"/>
      <c r="P1494" s="54" t="s">
        <v>1511</v>
      </c>
      <c r="Q1494" s="13"/>
      <c r="R1494"/>
      <c r="S1494" t="str">
        <f t="shared" si="384"/>
        <v/>
      </c>
      <c r="T1494" s="44" t="str">
        <f>IF(ISNA(VLOOKUP(P1494,Sheet1!E:F,2,0)),"--","PRESENT")</f>
        <v>--</v>
      </c>
      <c r="U1494"/>
      <c r="V1494">
        <f t="shared" si="394"/>
        <v>303</v>
      </c>
      <c r="W1494" s="79" t="s">
        <v>5367</v>
      </c>
      <c r="X1494" s="57" t="s">
        <v>2240</v>
      </c>
      <c r="Y1494" s="57" t="s">
        <v>2240</v>
      </c>
      <c r="Z1494" s="25" t="str">
        <f t="shared" si="377"/>
        <v>"EIGVAL"</v>
      </c>
      <c r="AA1494" s="25" t="str">
        <f t="shared" si="395"/>
        <v>EIGVAL</v>
      </c>
      <c r="AB1494" s="1">
        <f t="shared" si="379"/>
        <v>1456</v>
      </c>
      <c r="AC1494" t="str">
        <f t="shared" si="396"/>
        <v>ITM_EIGVAL</v>
      </c>
      <c r="AD1494" s="133" t="str">
        <f>IF(ISNA(VLOOKUP(AA1494,'XEQM Shortlist'!J:J,1,0)),"//","")</f>
        <v>//</v>
      </c>
      <c r="AF1494" s="92" t="str">
        <f t="shared" si="397"/>
        <v>EIGVAL</v>
      </c>
      <c r="AG1494" t="b">
        <f t="shared" si="398"/>
        <v>1</v>
      </c>
    </row>
    <row r="1495" spans="1:33">
      <c r="A1495" s="48">
        <f t="shared" si="372"/>
        <v>1495</v>
      </c>
      <c r="B1495" s="47">
        <f t="shared" si="373"/>
        <v>1457</v>
      </c>
      <c r="C1495" s="51" t="s">
        <v>4546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1377</v>
      </c>
      <c r="K1495" s="57" t="s">
        <v>3947</v>
      </c>
      <c r="L1495" s="55" t="s">
        <v>4773</v>
      </c>
      <c r="M1495" s="55" t="s">
        <v>4830</v>
      </c>
      <c r="N1495" s="55"/>
      <c r="O1495" s="55"/>
      <c r="P1495" s="54" t="s">
        <v>1512</v>
      </c>
      <c r="Q1495" s="13"/>
      <c r="R1495"/>
      <c r="S1495" t="str">
        <f t="shared" si="384"/>
        <v/>
      </c>
      <c r="T1495" s="44" t="str">
        <f>IF(ISNA(VLOOKUP(P1495,Sheet1!E:F,2,0)),"--","PRESENT")</f>
        <v>--</v>
      </c>
      <c r="U1495"/>
      <c r="V1495">
        <f t="shared" si="394"/>
        <v>304</v>
      </c>
      <c r="W1495" s="79" t="s">
        <v>5367</v>
      </c>
      <c r="X1495" s="57" t="s">
        <v>2240</v>
      </c>
      <c r="Y1495" s="57" t="s">
        <v>2240</v>
      </c>
      <c r="Z1495" s="25" t="str">
        <f t="shared" si="377"/>
        <v>"EIGVEC"</v>
      </c>
      <c r="AA1495" s="25" t="str">
        <f t="shared" si="395"/>
        <v>EIGVEC</v>
      </c>
      <c r="AB1495" s="1">
        <f t="shared" si="379"/>
        <v>1457</v>
      </c>
      <c r="AC1495" t="str">
        <f t="shared" si="396"/>
        <v>ITM_EIGVEC</v>
      </c>
      <c r="AD1495" s="133" t="str">
        <f>IF(ISNA(VLOOKUP(AA1495,'XEQM Shortlist'!J:J,1,0)),"//","")</f>
        <v>//</v>
      </c>
      <c r="AF1495" s="92" t="str">
        <f t="shared" si="397"/>
        <v>EIGVEC</v>
      </c>
      <c r="AG1495" t="b">
        <f t="shared" si="398"/>
        <v>1</v>
      </c>
    </row>
    <row r="1496" spans="1:33">
      <c r="A1496" s="48">
        <f t="shared" si="372"/>
        <v>1496</v>
      </c>
      <c r="B1496" s="47">
        <f t="shared" si="373"/>
        <v>1458</v>
      </c>
      <c r="C1496" s="51" t="s">
        <v>4814</v>
      </c>
      <c r="D1496" s="51" t="s">
        <v>4010</v>
      </c>
      <c r="E1496" s="56" t="s">
        <v>1080</v>
      </c>
      <c r="F1496" s="56" t="s">
        <v>1080</v>
      </c>
      <c r="G1496" s="158">
        <v>0</v>
      </c>
      <c r="H1496" s="158">
        <v>0</v>
      </c>
      <c r="I1496" s="145" t="s">
        <v>3</v>
      </c>
      <c r="J1496" s="56" t="s">
        <v>1378</v>
      </c>
      <c r="K1496" s="57" t="s">
        <v>3785</v>
      </c>
      <c r="L1496" s="55" t="s">
        <v>4773</v>
      </c>
      <c r="M1496" s="55" t="s">
        <v>4830</v>
      </c>
      <c r="N1496" s="55"/>
      <c r="O1496" s="55"/>
      <c r="P1496" s="54" t="s">
        <v>1513</v>
      </c>
      <c r="Q1496" s="13"/>
      <c r="R1496"/>
      <c r="S1496" t="str">
        <f t="shared" si="384"/>
        <v/>
      </c>
      <c r="T1496" s="44" t="str">
        <f>IF(ISNA(VLOOKUP(P1496,Sheet1!E:F,2,0)),"--","PRESENT")</f>
        <v>--</v>
      </c>
      <c r="U1496"/>
      <c r="V1496">
        <f t="shared" si="394"/>
        <v>304</v>
      </c>
      <c r="W1496" s="79" t="s">
        <v>2240</v>
      </c>
      <c r="X1496" s="57" t="s">
        <v>2594</v>
      </c>
      <c r="Y1496" s="57" t="s">
        <v>2240</v>
      </c>
      <c r="Z1496" s="25" t="str">
        <f t="shared" si="377"/>
        <v/>
      </c>
      <c r="AA1496" s="25" t="str">
        <f t="shared" si="395"/>
        <v/>
      </c>
      <c r="AB1496" s="1">
        <f t="shared" si="379"/>
        <v>1458</v>
      </c>
      <c r="AC1496" t="str">
        <f t="shared" si="396"/>
        <v>ITM_END</v>
      </c>
      <c r="AD1496" s="133" t="str">
        <f>IF(ISNA(VLOOKUP(AA1496,'XEQM Shortlist'!J:J,1,0)),"//","")</f>
        <v/>
      </c>
      <c r="AF1496" s="92" t="str">
        <f t="shared" si="397"/>
        <v/>
      </c>
      <c r="AG1496" t="b">
        <f t="shared" si="398"/>
        <v>1</v>
      </c>
    </row>
    <row r="1497" spans="1:33">
      <c r="A1497" s="48">
        <f t="shared" si="372"/>
        <v>1497</v>
      </c>
      <c r="B1497" s="47">
        <f t="shared" si="373"/>
        <v>1459</v>
      </c>
      <c r="C1497" s="51" t="s">
        <v>4747</v>
      </c>
      <c r="D1497" s="51" t="s">
        <v>7</v>
      </c>
      <c r="E1497" s="56" t="s">
        <v>1081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1377</v>
      </c>
      <c r="K1497" s="57" t="s">
        <v>3947</v>
      </c>
      <c r="L1497" s="55" t="s">
        <v>4773</v>
      </c>
      <c r="M1497" s="55" t="s">
        <v>4830</v>
      </c>
      <c r="N1497" s="55"/>
      <c r="O1497" s="55"/>
      <c r="P1497" s="54" t="s">
        <v>1514</v>
      </c>
      <c r="Q1497" s="13"/>
      <c r="R1497"/>
      <c r="S1497" t="str">
        <f t="shared" si="384"/>
        <v>NOT EQUAL</v>
      </c>
      <c r="T1497" s="44" t="str">
        <f>IF(ISNA(VLOOKUP(P1497,Sheet1!E:F,2,0)),"--","PRESENT")</f>
        <v>--</v>
      </c>
      <c r="U1497"/>
      <c r="V1497">
        <f t="shared" si="394"/>
        <v>305</v>
      </c>
      <c r="W1497" s="79" t="s">
        <v>2240</v>
      </c>
      <c r="X1497" s="57" t="s">
        <v>2240</v>
      </c>
      <c r="Y1497" s="57" t="s">
        <v>2240</v>
      </c>
      <c r="Z1497" s="25" t="str">
        <f t="shared" si="377"/>
        <v>"ENDP"</v>
      </c>
      <c r="AA1497" s="25" t="str">
        <f t="shared" si="395"/>
        <v>ENDP</v>
      </c>
      <c r="AB1497" s="1">
        <f t="shared" si="379"/>
        <v>1459</v>
      </c>
      <c r="AC1497" t="str">
        <f t="shared" si="396"/>
        <v>ITM_ENDP</v>
      </c>
      <c r="AD1497" s="133" t="str">
        <f>IF(ISNA(VLOOKUP(AA1497,'XEQM Shortlist'!J:J,1,0)),"//","")</f>
        <v>//</v>
      </c>
      <c r="AF1497" s="92" t="str">
        <f t="shared" si="397"/>
        <v>ENDP</v>
      </c>
      <c r="AG1497" t="b">
        <f t="shared" si="398"/>
        <v>1</v>
      </c>
    </row>
    <row r="1498" spans="1:33">
      <c r="A1498" s="48">
        <f t="shared" si="372"/>
        <v>1498</v>
      </c>
      <c r="B1498" s="47">
        <f t="shared" si="373"/>
        <v>1460</v>
      </c>
      <c r="C1498" s="51" t="s">
        <v>3594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>
        <v>15</v>
      </c>
      <c r="I1498" s="145" t="s">
        <v>3</v>
      </c>
      <c r="J1498" s="56" t="s">
        <v>1377</v>
      </c>
      <c r="K1498" s="57" t="s">
        <v>3947</v>
      </c>
      <c r="L1498" s="55" t="s">
        <v>4773</v>
      </c>
      <c r="M1498" s="55" t="s">
        <v>4831</v>
      </c>
      <c r="N1498" s="55"/>
      <c r="O1498" s="55"/>
      <c r="P1498" s="54" t="s">
        <v>1515</v>
      </c>
      <c r="Q1498" s="13"/>
      <c r="R1498"/>
      <c r="S1498" t="str">
        <f t="shared" si="384"/>
        <v/>
      </c>
      <c r="T1498" s="44" t="str">
        <f>IF(ISNA(VLOOKUP(P1498,Sheet1!E:F,2,0)),"--","PRESENT")</f>
        <v>PRESENT</v>
      </c>
      <c r="U1498"/>
      <c r="V1498">
        <f t="shared" si="394"/>
        <v>306</v>
      </c>
      <c r="W1498" s="79" t="s">
        <v>2677</v>
      </c>
      <c r="X1498" s="57" t="s">
        <v>2600</v>
      </c>
      <c r="Y1498" s="57" t="s">
        <v>2240</v>
      </c>
      <c r="Z1498" s="25" t="str">
        <f t="shared" si="377"/>
        <v>"ENG"</v>
      </c>
      <c r="AA1498" s="25" t="str">
        <f t="shared" si="395"/>
        <v>ENG</v>
      </c>
      <c r="AB1498" s="1">
        <f t="shared" si="379"/>
        <v>1460</v>
      </c>
      <c r="AC1498" t="str">
        <f t="shared" si="396"/>
        <v>ITM_ENG</v>
      </c>
      <c r="AD1498" s="133" t="str">
        <f>IF(ISNA(VLOOKUP(AA1498,'XEQM Shortlist'!J:J,1,0)),"//","")</f>
        <v/>
      </c>
      <c r="AF1498" s="92" t="str">
        <f t="shared" si="397"/>
        <v>ENG</v>
      </c>
      <c r="AG1498" t="b">
        <f t="shared" si="398"/>
        <v>1</v>
      </c>
    </row>
    <row r="1499" spans="1:33">
      <c r="A1499" s="48">
        <f t="shared" si="372"/>
        <v>1499</v>
      </c>
      <c r="B1499" s="47">
        <f t="shared" si="373"/>
        <v>1461</v>
      </c>
      <c r="C1499" s="51" t="s">
        <v>4512</v>
      </c>
      <c r="D1499" s="51" t="s">
        <v>7</v>
      </c>
      <c r="E1499" s="56" t="s">
        <v>1082</v>
      </c>
      <c r="F1499" s="56" t="s">
        <v>1082</v>
      </c>
      <c r="G1499" s="158">
        <v>0</v>
      </c>
      <c r="H1499" s="158">
        <v>0</v>
      </c>
      <c r="I1499" s="145" t="s">
        <v>3</v>
      </c>
      <c r="J1499" s="56" t="s">
        <v>1377</v>
      </c>
      <c r="K1499" s="57" t="s">
        <v>3947</v>
      </c>
      <c r="L1499" s="55" t="s">
        <v>4773</v>
      </c>
      <c r="M1499" s="55" t="s">
        <v>4830</v>
      </c>
      <c r="N1499" s="55"/>
      <c r="O1499" s="55"/>
      <c r="P1499" s="54" t="s">
        <v>1516</v>
      </c>
      <c r="Q1499" s="13"/>
      <c r="R1499"/>
      <c r="S1499" t="str">
        <f t="shared" si="384"/>
        <v/>
      </c>
      <c r="T1499" s="44" t="str">
        <f>IF(ISNA(VLOOKUP(P1499,Sheet1!E:F,2,0)),"--","PRESENT")</f>
        <v>--</v>
      </c>
      <c r="U1499"/>
      <c r="V1499">
        <f t="shared" si="394"/>
        <v>307</v>
      </c>
      <c r="W1499" s="79" t="s">
        <v>2240</v>
      </c>
      <c r="X1499" s="57" t="s">
        <v>2240</v>
      </c>
      <c r="Y1499" s="57" t="s">
        <v>2240</v>
      </c>
      <c r="Z1499" s="25" t="str">
        <f t="shared" si="377"/>
        <v>"ENORM"</v>
      </c>
      <c r="AA1499" s="25" t="str">
        <f t="shared" si="395"/>
        <v>ENORM</v>
      </c>
      <c r="AB1499" s="1">
        <f t="shared" si="379"/>
        <v>1461</v>
      </c>
      <c r="AC1499" t="str">
        <f t="shared" si="396"/>
        <v>ITM_ENORM</v>
      </c>
      <c r="AD1499" s="133" t="str">
        <f>IF(ISNA(VLOOKUP(AA1499,'XEQM Shortlist'!J:J,1,0)),"//","")</f>
        <v>//</v>
      </c>
      <c r="AF1499" s="92" t="str">
        <f t="shared" si="397"/>
        <v>ENORM</v>
      </c>
      <c r="AG1499" t="b">
        <f t="shared" si="398"/>
        <v>1</v>
      </c>
    </row>
    <row r="1500" spans="1:33" s="105" customFormat="1">
      <c r="A1500" s="48">
        <f t="shared" ref="A1500:A1563" si="399">IF(B1500=INT(B1500),ROW(),"")</f>
        <v>1500</v>
      </c>
      <c r="B1500" s="47">
        <f t="shared" ref="B1500:B1563" si="400">IF(AND(MID(C1500,2,1)&lt;&gt;"/",MID(C1500,1,1)="/"),INT(B1499)+1,B1499+0.01)</f>
        <v>1462</v>
      </c>
      <c r="C1500" s="102" t="s">
        <v>3796</v>
      </c>
      <c r="D1500" s="102" t="s">
        <v>7</v>
      </c>
      <c r="E1500" s="103" t="s">
        <v>3797</v>
      </c>
      <c r="F1500" s="103" t="s">
        <v>274</v>
      </c>
      <c r="G1500" s="101">
        <v>0</v>
      </c>
      <c r="H1500" s="101">
        <v>99</v>
      </c>
      <c r="I1500" s="145" t="s">
        <v>3</v>
      </c>
      <c r="J1500" s="56" t="s">
        <v>1377</v>
      </c>
      <c r="K1500" s="104" t="s">
        <v>3947</v>
      </c>
      <c r="L1500" s="105" t="s">
        <v>4773</v>
      </c>
      <c r="M1500" s="55" t="s">
        <v>4835</v>
      </c>
      <c r="P1500" s="18" t="s">
        <v>3798</v>
      </c>
      <c r="Q1500" s="18"/>
      <c r="S1500" s="105" t="str">
        <f t="shared" si="384"/>
        <v>NOT EQUAL</v>
      </c>
      <c r="T1500" s="44" t="str">
        <f>IF(ISNA(VLOOKUP(P1500,Sheet1!E:F,2,0)),"--","PRESENT")</f>
        <v>--</v>
      </c>
      <c r="V1500">
        <f t="shared" si="394"/>
        <v>307</v>
      </c>
      <c r="W1500" s="101" t="s">
        <v>2678</v>
      </c>
      <c r="X1500" s="104" t="s">
        <v>2594</v>
      </c>
      <c r="Y1500" s="104" t="s">
        <v>2240</v>
      </c>
      <c r="Z1500" s="25" t="str">
        <f t="shared" si="377"/>
        <v/>
      </c>
      <c r="AA1500" s="25" t="str">
        <f t="shared" si="395"/>
        <v/>
      </c>
      <c r="AB1500" s="1">
        <f t="shared" si="379"/>
        <v>1462</v>
      </c>
      <c r="AC1500" t="str">
        <f t="shared" si="396"/>
        <v>ITM_RCLMIN</v>
      </c>
      <c r="AD1500" s="133" t="str">
        <f>IF(ISNA(VLOOKUP(AA1500,'XEQM Shortlist'!J:J,1,0)),"//","")</f>
        <v/>
      </c>
      <c r="AF1500" s="92" t="str">
        <f t="shared" si="397"/>
        <v/>
      </c>
      <c r="AG1500" t="b">
        <f t="shared" si="398"/>
        <v>1</v>
      </c>
    </row>
    <row r="1501" spans="1:33">
      <c r="A1501" s="48">
        <f t="shared" si="399"/>
        <v>1501</v>
      </c>
      <c r="B1501" s="47">
        <f t="shared" si="400"/>
        <v>1463</v>
      </c>
      <c r="C1501" s="51" t="s">
        <v>4731</v>
      </c>
      <c r="D1501" s="51" t="s">
        <v>7</v>
      </c>
      <c r="E1501" s="56" t="s">
        <v>1084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1377</v>
      </c>
      <c r="K1501" s="57" t="s">
        <v>3947</v>
      </c>
      <c r="L1501" s="55" t="s">
        <v>4773</v>
      </c>
      <c r="M1501" s="55" t="s">
        <v>4832</v>
      </c>
      <c r="N1501" s="55"/>
      <c r="O1501" s="55"/>
      <c r="P1501" s="54" t="s">
        <v>1520</v>
      </c>
      <c r="Q1501" s="13"/>
      <c r="R1501"/>
      <c r="S1501" t="str">
        <f t="shared" si="384"/>
        <v>NOT EQUAL</v>
      </c>
      <c r="T1501" s="44" t="str">
        <f>IF(ISNA(VLOOKUP(P1501,Sheet1!E:F,2,0)),"--","PRESENT")</f>
        <v>--</v>
      </c>
      <c r="U1501"/>
      <c r="V1501">
        <f t="shared" si="394"/>
        <v>307</v>
      </c>
      <c r="W1501" s="79" t="s">
        <v>2240</v>
      </c>
      <c r="X1501" s="57"/>
      <c r="Y1501" s="57" t="s">
        <v>2240</v>
      </c>
      <c r="Z1501" s="25" t="str">
        <f t="shared" ref="Z1501:Z1505" si="40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5"/>
        <v/>
      </c>
      <c r="AB1501" s="1">
        <f t="shared" ref="AB1501:AB1505" si="402">B1501</f>
        <v>1463</v>
      </c>
      <c r="AC1501" t="str">
        <f t="shared" si="396"/>
        <v>ITM_EQ_DEL</v>
      </c>
      <c r="AD1501" s="133" t="str">
        <f>IF(ISNA(VLOOKUP(AA1501,'XEQM Shortlist'!J:J,1,0)),"//","")</f>
        <v/>
      </c>
      <c r="AF1501" s="92" t="str">
        <f t="shared" si="397"/>
        <v/>
      </c>
      <c r="AG1501" t="b">
        <f t="shared" si="398"/>
        <v>1</v>
      </c>
    </row>
    <row r="1502" spans="1:33">
      <c r="A1502" s="48">
        <f t="shared" si="399"/>
        <v>1502</v>
      </c>
      <c r="B1502" s="47">
        <f t="shared" si="400"/>
        <v>1464</v>
      </c>
      <c r="C1502" s="51" t="s">
        <v>4732</v>
      </c>
      <c r="D1502" s="51" t="s">
        <v>7</v>
      </c>
      <c r="E1502" s="56" t="s">
        <v>1085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1377</v>
      </c>
      <c r="K1502" s="57" t="s">
        <v>3947</v>
      </c>
      <c r="L1502" s="55" t="s">
        <v>4773</v>
      </c>
      <c r="M1502" s="55" t="s">
        <v>4832</v>
      </c>
      <c r="N1502" s="55"/>
      <c r="O1502" s="55"/>
      <c r="P1502" s="54" t="s">
        <v>1521</v>
      </c>
      <c r="Q1502" s="13"/>
      <c r="R1502"/>
      <c r="S1502" t="str">
        <f t="shared" si="384"/>
        <v>NOT EQUAL</v>
      </c>
      <c r="T1502" s="44" t="str">
        <f>IF(ISNA(VLOOKUP(P1502,Sheet1!E:F,2,0)),"--","PRESENT")</f>
        <v>--</v>
      </c>
      <c r="U1502"/>
      <c r="V1502">
        <f t="shared" si="394"/>
        <v>307</v>
      </c>
      <c r="W1502" s="79" t="s">
        <v>2240</v>
      </c>
      <c r="X1502" s="57" t="s">
        <v>2240</v>
      </c>
      <c r="Y1502" s="57" t="s">
        <v>2240</v>
      </c>
      <c r="Z1502" s="25" t="str">
        <f t="shared" si="401"/>
        <v/>
      </c>
      <c r="AA1502" s="25" t="str">
        <f t="shared" si="395"/>
        <v/>
      </c>
      <c r="AB1502" s="1">
        <f t="shared" si="402"/>
        <v>1464</v>
      </c>
      <c r="AC1502" t="str">
        <f t="shared" si="396"/>
        <v>ITM_EQ_EDI</v>
      </c>
      <c r="AD1502" s="133" t="str">
        <f>IF(ISNA(VLOOKUP(AA1502,'XEQM Shortlist'!J:J,1,0)),"//","")</f>
        <v/>
      </c>
      <c r="AF1502" s="92" t="str">
        <f t="shared" si="397"/>
        <v/>
      </c>
      <c r="AG1502" t="b">
        <f t="shared" si="398"/>
        <v>1</v>
      </c>
    </row>
    <row r="1503" spans="1:33">
      <c r="A1503" s="48">
        <f t="shared" si="399"/>
        <v>1503</v>
      </c>
      <c r="B1503" s="47">
        <f t="shared" si="400"/>
        <v>1465</v>
      </c>
      <c r="C1503" s="51" t="s">
        <v>4733</v>
      </c>
      <c r="D1503" s="51" t="s">
        <v>7</v>
      </c>
      <c r="E1503" s="56" t="s">
        <v>1086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1377</v>
      </c>
      <c r="K1503" s="57" t="s">
        <v>3947</v>
      </c>
      <c r="L1503" s="55" t="s">
        <v>4773</v>
      </c>
      <c r="M1503" s="55" t="s">
        <v>4832</v>
      </c>
      <c r="N1503" s="55"/>
      <c r="O1503" s="55"/>
      <c r="P1503" s="54" t="s">
        <v>1522</v>
      </c>
      <c r="Q1503" s="13"/>
      <c r="R1503"/>
      <c r="S1503" t="str">
        <f t="shared" si="384"/>
        <v>NOT EQUAL</v>
      </c>
      <c r="T1503" s="44" t="str">
        <f>IF(ISNA(VLOOKUP(P1503,Sheet1!E:F,2,0)),"--","PRESENT")</f>
        <v>--</v>
      </c>
      <c r="U1503"/>
      <c r="V1503">
        <f t="shared" si="394"/>
        <v>308</v>
      </c>
      <c r="W1503" s="79" t="s">
        <v>2240</v>
      </c>
      <c r="X1503" s="57" t="s">
        <v>2240</v>
      </c>
      <c r="Y1503" s="57" t="s">
        <v>2240</v>
      </c>
      <c r="Z1503" s="25" t="str">
        <f t="shared" si="401"/>
        <v>"EQ.NEW"</v>
      </c>
      <c r="AA1503" s="25" t="str">
        <f t="shared" si="395"/>
        <v>EQ.NEW</v>
      </c>
      <c r="AB1503" s="1">
        <f t="shared" si="402"/>
        <v>1465</v>
      </c>
      <c r="AC1503" t="str">
        <f t="shared" si="396"/>
        <v>ITM_EQ_NEW</v>
      </c>
      <c r="AD1503" s="133" t="str">
        <f>IF(ISNA(VLOOKUP(AA1503,'XEQM Shortlist'!J:J,1,0)),"//","")</f>
        <v>//</v>
      </c>
      <c r="AF1503" s="92" t="str">
        <f t="shared" si="397"/>
        <v>EQ.NEW</v>
      </c>
      <c r="AG1503" t="b">
        <f t="shared" si="398"/>
        <v>1</v>
      </c>
    </row>
    <row r="1504" spans="1:33">
      <c r="A1504" s="48">
        <f t="shared" si="399"/>
        <v>1504</v>
      </c>
      <c r="B1504" s="47">
        <f t="shared" si="400"/>
        <v>1466</v>
      </c>
      <c r="C1504" s="51" t="s">
        <v>4249</v>
      </c>
      <c r="D1504" s="51" t="s">
        <v>7</v>
      </c>
      <c r="E1504" s="56" t="s">
        <v>1087</v>
      </c>
      <c r="F1504" s="56" t="s">
        <v>1087</v>
      </c>
      <c r="G1504" s="158">
        <v>0</v>
      </c>
      <c r="H1504" s="158">
        <v>0</v>
      </c>
      <c r="I1504" s="145" t="s">
        <v>3</v>
      </c>
      <c r="J1504" s="56" t="s">
        <v>1377</v>
      </c>
      <c r="K1504" s="57" t="s">
        <v>3947</v>
      </c>
      <c r="L1504" s="55" t="s">
        <v>4774</v>
      </c>
      <c r="M1504" s="55" t="s">
        <v>4830</v>
      </c>
      <c r="N1504" s="55"/>
      <c r="O1504" s="55"/>
      <c r="P1504" s="54" t="s">
        <v>1523</v>
      </c>
      <c r="Q1504" s="13"/>
      <c r="R1504"/>
      <c r="S1504" t="str">
        <f t="shared" si="384"/>
        <v/>
      </c>
      <c r="T1504" s="44" t="str">
        <f>IF(ISNA(VLOOKUP(P1504,Sheet1!E:F,2,0)),"--","PRESENT")</f>
        <v>--</v>
      </c>
      <c r="U1504"/>
      <c r="V1504">
        <f t="shared" si="394"/>
        <v>309</v>
      </c>
      <c r="W1504" s="79" t="s">
        <v>2240</v>
      </c>
      <c r="X1504" s="57" t="s">
        <v>2240</v>
      </c>
      <c r="Y1504" s="57" t="s">
        <v>2240</v>
      </c>
      <c r="Z1504" s="25" t="str">
        <f t="shared" si="401"/>
        <v>"ERF"</v>
      </c>
      <c r="AA1504" s="25" t="str">
        <f t="shared" si="395"/>
        <v>ERF</v>
      </c>
      <c r="AB1504" s="1">
        <f t="shared" si="402"/>
        <v>1466</v>
      </c>
      <c r="AC1504" t="str">
        <f t="shared" si="396"/>
        <v>ITM_ERF</v>
      </c>
      <c r="AD1504" s="133" t="str">
        <f>IF(ISNA(VLOOKUP(AA1504,'XEQM Shortlist'!J:J,1,0)),"//","")</f>
        <v>//</v>
      </c>
      <c r="AF1504" s="92" t="str">
        <f t="shared" si="397"/>
        <v>ERF</v>
      </c>
      <c r="AG1504" t="b">
        <f t="shared" si="398"/>
        <v>1</v>
      </c>
    </row>
    <row r="1505" spans="1:33">
      <c r="A1505" s="48">
        <f t="shared" si="399"/>
        <v>1505</v>
      </c>
      <c r="B1505" s="47">
        <f t="shared" si="400"/>
        <v>1467</v>
      </c>
      <c r="C1505" s="51" t="s">
        <v>4250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1377</v>
      </c>
      <c r="K1505" s="57" t="s">
        <v>3947</v>
      </c>
      <c r="L1505" s="55" t="s">
        <v>4774</v>
      </c>
      <c r="M1505" s="55" t="s">
        <v>4830</v>
      </c>
      <c r="N1505" s="55"/>
      <c r="O1505" s="55"/>
      <c r="P1505" s="54" t="s">
        <v>1524</v>
      </c>
      <c r="Q1505" s="13"/>
      <c r="R1505"/>
      <c r="S1505" t="str">
        <f t="shared" si="384"/>
        <v/>
      </c>
      <c r="T1505" s="44" t="str">
        <f>IF(ISNA(VLOOKUP(P1505,Sheet1!E:F,2,0)),"--","PRESENT")</f>
        <v>--</v>
      </c>
      <c r="U1505"/>
      <c r="V1505">
        <f t="shared" si="394"/>
        <v>310</v>
      </c>
      <c r="W1505" s="79" t="s">
        <v>2240</v>
      </c>
      <c r="X1505" s="57" t="s">
        <v>2240</v>
      </c>
      <c r="Y1505" s="57" t="s">
        <v>2240</v>
      </c>
      <c r="Z1505" s="25" t="str">
        <f t="shared" si="401"/>
        <v>"ERFC"</v>
      </c>
      <c r="AA1505" s="25" t="str">
        <f t="shared" si="395"/>
        <v>ERFC</v>
      </c>
      <c r="AB1505" s="1">
        <f t="shared" si="402"/>
        <v>1467</v>
      </c>
      <c r="AC1505" t="str">
        <f t="shared" si="396"/>
        <v>ITM_ERFC</v>
      </c>
      <c r="AD1505" s="133" t="str">
        <f>IF(ISNA(VLOOKUP(AA1505,'XEQM Shortlist'!J:J,1,0)),"//","")</f>
        <v>//</v>
      </c>
      <c r="AF1505" s="92" t="str">
        <f t="shared" si="397"/>
        <v>ERFC</v>
      </c>
      <c r="AG1505" t="b">
        <f t="shared" si="398"/>
        <v>1</v>
      </c>
    </row>
    <row r="1506" spans="1:33">
      <c r="A1506" s="48">
        <f t="shared" si="399"/>
        <v>1506</v>
      </c>
      <c r="B1506" s="47">
        <f t="shared" si="400"/>
        <v>1468</v>
      </c>
      <c r="C1506" s="51" t="s">
        <v>4818</v>
      </c>
      <c r="D1506" s="51" t="s">
        <v>12</v>
      </c>
      <c r="E1506" s="56" t="s">
        <v>1088</v>
      </c>
      <c r="F1506" s="56" t="s">
        <v>1088</v>
      </c>
      <c r="G1506" s="158">
        <v>1</v>
      </c>
      <c r="H1506" s="158" t="s">
        <v>4819</v>
      </c>
      <c r="I1506" s="145" t="s">
        <v>3</v>
      </c>
      <c r="J1506" s="56" t="s">
        <v>1377</v>
      </c>
      <c r="K1506" s="57" t="s">
        <v>3947</v>
      </c>
      <c r="L1506" s="55" t="s">
        <v>4773</v>
      </c>
      <c r="M1506" s="55" t="s">
        <v>4831</v>
      </c>
      <c r="N1506" s="55"/>
      <c r="O1506" s="55"/>
      <c r="P1506" s="54" t="s">
        <v>1525</v>
      </c>
      <c r="Q1506" s="13"/>
      <c r="R1506"/>
      <c r="S1506" t="str">
        <f t="shared" si="384"/>
        <v/>
      </c>
      <c r="T1506" s="44" t="str">
        <f>IF(ISNA(VLOOKUP(P1506,Sheet1!E:F,2,0)),"--","PRESENT")</f>
        <v>--</v>
      </c>
      <c r="U1506"/>
      <c r="V1506">
        <f t="shared" si="394"/>
        <v>311</v>
      </c>
      <c r="W1506" s="79" t="s">
        <v>2240</v>
      </c>
      <c r="X1506" s="57" t="s">
        <v>2240</v>
      </c>
      <c r="Y1506" s="57" t="s">
        <v>2240</v>
      </c>
      <c r="Z1506" s="25" t="str">
        <f t="shared" ref="Z1506:Z1564" si="40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95"/>
        <v>ERR</v>
      </c>
      <c r="AB1506" s="1">
        <f t="shared" ref="AB1506:AB1564" si="404">B1506</f>
        <v>1468</v>
      </c>
      <c r="AC1506" t="str">
        <f t="shared" si="396"/>
        <v>ITM_ERR</v>
      </c>
      <c r="AD1506" s="133" t="str">
        <f>IF(ISNA(VLOOKUP(AA1506,'XEQM Shortlist'!J:J,1,0)),"//","")</f>
        <v>//</v>
      </c>
      <c r="AF1506" s="92" t="str">
        <f t="shared" si="397"/>
        <v>ERR</v>
      </c>
      <c r="AG1506" t="b">
        <f t="shared" si="398"/>
        <v>1</v>
      </c>
    </row>
    <row r="1507" spans="1:33">
      <c r="A1507" s="48">
        <f t="shared" si="399"/>
        <v>1507</v>
      </c>
      <c r="B1507" s="47">
        <f t="shared" si="400"/>
        <v>1469</v>
      </c>
      <c r="C1507" s="51" t="s">
        <v>4846</v>
      </c>
      <c r="D1507" s="51" t="s">
        <v>7</v>
      </c>
      <c r="E1507" s="56" t="s">
        <v>1091</v>
      </c>
      <c r="F1507" s="56" t="s">
        <v>1092</v>
      </c>
      <c r="G1507" s="158">
        <v>0</v>
      </c>
      <c r="H1507" s="158">
        <v>0</v>
      </c>
      <c r="I1507" s="145" t="s">
        <v>3</v>
      </c>
      <c r="J1507" s="56" t="s">
        <v>1378</v>
      </c>
      <c r="K1507" s="57" t="s">
        <v>3785</v>
      </c>
      <c r="L1507" s="55" t="s">
        <v>4773</v>
      </c>
      <c r="M1507" s="55" t="s">
        <v>4830</v>
      </c>
      <c r="N1507" s="55"/>
      <c r="O1507" s="55"/>
      <c r="P1507" s="54" t="s">
        <v>1527</v>
      </c>
      <c r="Q1507" s="13"/>
      <c r="R1507"/>
      <c r="S1507" t="str">
        <f t="shared" ref="S1507:S1510" si="405">IF(E1507=F1507,"","NOT EQUAL")</f>
        <v/>
      </c>
      <c r="T1507" s="44" t="str">
        <f>IF(ISNA(VLOOKUP(P1507,Sheet1!E:F,2,0)),"--","PRESENT")</f>
        <v>--</v>
      </c>
      <c r="U1507"/>
      <c r="V1507">
        <f t="shared" si="394"/>
        <v>311</v>
      </c>
      <c r="W1507" s="79" t="s">
        <v>2240</v>
      </c>
      <c r="X1507" s="57" t="s">
        <v>2240</v>
      </c>
      <c r="Y1507" s="57" t="s">
        <v>2240</v>
      </c>
      <c r="Z1507" s="25" t="str">
        <f t="shared" si="403"/>
        <v/>
      </c>
      <c r="AA1507" s="25" t="str">
        <f t="shared" si="395"/>
        <v/>
      </c>
      <c r="AB1507" s="1">
        <f t="shared" si="404"/>
        <v>1469</v>
      </c>
      <c r="AC1507" t="str">
        <f t="shared" si="396"/>
        <v>ITM_EXITALL</v>
      </c>
      <c r="AD1507" s="133" t="str">
        <f>IF(ISNA(VLOOKUP(AA1507,'XEQM Shortlist'!J:J,1,0)),"//","")</f>
        <v/>
      </c>
      <c r="AF1507" s="92" t="str">
        <f t="shared" si="397"/>
        <v/>
      </c>
      <c r="AG1507" t="b">
        <f t="shared" si="398"/>
        <v>1</v>
      </c>
    </row>
    <row r="1508" spans="1:33">
      <c r="A1508" s="48">
        <f t="shared" si="399"/>
        <v>1508</v>
      </c>
      <c r="B1508" s="47">
        <f t="shared" si="400"/>
        <v>1470</v>
      </c>
      <c r="C1508" s="51" t="s">
        <v>3595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1377</v>
      </c>
      <c r="K1508" s="57" t="s">
        <v>3947</v>
      </c>
      <c r="L1508" s="55" t="s">
        <v>4773</v>
      </c>
      <c r="M1508" s="55" t="s">
        <v>4830</v>
      </c>
      <c r="N1508" s="55"/>
      <c r="O1508" s="55"/>
      <c r="P1508" s="54" t="s">
        <v>1535</v>
      </c>
      <c r="Q1508" s="13"/>
      <c r="R1508"/>
      <c r="S1508" t="str">
        <f t="shared" si="405"/>
        <v/>
      </c>
      <c r="T1508" s="44" t="str">
        <f>IF(ISNA(VLOOKUP(P1508,Sheet1!E:F,2,0)),"--","PRESENT")</f>
        <v>PRESENT</v>
      </c>
      <c r="U1508"/>
      <c r="V1508">
        <f t="shared" si="394"/>
        <v>312</v>
      </c>
      <c r="W1508" s="79" t="s">
        <v>2240</v>
      </c>
      <c r="X1508" s="57" t="s">
        <v>2240</v>
      </c>
      <c r="Y1508" s="57" t="s">
        <v>2240</v>
      </c>
      <c r="Z1508" s="25" t="str">
        <f t="shared" si="403"/>
        <v>"EXPT"</v>
      </c>
      <c r="AA1508" s="25" t="str">
        <f t="shared" si="395"/>
        <v>EXPT</v>
      </c>
      <c r="AB1508" s="1">
        <f t="shared" si="404"/>
        <v>1470</v>
      </c>
      <c r="AC1508" t="str">
        <f t="shared" si="396"/>
        <v>ITM_EXPT</v>
      </c>
      <c r="AD1508" s="133" t="str">
        <f>IF(ISNA(VLOOKUP(AA1508,'XEQM Shortlist'!J:J,1,0)),"//","")</f>
        <v/>
      </c>
      <c r="AF1508" s="92" t="str">
        <f t="shared" si="397"/>
        <v>EXPT</v>
      </c>
      <c r="AG1508" t="b">
        <f t="shared" si="398"/>
        <v>1</v>
      </c>
    </row>
    <row r="1509" spans="1:33">
      <c r="A1509" s="48">
        <f t="shared" si="399"/>
        <v>1509</v>
      </c>
      <c r="B1509" s="47">
        <f t="shared" si="400"/>
        <v>1471</v>
      </c>
      <c r="C1509" s="51" t="s">
        <v>4255</v>
      </c>
      <c r="D1509" s="51" t="s">
        <v>7</v>
      </c>
      <c r="E1509" s="56" t="s">
        <v>4256</v>
      </c>
      <c r="F1509" s="56" t="s">
        <v>4256</v>
      </c>
      <c r="G1509" s="158">
        <v>0</v>
      </c>
      <c r="H1509" s="158">
        <v>0</v>
      </c>
      <c r="I1509" s="145" t="s">
        <v>3</v>
      </c>
      <c r="J1509" s="56" t="s">
        <v>1377</v>
      </c>
      <c r="K1509" s="57" t="s">
        <v>3947</v>
      </c>
      <c r="L1509" s="55" t="s">
        <v>4773</v>
      </c>
      <c r="M1509" s="55" t="s">
        <v>4830</v>
      </c>
      <c r="N1509" s="55"/>
      <c r="O1509" s="55"/>
      <c r="P1509" s="54" t="s">
        <v>4257</v>
      </c>
      <c r="Q1509" s="13"/>
      <c r="R1509"/>
      <c r="S1509" t="str">
        <f t="shared" si="405"/>
        <v/>
      </c>
      <c r="T1509" s="44" t="str">
        <f>IF(ISNA(VLOOKUP(P1509,Sheet1!E:F,2,0)),"--","PRESENT")</f>
        <v>--</v>
      </c>
      <c r="U1509"/>
      <c r="V1509">
        <f t="shared" si="394"/>
        <v>313</v>
      </c>
      <c r="W1509" s="79" t="s">
        <v>2240</v>
      </c>
      <c r="X1509" s="57" t="s">
        <v>2240</v>
      </c>
      <c r="Y1509" s="57" t="s">
        <v>2240</v>
      </c>
      <c r="Z1509" s="25" t="str">
        <f t="shared" si="403"/>
        <v>"J/G?"</v>
      </c>
      <c r="AA1509" s="25" t="str">
        <f t="shared" si="395"/>
        <v>J/G?</v>
      </c>
      <c r="AB1509" s="1">
        <f t="shared" si="404"/>
        <v>1471</v>
      </c>
      <c r="AC1509" t="str">
        <f t="shared" si="396"/>
        <v>ITM_GET_JUL_GREG</v>
      </c>
      <c r="AD1509" s="133" t="str">
        <f>IF(ISNA(VLOOKUP(AA1509,'XEQM Shortlist'!J:J,1,0)),"//","")</f>
        <v>//</v>
      </c>
      <c r="AF1509" s="92" t="str">
        <f t="shared" si="397"/>
        <v>J/G?</v>
      </c>
      <c r="AG1509" t="b">
        <f t="shared" si="398"/>
        <v>1</v>
      </c>
    </row>
    <row r="1510" spans="1:33">
      <c r="A1510" s="48">
        <f t="shared" si="399"/>
        <v>1510</v>
      </c>
      <c r="B1510" s="47">
        <f t="shared" si="400"/>
        <v>1472</v>
      </c>
      <c r="C1510" s="51" t="s">
        <v>3596</v>
      </c>
      <c r="D1510" s="51" t="s">
        <v>7</v>
      </c>
      <c r="E1510" s="115" t="s">
        <v>1097</v>
      </c>
      <c r="F1510" s="115" t="s">
        <v>1097</v>
      </c>
      <c r="G1510" s="161">
        <v>0</v>
      </c>
      <c r="H1510" s="161">
        <v>0</v>
      </c>
      <c r="I1510" s="145" t="s">
        <v>3</v>
      </c>
      <c r="J1510" s="56" t="s">
        <v>1377</v>
      </c>
      <c r="K1510" s="57" t="s">
        <v>3947</v>
      </c>
      <c r="L1510" s="55" t="s">
        <v>4774</v>
      </c>
      <c r="M1510" s="55" t="s">
        <v>4830</v>
      </c>
      <c r="N1510" s="55"/>
      <c r="O1510" s="55"/>
      <c r="P1510" s="54" t="s">
        <v>1548</v>
      </c>
      <c r="Q1510" s="13"/>
      <c r="R1510"/>
      <c r="S1510" t="str">
        <f t="shared" si="405"/>
        <v/>
      </c>
      <c r="T1510" s="44" t="str">
        <f>IF(ISNA(VLOOKUP(P1510,Sheet1!E:F,2,0)),"--","PRESENT")</f>
        <v>PRESENT</v>
      </c>
      <c r="U1510"/>
      <c r="V1510">
        <f t="shared" si="394"/>
        <v>314</v>
      </c>
      <c r="W1510" s="79" t="s">
        <v>2240</v>
      </c>
      <c r="X1510" s="57" t="s">
        <v>2240</v>
      </c>
      <c r="Y1510" s="57" t="s">
        <v>2240</v>
      </c>
      <c r="Z1510" s="25" t="str">
        <f t="shared" si="403"/>
        <v>"FIB"</v>
      </c>
      <c r="AA1510" s="25" t="str">
        <f t="shared" si="395"/>
        <v>FIB</v>
      </c>
      <c r="AB1510" s="1">
        <f t="shared" si="404"/>
        <v>1472</v>
      </c>
      <c r="AC1510" t="str">
        <f t="shared" si="396"/>
        <v>ITM_FIB</v>
      </c>
      <c r="AD1510" s="133" t="str">
        <f>IF(ISNA(VLOOKUP(AA1510,'XEQM Shortlist'!J:J,1,0)),"//","")</f>
        <v/>
      </c>
      <c r="AF1510" s="92" t="str">
        <f t="shared" si="397"/>
        <v>FIB</v>
      </c>
      <c r="AG1510" t="b">
        <f t="shared" si="398"/>
        <v>1</v>
      </c>
    </row>
    <row r="1511" spans="1:33">
      <c r="A1511" s="48">
        <f t="shared" si="399"/>
        <v>1511</v>
      </c>
      <c r="B1511" s="47">
        <f t="shared" si="400"/>
        <v>1473</v>
      </c>
      <c r="C1511" s="51" t="s">
        <v>3597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>
        <v>15</v>
      </c>
      <c r="I1511" s="145" t="s">
        <v>3</v>
      </c>
      <c r="J1511" s="56" t="s">
        <v>1377</v>
      </c>
      <c r="K1511" s="57" t="s">
        <v>3947</v>
      </c>
      <c r="L1511" s="55" t="s">
        <v>4773</v>
      </c>
      <c r="M1511" s="55" t="s">
        <v>4831</v>
      </c>
      <c r="N1511" s="55"/>
      <c r="O1511" s="55"/>
      <c r="P1511" s="54" t="s">
        <v>1551</v>
      </c>
      <c r="Q1511" s="13"/>
      <c r="R1511"/>
      <c r="S1511" t="str">
        <f t="shared" ref="S1511:S1570" si="406">IF(E1511=F1511,"","NOT EQUAL")</f>
        <v/>
      </c>
      <c r="T1511" s="44" t="str">
        <f>IF(ISNA(VLOOKUP(P1511,Sheet1!E:F,2,0)),"--","PRESENT")</f>
        <v>PRESENT</v>
      </c>
      <c r="U1511"/>
      <c r="V1511">
        <f t="shared" si="394"/>
        <v>315</v>
      </c>
      <c r="W1511" s="79" t="s">
        <v>2240</v>
      </c>
      <c r="X1511" s="57" t="s">
        <v>2600</v>
      </c>
      <c r="Y1511" s="57" t="s">
        <v>2240</v>
      </c>
      <c r="Z1511" s="25" t="str">
        <f t="shared" si="403"/>
        <v>"FIX"</v>
      </c>
      <c r="AA1511" s="25" t="str">
        <f t="shared" si="395"/>
        <v>FIX</v>
      </c>
      <c r="AB1511" s="1">
        <f t="shared" si="404"/>
        <v>1473</v>
      </c>
      <c r="AC1511" t="str">
        <f t="shared" si="396"/>
        <v>ITM_FIX</v>
      </c>
      <c r="AD1511" s="133" t="str">
        <f>IF(ISNA(VLOOKUP(AA1511,'XEQM Shortlist'!J:J,1,0)),"//","")</f>
        <v/>
      </c>
      <c r="AF1511" s="92" t="str">
        <f t="shared" si="397"/>
        <v>FIX</v>
      </c>
      <c r="AG1511" t="b">
        <f t="shared" si="398"/>
        <v>1</v>
      </c>
    </row>
    <row r="1512" spans="1:33">
      <c r="A1512" s="48">
        <f t="shared" si="399"/>
        <v>1512</v>
      </c>
      <c r="B1512" s="47">
        <f t="shared" si="400"/>
        <v>1474</v>
      </c>
      <c r="C1512" s="51" t="s">
        <v>3598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1377</v>
      </c>
      <c r="K1512" s="57" t="s">
        <v>3947</v>
      </c>
      <c r="L1512" s="55" t="s">
        <v>4773</v>
      </c>
      <c r="M1512" s="55" t="s">
        <v>4830</v>
      </c>
      <c r="N1512" s="55"/>
      <c r="O1512" s="55"/>
      <c r="P1512" s="54" t="s">
        <v>1554</v>
      </c>
      <c r="Q1512" s="13"/>
      <c r="R1512"/>
      <c r="S1512" t="str">
        <f t="shared" si="406"/>
        <v/>
      </c>
      <c r="T1512" s="44" t="str">
        <f>IF(ISNA(VLOOKUP(P1512,Sheet1!E:F,2,0)),"--","PRESENT")</f>
        <v>--</v>
      </c>
      <c r="U1512"/>
      <c r="V1512">
        <f t="shared" si="394"/>
        <v>316</v>
      </c>
      <c r="W1512" s="79" t="s">
        <v>2682</v>
      </c>
      <c r="X1512" s="57" t="s">
        <v>2600</v>
      </c>
      <c r="Y1512" s="57" t="s">
        <v>2240</v>
      </c>
      <c r="Z1512" s="25" t="str">
        <f t="shared" si="403"/>
        <v>"FLASH?"</v>
      </c>
      <c r="AA1512" s="25" t="str">
        <f t="shared" si="395"/>
        <v>FLASH?</v>
      </c>
      <c r="AB1512" s="1">
        <f t="shared" si="404"/>
        <v>1474</v>
      </c>
      <c r="AC1512" t="str">
        <f t="shared" si="396"/>
        <v>ITM_FLASH</v>
      </c>
      <c r="AD1512" s="133" t="str">
        <f>IF(ISNA(VLOOKUP(AA1512,'XEQM Shortlist'!J:J,1,0)),"//","")</f>
        <v>//</v>
      </c>
      <c r="AF1512" s="92" t="str">
        <f t="shared" si="397"/>
        <v>FLASH?</v>
      </c>
      <c r="AG1512" t="b">
        <f t="shared" si="398"/>
        <v>1</v>
      </c>
    </row>
    <row r="1513" spans="1:33">
      <c r="A1513" s="48">
        <f t="shared" si="399"/>
        <v>1513</v>
      </c>
      <c r="B1513" s="47">
        <f t="shared" si="400"/>
        <v>1475</v>
      </c>
      <c r="C1513" s="51" t="s">
        <v>4886</v>
      </c>
      <c r="D1513" s="51" t="s">
        <v>2793</v>
      </c>
      <c r="E1513" s="56" t="s">
        <v>1108</v>
      </c>
      <c r="F1513" s="56" t="s">
        <v>1108</v>
      </c>
      <c r="G1513" s="158">
        <v>0</v>
      </c>
      <c r="H1513" s="158">
        <v>99</v>
      </c>
      <c r="I1513" s="145" t="s">
        <v>3</v>
      </c>
      <c r="J1513" s="56" t="s">
        <v>1377</v>
      </c>
      <c r="K1513" s="57" t="s">
        <v>3947</v>
      </c>
      <c r="L1513" s="55" t="s">
        <v>4773</v>
      </c>
      <c r="M1513" s="55" t="s">
        <v>4834</v>
      </c>
      <c r="N1513" s="55"/>
      <c r="O1513" s="55"/>
      <c r="P1513" s="54" t="s">
        <v>1573</v>
      </c>
      <c r="Q1513" s="13"/>
      <c r="R1513"/>
      <c r="S1513" t="str">
        <f t="shared" si="406"/>
        <v/>
      </c>
      <c r="T1513" s="44" t="str">
        <f>IF(ISNA(VLOOKUP(P1513,Sheet1!E:F,2,0)),"--","PRESENT")</f>
        <v>--</v>
      </c>
      <c r="U1513"/>
      <c r="V1513">
        <f t="shared" si="394"/>
        <v>317</v>
      </c>
      <c r="W1513" s="79" t="s">
        <v>2240</v>
      </c>
      <c r="X1513" s="57" t="s">
        <v>2240</v>
      </c>
      <c r="Y1513" s="57" t="s">
        <v>2240</v>
      </c>
      <c r="Z1513" s="25" t="str">
        <f t="shared" si="403"/>
        <v>"F'(X)"</v>
      </c>
      <c r="AA1513" s="25" t="str">
        <f t="shared" si="395"/>
        <v>F'(X)</v>
      </c>
      <c r="AB1513" s="1">
        <f t="shared" si="404"/>
        <v>1475</v>
      </c>
      <c r="AC1513" t="str">
        <f t="shared" si="396"/>
        <v>ITM_FQX</v>
      </c>
      <c r="AD1513" s="133" t="str">
        <f>IF(ISNA(VLOOKUP(AA1513,'XEQM Shortlist'!J:J,1,0)),"//","")</f>
        <v>//</v>
      </c>
      <c r="AF1513" s="92" t="str">
        <f t="shared" si="397"/>
        <v>F'</v>
      </c>
      <c r="AG1513" t="b">
        <f t="shared" si="398"/>
        <v>0</v>
      </c>
    </row>
    <row r="1514" spans="1:33">
      <c r="A1514" s="48">
        <f t="shared" si="399"/>
        <v>1514</v>
      </c>
      <c r="B1514" s="47">
        <f t="shared" si="400"/>
        <v>1476</v>
      </c>
      <c r="C1514" s="51" t="s">
        <v>4887</v>
      </c>
      <c r="D1514" s="51" t="s">
        <v>2793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1377</v>
      </c>
      <c r="K1514" s="57" t="s">
        <v>3947</v>
      </c>
      <c r="L1514" s="55" t="s">
        <v>4773</v>
      </c>
      <c r="M1514" s="55" t="s">
        <v>4834</v>
      </c>
      <c r="N1514" s="55"/>
      <c r="O1514" s="55"/>
      <c r="P1514" s="54" t="s">
        <v>1574</v>
      </c>
      <c r="Q1514" s="13"/>
      <c r="R1514"/>
      <c r="S1514" t="str">
        <f t="shared" si="406"/>
        <v/>
      </c>
      <c r="T1514" s="44" t="str">
        <f>IF(ISNA(VLOOKUP(P1514,Sheet1!E:F,2,0)),"--","PRESENT")</f>
        <v>--</v>
      </c>
      <c r="U1514"/>
      <c r="V1514">
        <f t="shared" si="394"/>
        <v>318</v>
      </c>
      <c r="W1514" s="79" t="s">
        <v>2240</v>
      </c>
      <c r="X1514" s="57" t="s">
        <v>2240</v>
      </c>
      <c r="Y1514" s="57" t="s">
        <v>2240</v>
      </c>
      <c r="Z1514" s="25" t="str">
        <f t="shared" si="403"/>
        <v>"F\"(X)"</v>
      </c>
      <c r="AA1514" s="25" t="str">
        <f t="shared" si="395"/>
        <v>F\(X)</v>
      </c>
      <c r="AB1514" s="1">
        <f t="shared" si="404"/>
        <v>1476</v>
      </c>
      <c r="AC1514" t="str">
        <f t="shared" si="396"/>
        <v>ITM_FDQX</v>
      </c>
      <c r="AD1514" s="133" t="str">
        <f>IF(ISNA(VLOOKUP(AA1514,'XEQM Shortlist'!J:J,1,0)),"//","")</f>
        <v>//</v>
      </c>
      <c r="AF1514" s="92" t="str">
        <f t="shared" si="397"/>
        <v>F\</v>
      </c>
      <c r="AG1514" t="b">
        <f t="shared" si="398"/>
        <v>0</v>
      </c>
    </row>
    <row r="1515" spans="1:33">
      <c r="A1515" s="48">
        <f t="shared" si="399"/>
        <v>1515</v>
      </c>
      <c r="B1515" s="47">
        <f t="shared" si="400"/>
        <v>1477</v>
      </c>
      <c r="C1515" s="51" t="s">
        <v>3599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>
        <v>15</v>
      </c>
      <c r="I1515" s="145" t="s">
        <v>3</v>
      </c>
      <c r="J1515" s="56" t="s">
        <v>1377</v>
      </c>
      <c r="K1515" s="57" t="s">
        <v>3947</v>
      </c>
      <c r="L1515" s="55" t="s">
        <v>4773</v>
      </c>
      <c r="M1515" s="55" t="s">
        <v>4831</v>
      </c>
      <c r="N1515" s="55"/>
      <c r="O1515" s="55"/>
      <c r="P1515" s="54" t="s">
        <v>1578</v>
      </c>
      <c r="Q1515" s="13"/>
      <c r="R1515"/>
      <c r="S1515" t="str">
        <f t="shared" si="406"/>
        <v/>
      </c>
      <c r="T1515" s="44" t="str">
        <f>IF(ISNA(VLOOKUP(P1515,Sheet1!E:F,2,0)),"--","PRESENT")</f>
        <v>--</v>
      </c>
      <c r="U1515"/>
      <c r="V1515">
        <f t="shared" si="394"/>
        <v>319</v>
      </c>
      <c r="W1515" s="79" t="s">
        <v>2240</v>
      </c>
      <c r="X1515" s="57" t="s">
        <v>2240</v>
      </c>
      <c r="Y1515" s="57" t="s">
        <v>2240</v>
      </c>
      <c r="Z1515" s="25" t="str">
        <f t="shared" si="403"/>
        <v>"GAP"</v>
      </c>
      <c r="AA1515" s="25" t="str">
        <f t="shared" si="395"/>
        <v>GAP</v>
      </c>
      <c r="AB1515" s="1">
        <f t="shared" si="404"/>
        <v>1477</v>
      </c>
      <c r="AC1515" t="str">
        <f t="shared" si="396"/>
        <v>ITM_GAP</v>
      </c>
      <c r="AD1515" s="133" t="str">
        <f>IF(ISNA(VLOOKUP(AA1515,'XEQM Shortlist'!J:J,1,0)),"//","")</f>
        <v>//</v>
      </c>
      <c r="AF1515" s="92" t="str">
        <f t="shared" si="397"/>
        <v>GAP</v>
      </c>
      <c r="AG1515" t="b">
        <f t="shared" si="398"/>
        <v>1</v>
      </c>
    </row>
    <row r="1516" spans="1:33">
      <c r="A1516" s="48">
        <f t="shared" si="399"/>
        <v>1516</v>
      </c>
      <c r="B1516" s="47">
        <f t="shared" si="400"/>
        <v>1478</v>
      </c>
      <c r="C1516" s="51" t="s">
        <v>3600</v>
      </c>
      <c r="D1516" s="51" t="s">
        <v>7</v>
      </c>
      <c r="E1516" s="56" t="s">
        <v>1110</v>
      </c>
      <c r="F1516" s="56" t="s">
        <v>1110</v>
      </c>
      <c r="G1516" s="158">
        <v>0</v>
      </c>
      <c r="H1516" s="158">
        <v>0</v>
      </c>
      <c r="I1516" s="145" t="s">
        <v>3</v>
      </c>
      <c r="J1516" s="56" t="s">
        <v>1377</v>
      </c>
      <c r="K1516" s="57" t="s">
        <v>3947</v>
      </c>
      <c r="L1516" s="55" t="s">
        <v>4774</v>
      </c>
      <c r="M1516" s="55" t="s">
        <v>4830</v>
      </c>
      <c r="N1516" s="55"/>
      <c r="O1516" s="55"/>
      <c r="P1516" s="54" t="s">
        <v>1581</v>
      </c>
      <c r="Q1516" s="13"/>
      <c r="R1516"/>
      <c r="S1516" t="str">
        <f t="shared" si="406"/>
        <v/>
      </c>
      <c r="T1516" s="44" t="str">
        <f>IF(ISNA(VLOOKUP(P1516,Sheet1!E:F,2,0)),"--","PRESENT")</f>
        <v>PRESENT</v>
      </c>
      <c r="U1516"/>
      <c r="V1516">
        <f t="shared" si="394"/>
        <v>320</v>
      </c>
      <c r="W1516" s="79" t="s">
        <v>2240</v>
      </c>
      <c r="X1516" s="57" t="s">
        <v>2240</v>
      </c>
      <c r="Y1516" s="57" t="s">
        <v>2240</v>
      </c>
      <c r="Z1516" s="25" t="str">
        <f t="shared" si="403"/>
        <v>"G" STD_SUB_D</v>
      </c>
      <c r="AA1516" s="25" t="str">
        <f t="shared" si="395"/>
        <v>GD</v>
      </c>
      <c r="AB1516" s="1">
        <f t="shared" si="404"/>
        <v>1478</v>
      </c>
      <c r="AC1516" t="str">
        <f t="shared" si="396"/>
        <v>ITM_GD</v>
      </c>
      <c r="AD1516" s="133" t="str">
        <f>IF(ISNA(VLOOKUP(AA1516,'XEQM Shortlist'!J:J,1,0)),"//","")</f>
        <v/>
      </c>
      <c r="AF1516" s="92" t="str">
        <f t="shared" si="397"/>
        <v>GD</v>
      </c>
      <c r="AG1516" t="b">
        <f t="shared" si="398"/>
        <v>1</v>
      </c>
    </row>
    <row r="1517" spans="1:33">
      <c r="A1517" s="48">
        <f t="shared" si="399"/>
        <v>1517</v>
      </c>
      <c r="B1517" s="47">
        <f t="shared" si="400"/>
        <v>1479</v>
      </c>
      <c r="C1517" s="51" t="s">
        <v>3601</v>
      </c>
      <c r="D1517" s="51" t="s">
        <v>7</v>
      </c>
      <c r="E1517" s="56" t="s">
        <v>1111</v>
      </c>
      <c r="F1517" s="56" t="s">
        <v>1111</v>
      </c>
      <c r="G1517" s="158">
        <v>0</v>
      </c>
      <c r="H1517" s="158">
        <v>0</v>
      </c>
      <c r="I1517" s="145" t="s">
        <v>3</v>
      </c>
      <c r="J1517" s="56" t="s">
        <v>1377</v>
      </c>
      <c r="K1517" s="57" t="s">
        <v>3947</v>
      </c>
      <c r="L1517" s="55" t="s">
        <v>4774</v>
      </c>
      <c r="M1517" s="55" t="s">
        <v>4830</v>
      </c>
      <c r="N1517" s="55"/>
      <c r="O1517" s="55"/>
      <c r="P1517" s="54" t="s">
        <v>1582</v>
      </c>
      <c r="Q1517" s="13"/>
      <c r="R1517"/>
      <c r="S1517" t="str">
        <f t="shared" si="406"/>
        <v/>
      </c>
      <c r="T1517" s="44" t="str">
        <f>IF(ISNA(VLOOKUP(P1517,Sheet1!E:F,2,0)),"--","PRESENT")</f>
        <v>PRESENT</v>
      </c>
      <c r="U1517"/>
      <c r="V1517">
        <f t="shared" si="394"/>
        <v>321</v>
      </c>
      <c r="W1517" s="79" t="s">
        <v>2240</v>
      </c>
      <c r="X1517" s="57" t="s">
        <v>2240</v>
      </c>
      <c r="Y1517" s="57" t="s">
        <v>3955</v>
      </c>
      <c r="Z1517" s="25" t="str">
        <f t="shared" si="403"/>
        <v>"G" STD_SUB_D STD_SUP_MINUS_1</v>
      </c>
      <c r="AA1517" s="25" t="str">
        <f t="shared" si="395"/>
        <v>GD^-1</v>
      </c>
      <c r="AB1517" s="1">
        <f t="shared" si="404"/>
        <v>1479</v>
      </c>
      <c r="AC1517" t="str">
        <f t="shared" si="396"/>
        <v>ITM_GDM1</v>
      </c>
      <c r="AD1517" s="133" t="str">
        <f>IF(ISNA(VLOOKUP(AA1517,'XEQM Shortlist'!J:J,1,0)),"//","")</f>
        <v/>
      </c>
      <c r="AF1517" s="92" t="str">
        <f t="shared" si="397"/>
        <v>GD^MINUS_1</v>
      </c>
      <c r="AG1517" t="b">
        <f t="shared" si="398"/>
        <v>0</v>
      </c>
    </row>
    <row r="1518" spans="1:33">
      <c r="A1518" s="48">
        <f t="shared" si="399"/>
        <v>1518</v>
      </c>
      <c r="B1518" s="47">
        <f t="shared" si="400"/>
        <v>1480</v>
      </c>
      <c r="C1518" s="51" t="s">
        <v>3587</v>
      </c>
      <c r="D1518" s="51" t="s">
        <v>4419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1377</v>
      </c>
      <c r="K1518" s="57" t="s">
        <v>3947</v>
      </c>
      <c r="L1518" s="55" t="s">
        <v>4773</v>
      </c>
      <c r="M1518" s="55" t="s">
        <v>4830</v>
      </c>
      <c r="N1518" s="55"/>
      <c r="O1518" s="55"/>
      <c r="P1518" s="54" t="s">
        <v>1590</v>
      </c>
      <c r="Q1518" s="13"/>
      <c r="R1518"/>
      <c r="S1518" t="str">
        <f t="shared" si="406"/>
        <v/>
      </c>
      <c r="T1518" s="44" t="str">
        <f>IF(ISNA(VLOOKUP(P1518,Sheet1!E:F,2,0)),"--","PRESENT")</f>
        <v>--</v>
      </c>
      <c r="U1518"/>
      <c r="V1518">
        <f t="shared" si="394"/>
        <v>322</v>
      </c>
      <c r="W1518" s="79" t="s">
        <v>2661</v>
      </c>
      <c r="X1518" s="57" t="s">
        <v>2600</v>
      </c>
      <c r="Y1518" s="57" t="s">
        <v>2240</v>
      </c>
      <c r="Z1518" s="25" t="str">
        <f t="shared" si="403"/>
        <v>"GRAD"</v>
      </c>
      <c r="AA1518" s="25" t="str">
        <f t="shared" si="395"/>
        <v>GRAD</v>
      </c>
      <c r="AB1518" s="1">
        <f t="shared" si="404"/>
        <v>1480</v>
      </c>
      <c r="AC1518" t="str">
        <f t="shared" si="396"/>
        <v>ITM_GRAD</v>
      </c>
      <c r="AD1518" s="133" t="str">
        <f>IF(ISNA(VLOOKUP(AA1518,'XEQM Shortlist'!J:J,1,0)),"//","")</f>
        <v>//</v>
      </c>
      <c r="AF1518" s="92" t="str">
        <f t="shared" si="397"/>
        <v>GRAD</v>
      </c>
      <c r="AG1518" t="b">
        <f t="shared" si="398"/>
        <v>1</v>
      </c>
    </row>
    <row r="1519" spans="1:33">
      <c r="A1519" s="48">
        <f t="shared" si="399"/>
        <v>1519</v>
      </c>
      <c r="B1519" s="47">
        <f t="shared" si="400"/>
        <v>1481</v>
      </c>
      <c r="C1519" s="51" t="s">
        <v>3588</v>
      </c>
      <c r="D1519" s="51" t="s">
        <v>4419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1377</v>
      </c>
      <c r="K1519" s="57" t="s">
        <v>3947</v>
      </c>
      <c r="L1519" s="55" t="s">
        <v>4773</v>
      </c>
      <c r="M1519" s="55" t="s">
        <v>4830</v>
      </c>
      <c r="N1519" s="55"/>
      <c r="O1519" s="55"/>
      <c r="P1519" s="54" t="s">
        <v>1591</v>
      </c>
      <c r="Q1519" s="13"/>
      <c r="R1519"/>
      <c r="S1519" t="str">
        <f t="shared" si="406"/>
        <v/>
      </c>
      <c r="T1519" s="44" t="str">
        <f>IF(ISNA(VLOOKUP(P1519,Sheet1!E:F,2,0)),"--","PRESENT")</f>
        <v>--</v>
      </c>
      <c r="U1519"/>
      <c r="V1519">
        <f t="shared" si="394"/>
        <v>323</v>
      </c>
      <c r="W1519" s="79" t="s">
        <v>2661</v>
      </c>
      <c r="X1519" s="57" t="s">
        <v>2240</v>
      </c>
      <c r="Y1519" s="57" t="s">
        <v>2240</v>
      </c>
      <c r="Z1519" s="25" t="str">
        <f t="shared" si="403"/>
        <v>"GRAD" STD_RIGHT_ARROW</v>
      </c>
      <c r="AA1519" s="25" t="str">
        <f t="shared" si="395"/>
        <v>GRAD&gt;</v>
      </c>
      <c r="AB1519" s="1">
        <f t="shared" si="404"/>
        <v>1481</v>
      </c>
      <c r="AC1519" t="str">
        <f t="shared" si="396"/>
        <v>ITM_GRADto</v>
      </c>
      <c r="AD1519" s="133" t="str">
        <f>IF(ISNA(VLOOKUP(AA1519,'XEQM Shortlist'!J:J,1,0)),"//","")</f>
        <v>//</v>
      </c>
      <c r="AF1519" s="92" t="str">
        <f t="shared" si="397"/>
        <v>GRAD&gt;</v>
      </c>
      <c r="AG1519" t="b">
        <f t="shared" si="398"/>
        <v>1</v>
      </c>
    </row>
    <row r="1520" spans="1:33">
      <c r="A1520" s="48">
        <f t="shared" si="399"/>
        <v>1520</v>
      </c>
      <c r="B1520" s="47">
        <f t="shared" si="400"/>
        <v>1482</v>
      </c>
      <c r="C1520" s="51" t="s">
        <v>3602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1377</v>
      </c>
      <c r="K1520" s="57" t="s">
        <v>3948</v>
      </c>
      <c r="L1520" s="55" t="s">
        <v>4773</v>
      </c>
      <c r="M1520" s="55" t="s">
        <v>4832</v>
      </c>
      <c r="N1520" s="55"/>
      <c r="O1520" s="55"/>
      <c r="P1520" s="54" t="s">
        <v>1593</v>
      </c>
      <c r="Q1520" s="13"/>
      <c r="R1520"/>
      <c r="S1520" t="str">
        <f t="shared" si="406"/>
        <v/>
      </c>
      <c r="T1520" s="44" t="str">
        <f>IF(ISNA(VLOOKUP(P1520,Sheet1!E:F,2,0)),"--","PRESENT")</f>
        <v>--</v>
      </c>
      <c r="U1520"/>
      <c r="V1520">
        <f t="shared" si="394"/>
        <v>324</v>
      </c>
      <c r="W1520" s="79" t="s">
        <v>2240</v>
      </c>
      <c r="X1520" s="57" t="s">
        <v>2240</v>
      </c>
      <c r="Y1520" s="57" t="s">
        <v>2240</v>
      </c>
      <c r="Z1520" s="25" t="str">
        <f t="shared" si="403"/>
        <v>"GTO."</v>
      </c>
      <c r="AA1520" s="25" t="str">
        <f t="shared" si="395"/>
        <v>GTO.</v>
      </c>
      <c r="AB1520" s="1">
        <f t="shared" si="404"/>
        <v>1482</v>
      </c>
      <c r="AC1520" t="str">
        <f t="shared" si="396"/>
        <v>ITM_GTOP</v>
      </c>
      <c r="AD1520" s="133" t="str">
        <f>IF(ISNA(VLOOKUP(AA1520,'XEQM Shortlist'!J:J,1,0)),"//","")</f>
        <v>//</v>
      </c>
      <c r="AF1520" s="92" t="str">
        <f t="shared" si="397"/>
        <v>GTO.</v>
      </c>
      <c r="AG1520" t="b">
        <f t="shared" si="398"/>
        <v>1</v>
      </c>
    </row>
    <row r="1521" spans="1:33">
      <c r="A1521" s="48">
        <f t="shared" si="399"/>
        <v>1521</v>
      </c>
      <c r="B1521" s="47">
        <f t="shared" si="400"/>
        <v>1483</v>
      </c>
      <c r="C1521" s="51" t="s">
        <v>4314</v>
      </c>
      <c r="D1521" s="51" t="s">
        <v>7</v>
      </c>
      <c r="E1521" s="56" t="s">
        <v>1114</v>
      </c>
      <c r="F1521" s="56" t="s">
        <v>1114</v>
      </c>
      <c r="G1521" s="158">
        <v>0</v>
      </c>
      <c r="H1521" s="158">
        <v>0</v>
      </c>
      <c r="I1521" s="145" t="s">
        <v>3</v>
      </c>
      <c r="J1521" s="56" t="s">
        <v>1377</v>
      </c>
      <c r="K1521" s="57" t="s">
        <v>3947</v>
      </c>
      <c r="L1521" s="55" t="s">
        <v>4774</v>
      </c>
      <c r="M1521" s="55" t="s">
        <v>4830</v>
      </c>
      <c r="N1521" s="55"/>
      <c r="O1521" s="55"/>
      <c r="P1521" s="54" t="s">
        <v>1596</v>
      </c>
      <c r="Q1521" s="13"/>
      <c r="R1521"/>
      <c r="S1521" t="str">
        <f t="shared" si="406"/>
        <v/>
      </c>
      <c r="T1521" s="44" t="str">
        <f>IF(ISNA(VLOOKUP(P1521,Sheet1!E:F,2,0)),"--","PRESENT")</f>
        <v>--</v>
      </c>
      <c r="U1521"/>
      <c r="V1521">
        <f t="shared" si="394"/>
        <v>325</v>
      </c>
      <c r="W1521" s="79" t="s">
        <v>2240</v>
      </c>
      <c r="X1521" s="57" t="s">
        <v>2240</v>
      </c>
      <c r="Y1521" s="57" t="s">
        <v>2240</v>
      </c>
      <c r="Z1521" s="25" t="str">
        <f t="shared" si="403"/>
        <v>"H" STD_SUB_N</v>
      </c>
      <c r="AA1521" s="25" t="str">
        <f t="shared" si="395"/>
        <v>HN</v>
      </c>
      <c r="AB1521" s="1">
        <f t="shared" si="404"/>
        <v>1483</v>
      </c>
      <c r="AC1521" t="str">
        <f t="shared" si="396"/>
        <v>ITM_HN</v>
      </c>
      <c r="AD1521" s="133" t="str">
        <f>IF(ISNA(VLOOKUP(AA1521,'XEQM Shortlist'!J:J,1,0)),"//","")</f>
        <v>//</v>
      </c>
      <c r="AF1521" s="92" t="str">
        <f t="shared" si="397"/>
        <v>HN</v>
      </c>
      <c r="AG1521" t="b">
        <f t="shared" si="398"/>
        <v>1</v>
      </c>
    </row>
    <row r="1522" spans="1:33">
      <c r="A1522" s="48">
        <f t="shared" si="399"/>
        <v>1522</v>
      </c>
      <c r="B1522" s="47">
        <f t="shared" si="400"/>
        <v>1484</v>
      </c>
      <c r="C1522" s="51" t="s">
        <v>4315</v>
      </c>
      <c r="D1522" s="51" t="s">
        <v>7</v>
      </c>
      <c r="E1522" s="56" t="s">
        <v>1115</v>
      </c>
      <c r="F1522" s="56" t="s">
        <v>1115</v>
      </c>
      <c r="G1522" s="158">
        <v>0</v>
      </c>
      <c r="H1522" s="158">
        <v>0</v>
      </c>
      <c r="I1522" s="145" t="s">
        <v>3</v>
      </c>
      <c r="J1522" s="56" t="s">
        <v>1377</v>
      </c>
      <c r="K1522" s="57" t="s">
        <v>3947</v>
      </c>
      <c r="L1522" s="55" t="s">
        <v>4774</v>
      </c>
      <c r="M1522" s="55" t="s">
        <v>4830</v>
      </c>
      <c r="N1522" s="55"/>
      <c r="O1522" s="55"/>
      <c r="P1522" s="54" t="s">
        <v>1597</v>
      </c>
      <c r="Q1522" s="13"/>
      <c r="R1522"/>
      <c r="S1522" t="str">
        <f t="shared" si="406"/>
        <v/>
      </c>
      <c r="T1522" s="44" t="str">
        <f>IF(ISNA(VLOOKUP(P1522,Sheet1!E:F,2,0)),"--","PRESENT")</f>
        <v>--</v>
      </c>
      <c r="U1522"/>
      <c r="V1522">
        <f t="shared" si="394"/>
        <v>326</v>
      </c>
      <c r="W1522" s="79" t="s">
        <v>2240</v>
      </c>
      <c r="X1522" s="57" t="s">
        <v>2240</v>
      </c>
      <c r="Y1522" s="57" t="s">
        <v>2240</v>
      </c>
      <c r="Z1522" s="25" t="str">
        <f t="shared" si="403"/>
        <v>"H" STD_SUB_N STD_SUB_P</v>
      </c>
      <c r="AA1522" s="25" t="str">
        <f t="shared" si="395"/>
        <v>HNP</v>
      </c>
      <c r="AB1522" s="1">
        <f t="shared" si="404"/>
        <v>1484</v>
      </c>
      <c r="AC1522" t="str">
        <f t="shared" si="396"/>
        <v>ITM_HNP</v>
      </c>
      <c r="AD1522" s="133" t="str">
        <f>IF(ISNA(VLOOKUP(AA1522,'XEQM Shortlist'!J:J,1,0)),"//","")</f>
        <v>//</v>
      </c>
      <c r="AF1522" s="92" t="str">
        <f t="shared" si="397"/>
        <v>HNP</v>
      </c>
      <c r="AG1522" t="b">
        <f t="shared" si="398"/>
        <v>1</v>
      </c>
    </row>
    <row r="1523" spans="1:33">
      <c r="A1523" s="48">
        <f t="shared" si="399"/>
        <v>1523</v>
      </c>
      <c r="B1523" s="47">
        <f t="shared" si="400"/>
        <v>1485</v>
      </c>
      <c r="C1523" s="51" t="s">
        <v>3603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1377</v>
      </c>
      <c r="K1523" s="57" t="s">
        <v>3947</v>
      </c>
      <c r="L1523" s="55" t="s">
        <v>4773</v>
      </c>
      <c r="M1523" s="55" t="s">
        <v>4830</v>
      </c>
      <c r="N1523" s="55"/>
      <c r="O1523" s="55"/>
      <c r="P1523" s="54" t="s">
        <v>1608</v>
      </c>
      <c r="Q1523" s="13"/>
      <c r="R1523"/>
      <c r="S1523" t="str">
        <f t="shared" si="406"/>
        <v/>
      </c>
      <c r="T1523" s="44" t="str">
        <f>IF(ISNA(VLOOKUP(P1523,Sheet1!E:F,2,0)),"--","PRESENT")</f>
        <v>PRESENT</v>
      </c>
      <c r="U1523"/>
      <c r="V1523">
        <f t="shared" si="394"/>
        <v>327</v>
      </c>
      <c r="W1523" s="79" t="s">
        <v>2666</v>
      </c>
      <c r="X1523" s="57" t="s">
        <v>2240</v>
      </c>
      <c r="Y1523" s="57" t="s">
        <v>2240</v>
      </c>
      <c r="Z1523" s="25" t="str">
        <f t="shared" si="403"/>
        <v>"IM"</v>
      </c>
      <c r="AA1523" s="25" t="str">
        <f t="shared" si="395"/>
        <v>IM</v>
      </c>
      <c r="AB1523" s="1">
        <f t="shared" si="404"/>
        <v>1485</v>
      </c>
      <c r="AC1523" t="str">
        <f t="shared" si="396"/>
        <v>ITM_IM</v>
      </c>
      <c r="AD1523" s="133" t="str">
        <f>IF(ISNA(VLOOKUP(AA1523,'XEQM Shortlist'!J:J,1,0)),"//","")</f>
        <v/>
      </c>
      <c r="AF1523" s="92" t="str">
        <f t="shared" si="397"/>
        <v>IM</v>
      </c>
      <c r="AG1523" t="b">
        <f t="shared" si="398"/>
        <v>1</v>
      </c>
    </row>
    <row r="1524" spans="1:33">
      <c r="A1524" s="48">
        <f t="shared" si="399"/>
        <v>1524</v>
      </c>
      <c r="B1524" s="47">
        <f t="shared" si="400"/>
        <v>1486</v>
      </c>
      <c r="C1524" s="51" t="s">
        <v>4513</v>
      </c>
      <c r="D1524" s="51" t="s">
        <v>2281</v>
      </c>
      <c r="E1524" s="56" t="s">
        <v>1118</v>
      </c>
      <c r="F1524" s="56" t="s">
        <v>1118</v>
      </c>
      <c r="G1524" s="158">
        <v>0</v>
      </c>
      <c r="H1524" s="158">
        <v>99</v>
      </c>
      <c r="I1524" s="145" t="s">
        <v>3</v>
      </c>
      <c r="J1524" s="56" t="s">
        <v>1378</v>
      </c>
      <c r="K1524" s="57" t="s">
        <v>3947</v>
      </c>
      <c r="L1524" s="55" t="s">
        <v>4773</v>
      </c>
      <c r="M1524" s="55" t="s">
        <v>4835</v>
      </c>
      <c r="N1524" s="55"/>
      <c r="O1524" s="55"/>
      <c r="P1524" s="54" t="s">
        <v>1610</v>
      </c>
      <c r="Q1524" s="13"/>
      <c r="R1524"/>
      <c r="S1524" t="str">
        <f t="shared" si="406"/>
        <v/>
      </c>
      <c r="T1524" s="44" t="str">
        <f>IF(ISNA(VLOOKUP(P1524,Sheet1!E:F,2,0)),"--","PRESENT")</f>
        <v>PRESENT</v>
      </c>
      <c r="U1524"/>
      <c r="V1524">
        <f t="shared" si="394"/>
        <v>328</v>
      </c>
      <c r="W1524" s="79" t="s">
        <v>2240</v>
      </c>
      <c r="X1524" s="57" t="s">
        <v>2600</v>
      </c>
      <c r="Y1524" s="57" t="s">
        <v>2240</v>
      </c>
      <c r="Z1524" s="25" t="str">
        <f t="shared" si="403"/>
        <v>"INDEX"</v>
      </c>
      <c r="AA1524" s="25" t="str">
        <f t="shared" si="395"/>
        <v>INDEX</v>
      </c>
      <c r="AB1524" s="1">
        <f t="shared" si="404"/>
        <v>1486</v>
      </c>
      <c r="AC1524" t="str">
        <f t="shared" si="396"/>
        <v>ITM_INDEX</v>
      </c>
      <c r="AD1524" s="133" t="str">
        <f>IF(ISNA(VLOOKUP(AA1524,'XEQM Shortlist'!J:J,1,0)),"//","")</f>
        <v/>
      </c>
      <c r="AF1524" s="92" t="str">
        <f t="shared" si="397"/>
        <v>INDEX</v>
      </c>
      <c r="AG1524" t="b">
        <f t="shared" si="398"/>
        <v>1</v>
      </c>
    </row>
    <row r="1525" spans="1:33">
      <c r="A1525" s="48">
        <f t="shared" si="399"/>
        <v>1525</v>
      </c>
      <c r="B1525" s="47">
        <f t="shared" si="400"/>
        <v>1487</v>
      </c>
      <c r="C1525" s="51" t="s">
        <v>4279</v>
      </c>
      <c r="D1525" s="51" t="s">
        <v>7</v>
      </c>
      <c r="E1525" s="56" t="s">
        <v>1123</v>
      </c>
      <c r="F1525" s="56" t="s">
        <v>1123</v>
      </c>
      <c r="G1525" s="158">
        <v>0</v>
      </c>
      <c r="H1525" s="158">
        <v>0</v>
      </c>
      <c r="I1525" s="145" t="s">
        <v>3</v>
      </c>
      <c r="J1525" s="56" t="s">
        <v>1377</v>
      </c>
      <c r="K1525" s="57" t="s">
        <v>3947</v>
      </c>
      <c r="L1525" s="55" t="s">
        <v>4773</v>
      </c>
      <c r="M1525" s="55" t="s">
        <v>4830</v>
      </c>
      <c r="N1525" s="55"/>
      <c r="O1525" s="55"/>
      <c r="P1525" s="54" t="s">
        <v>1619</v>
      </c>
      <c r="Q1525" s="13"/>
      <c r="R1525"/>
      <c r="S1525" t="str">
        <f t="shared" si="406"/>
        <v/>
      </c>
      <c r="T1525" s="44" t="str">
        <f>IF(ISNA(VLOOKUP(P1525,Sheet1!E:F,2,0)),"--","PRESENT")</f>
        <v>--</v>
      </c>
      <c r="U1525"/>
      <c r="V1525">
        <f t="shared" si="394"/>
        <v>329</v>
      </c>
      <c r="W1525" s="79" t="s">
        <v>2240</v>
      </c>
      <c r="X1525" s="57" t="s">
        <v>2240</v>
      </c>
      <c r="Y1525" s="57" t="s">
        <v>2240</v>
      </c>
      <c r="Z1525" s="25" t="str">
        <f t="shared" si="403"/>
        <v>"I" STD_SUB_X STD_SUB_Y STD_SUB_Z</v>
      </c>
      <c r="AA1525" s="25" t="str">
        <f t="shared" si="395"/>
        <v>IXYZ</v>
      </c>
      <c r="AB1525" s="1">
        <f t="shared" si="404"/>
        <v>1487</v>
      </c>
      <c r="AC1525" t="str">
        <f t="shared" si="396"/>
        <v>ITM_IXYZ</v>
      </c>
      <c r="AD1525" s="133" t="str">
        <f>IF(ISNA(VLOOKUP(AA1525,'XEQM Shortlist'!J:J,1,0)),"//","")</f>
        <v>//</v>
      </c>
      <c r="AF1525" s="92" t="str">
        <f t="shared" si="397"/>
        <v>IXYZ</v>
      </c>
      <c r="AG1525" t="b">
        <f t="shared" si="398"/>
        <v>1</v>
      </c>
    </row>
    <row r="1526" spans="1:33">
      <c r="A1526" s="48">
        <f t="shared" si="399"/>
        <v>1526</v>
      </c>
      <c r="B1526" s="47">
        <f t="shared" si="400"/>
        <v>1488</v>
      </c>
      <c r="C1526" s="51" t="s">
        <v>4251</v>
      </c>
      <c r="D1526" s="51" t="s">
        <v>7</v>
      </c>
      <c r="E1526" s="56" t="s">
        <v>1124</v>
      </c>
      <c r="F1526" s="56" t="s">
        <v>1124</v>
      </c>
      <c r="G1526" s="158">
        <v>0</v>
      </c>
      <c r="H1526" s="158">
        <v>0</v>
      </c>
      <c r="I1526" s="145" t="s">
        <v>3</v>
      </c>
      <c r="J1526" s="56" t="s">
        <v>1377</v>
      </c>
      <c r="K1526" s="57" t="s">
        <v>3947</v>
      </c>
      <c r="L1526" s="55" t="s">
        <v>4773</v>
      </c>
      <c r="M1526" s="55" t="s">
        <v>4830</v>
      </c>
      <c r="N1526" s="55"/>
      <c r="O1526" s="55"/>
      <c r="P1526" s="54" t="s">
        <v>1620</v>
      </c>
      <c r="Q1526" s="13"/>
      <c r="R1526"/>
      <c r="S1526" t="str">
        <f t="shared" si="406"/>
        <v/>
      </c>
      <c r="T1526" s="44" t="str">
        <f>IF(ISNA(VLOOKUP(P1526,Sheet1!E:F,2,0)),"--","PRESENT")</f>
        <v>--</v>
      </c>
      <c r="U1526"/>
      <c r="V1526">
        <f t="shared" si="394"/>
        <v>330</v>
      </c>
      <c r="W1526" s="79" t="s">
        <v>2240</v>
      </c>
      <c r="X1526" s="57" t="s">
        <v>2240</v>
      </c>
      <c r="Y1526" s="57" t="s">
        <v>2240</v>
      </c>
      <c r="Z1526" s="25" t="str">
        <f t="shared" si="403"/>
        <v>"I" STD_GAMMA STD_SUB_P</v>
      </c>
      <c r="AA1526" s="25" t="str">
        <f t="shared" si="395"/>
        <v>IGAMMAP</v>
      </c>
      <c r="AB1526" s="1">
        <f t="shared" si="404"/>
        <v>1488</v>
      </c>
      <c r="AC1526" t="str">
        <f t="shared" si="396"/>
        <v>ITM_IGAMMAP</v>
      </c>
      <c r="AD1526" s="133" t="str">
        <f>IF(ISNA(VLOOKUP(AA1526,'XEQM Shortlist'!J:J,1,0)),"//","")</f>
        <v>//</v>
      </c>
      <c r="AF1526" s="92" t="str">
        <f t="shared" si="397"/>
        <v>IGAMMAP</v>
      </c>
      <c r="AG1526" t="b">
        <f t="shared" si="398"/>
        <v>1</v>
      </c>
    </row>
    <row r="1527" spans="1:33">
      <c r="A1527" s="48">
        <f t="shared" si="399"/>
        <v>1527</v>
      </c>
      <c r="B1527" s="47">
        <f t="shared" si="400"/>
        <v>1489</v>
      </c>
      <c r="C1527" s="51" t="s">
        <v>4252</v>
      </c>
      <c r="D1527" s="51" t="s">
        <v>7</v>
      </c>
      <c r="E1527" s="56" t="s">
        <v>1125</v>
      </c>
      <c r="F1527" s="56" t="s">
        <v>1125</v>
      </c>
      <c r="G1527" s="158">
        <v>0</v>
      </c>
      <c r="H1527" s="158">
        <v>0</v>
      </c>
      <c r="I1527" s="145" t="s">
        <v>3</v>
      </c>
      <c r="J1527" s="56" t="s">
        <v>1377</v>
      </c>
      <c r="K1527" s="57" t="s">
        <v>3947</v>
      </c>
      <c r="L1527" s="55" t="s">
        <v>4773</v>
      </c>
      <c r="M1527" s="55" t="s">
        <v>4830</v>
      </c>
      <c r="N1527" s="55"/>
      <c r="O1527" s="55"/>
      <c r="P1527" s="54" t="s">
        <v>1621</v>
      </c>
      <c r="Q1527" s="13"/>
      <c r="R1527"/>
      <c r="S1527" t="str">
        <f t="shared" si="406"/>
        <v/>
      </c>
      <c r="T1527" s="44" t="str">
        <f>IF(ISNA(VLOOKUP(P1527,Sheet1!E:F,2,0)),"--","PRESENT")</f>
        <v>--</v>
      </c>
      <c r="U1527"/>
      <c r="V1527">
        <f t="shared" si="394"/>
        <v>331</v>
      </c>
      <c r="W1527" s="79" t="s">
        <v>2240</v>
      </c>
      <c r="X1527" s="57" t="s">
        <v>2240</v>
      </c>
      <c r="Y1527" s="57" t="s">
        <v>2240</v>
      </c>
      <c r="Z1527" s="25" t="str">
        <f t="shared" si="403"/>
        <v>"I" STD_GAMMA STD_SUB_Q</v>
      </c>
      <c r="AA1527" s="25" t="str">
        <f t="shared" si="395"/>
        <v>IGAMMAQ</v>
      </c>
      <c r="AB1527" s="1">
        <f t="shared" si="404"/>
        <v>1489</v>
      </c>
      <c r="AC1527" t="str">
        <f t="shared" si="396"/>
        <v>ITM_IGAMMAQ</v>
      </c>
      <c r="AD1527" s="133" t="str">
        <f>IF(ISNA(VLOOKUP(AA1527,'XEQM Shortlist'!J:J,1,0)),"//","")</f>
        <v>//</v>
      </c>
      <c r="AF1527" s="92" t="str">
        <f t="shared" si="397"/>
        <v>IGAMMAQ</v>
      </c>
      <c r="AG1527" t="b">
        <f t="shared" si="398"/>
        <v>1</v>
      </c>
    </row>
    <row r="1528" spans="1:33">
      <c r="A1528" s="48">
        <f t="shared" si="399"/>
        <v>1528</v>
      </c>
      <c r="B1528" s="47">
        <f t="shared" si="400"/>
        <v>1490</v>
      </c>
      <c r="C1528" s="51" t="s">
        <v>4514</v>
      </c>
      <c r="D1528" s="51" t="s">
        <v>4516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1377</v>
      </c>
      <c r="K1528" s="57" t="s">
        <v>3947</v>
      </c>
      <c r="L1528" s="55" t="s">
        <v>4773</v>
      </c>
      <c r="M1528" s="55" t="s">
        <v>4830</v>
      </c>
      <c r="N1528" s="55"/>
      <c r="O1528" s="55"/>
      <c r="P1528" s="54" t="s">
        <v>1622</v>
      </c>
      <c r="Q1528" s="13"/>
      <c r="R1528"/>
      <c r="S1528" t="str">
        <f t="shared" si="406"/>
        <v/>
      </c>
      <c r="T1528" s="44" t="str">
        <f>IF(ISNA(VLOOKUP(P1528,Sheet1!E:F,2,0)),"--","PRESENT")</f>
        <v>PRESENT</v>
      </c>
      <c r="U1528"/>
      <c r="V1528">
        <f t="shared" si="394"/>
        <v>332</v>
      </c>
      <c r="W1528" s="79" t="s">
        <v>2240</v>
      </c>
      <c r="X1528" s="57" t="s">
        <v>2240</v>
      </c>
      <c r="Y1528" s="57" t="s">
        <v>2240</v>
      </c>
      <c r="Z1528" s="25" t="str">
        <f t="shared" si="403"/>
        <v>"I+"</v>
      </c>
      <c r="AA1528" s="25" t="str">
        <f t="shared" si="395"/>
        <v>I+</v>
      </c>
      <c r="AB1528" s="1">
        <f t="shared" si="404"/>
        <v>1490</v>
      </c>
      <c r="AC1528" t="str">
        <f t="shared" si="396"/>
        <v>ITM_IPLUS</v>
      </c>
      <c r="AD1528" s="133" t="str">
        <f>IF(ISNA(VLOOKUP(AA1528,'XEQM Shortlist'!J:J,1,0)),"//","")</f>
        <v/>
      </c>
      <c r="AF1528" s="92" t="str">
        <f t="shared" si="397"/>
        <v>I+</v>
      </c>
      <c r="AG1528" t="b">
        <f t="shared" si="398"/>
        <v>1</v>
      </c>
    </row>
    <row r="1529" spans="1:33">
      <c r="A1529" s="48">
        <f t="shared" si="399"/>
        <v>1529</v>
      </c>
      <c r="B1529" s="47">
        <f t="shared" si="400"/>
        <v>1491</v>
      </c>
      <c r="C1529" s="51" t="s">
        <v>4514</v>
      </c>
      <c r="D1529" s="51" t="s">
        <v>4517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1377</v>
      </c>
      <c r="K1529" s="57" t="s">
        <v>3947</v>
      </c>
      <c r="L1529" s="55" t="s">
        <v>4773</v>
      </c>
      <c r="M1529" s="55" t="s">
        <v>4830</v>
      </c>
      <c r="N1529" s="55"/>
      <c r="O1529" s="55"/>
      <c r="P1529" s="54" t="s">
        <v>1623</v>
      </c>
      <c r="Q1529" s="13"/>
      <c r="R1529"/>
      <c r="S1529" t="str">
        <f t="shared" si="406"/>
        <v/>
      </c>
      <c r="T1529" s="44" t="str">
        <f>IF(ISNA(VLOOKUP(P1529,Sheet1!E:F,2,0)),"--","PRESENT")</f>
        <v>PRESENT</v>
      </c>
      <c r="U1529"/>
      <c r="V1529">
        <f t="shared" si="394"/>
        <v>333</v>
      </c>
      <c r="W1529" s="79" t="s">
        <v>2240</v>
      </c>
      <c r="X1529" s="57" t="s">
        <v>2240</v>
      </c>
      <c r="Y1529" s="57" t="s">
        <v>2240</v>
      </c>
      <c r="Z1529" s="25" t="str">
        <f t="shared" si="403"/>
        <v>"I-"</v>
      </c>
      <c r="AA1529" s="25" t="str">
        <f t="shared" si="395"/>
        <v>I-</v>
      </c>
      <c r="AB1529" s="1">
        <f t="shared" si="404"/>
        <v>1491</v>
      </c>
      <c r="AC1529" t="str">
        <f t="shared" si="396"/>
        <v>ITM_IMINUS</v>
      </c>
      <c r="AD1529" s="133" t="str">
        <f>IF(ISNA(VLOOKUP(AA1529,'XEQM Shortlist'!J:J,1,0)),"//","")</f>
        <v/>
      </c>
      <c r="AF1529" s="92" t="str">
        <f t="shared" si="397"/>
        <v>I-</v>
      </c>
      <c r="AG1529" t="b">
        <f t="shared" si="398"/>
        <v>1</v>
      </c>
    </row>
    <row r="1530" spans="1:33">
      <c r="A1530" s="48">
        <f t="shared" si="399"/>
        <v>1530</v>
      </c>
      <c r="B1530" s="47">
        <f t="shared" si="400"/>
        <v>1492</v>
      </c>
      <c r="C1530" s="53" t="s">
        <v>4605</v>
      </c>
      <c r="D1530" s="51" t="s">
        <v>7</v>
      </c>
      <c r="E1530" s="56" t="s">
        <v>1127</v>
      </c>
      <c r="F1530" s="56" t="s">
        <v>1127</v>
      </c>
      <c r="G1530" s="158">
        <v>0</v>
      </c>
      <c r="H1530" s="158">
        <v>0</v>
      </c>
      <c r="I1530" s="145" t="s">
        <v>3</v>
      </c>
      <c r="J1530" s="56" t="s">
        <v>1377</v>
      </c>
      <c r="K1530" s="57" t="s">
        <v>3947</v>
      </c>
      <c r="L1530" s="55" t="s">
        <v>4773</v>
      </c>
      <c r="M1530" s="55" t="s">
        <v>4830</v>
      </c>
      <c r="N1530" s="55"/>
      <c r="O1530" s="55"/>
      <c r="P1530" s="54" t="s">
        <v>1625</v>
      </c>
      <c r="Q1530" s="13"/>
      <c r="R1530"/>
      <c r="S1530" t="str">
        <f t="shared" si="406"/>
        <v/>
      </c>
      <c r="T1530" s="44" t="str">
        <f>IF(ISNA(VLOOKUP(P1530,Sheet1!E:F,2,0)),"--","PRESENT")</f>
        <v>--</v>
      </c>
      <c r="U1530"/>
      <c r="V1530">
        <f t="shared" si="394"/>
        <v>334</v>
      </c>
      <c r="W1530" s="79" t="s">
        <v>2240</v>
      </c>
      <c r="X1530" s="57" t="s">
        <v>2240</v>
      </c>
      <c r="Y1530" s="57" t="s">
        <v>2240</v>
      </c>
      <c r="Z1530" s="25" t="str">
        <f t="shared" si="403"/>
        <v>"J" STD_SUB_Y "(X)"</v>
      </c>
      <c r="AA1530" s="25" t="str">
        <f t="shared" si="395"/>
        <v>JY(X)</v>
      </c>
      <c r="AB1530" s="1">
        <f t="shared" si="404"/>
        <v>1492</v>
      </c>
      <c r="AC1530" t="str">
        <f t="shared" si="396"/>
        <v>ITM_JYX</v>
      </c>
      <c r="AD1530" s="133" t="str">
        <f>IF(ISNA(VLOOKUP(AA1530,'XEQM Shortlist'!J:J,1,0)),"//","")</f>
        <v>//</v>
      </c>
      <c r="AF1530" s="92" t="str">
        <f t="shared" si="397"/>
        <v>JY</v>
      </c>
      <c r="AG1530" t="b">
        <f t="shared" si="398"/>
        <v>0</v>
      </c>
    </row>
    <row r="1531" spans="1:33">
      <c r="A1531" s="48">
        <f t="shared" si="399"/>
        <v>1531</v>
      </c>
      <c r="B1531" s="47">
        <f t="shared" si="400"/>
        <v>1493</v>
      </c>
      <c r="C1531" s="51" t="s">
        <v>4515</v>
      </c>
      <c r="D1531" s="51" t="s">
        <v>4516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1377</v>
      </c>
      <c r="K1531" s="57" t="s">
        <v>3947</v>
      </c>
      <c r="L1531" s="55" t="s">
        <v>4773</v>
      </c>
      <c r="M1531" s="55" t="s">
        <v>4830</v>
      </c>
      <c r="N1531" s="55"/>
      <c r="O1531" s="55"/>
      <c r="P1531" s="54" t="s">
        <v>1626</v>
      </c>
      <c r="Q1531" s="13"/>
      <c r="R1531"/>
      <c r="S1531" t="str">
        <f t="shared" si="406"/>
        <v/>
      </c>
      <c r="T1531" s="44" t="str">
        <f>IF(ISNA(VLOOKUP(P1531,Sheet1!E:F,2,0)),"--","PRESENT")</f>
        <v>PRESENT</v>
      </c>
      <c r="U1531"/>
      <c r="V1531">
        <f t="shared" si="394"/>
        <v>335</v>
      </c>
      <c r="W1531" s="79" t="s">
        <v>2240</v>
      </c>
      <c r="X1531" s="57" t="s">
        <v>2240</v>
      </c>
      <c r="Y1531" s="57" t="s">
        <v>2240</v>
      </c>
      <c r="Z1531" s="25" t="str">
        <f t="shared" si="403"/>
        <v>"J+"</v>
      </c>
      <c r="AA1531" s="25" t="str">
        <f t="shared" si="395"/>
        <v>J+</v>
      </c>
      <c r="AB1531" s="1">
        <f t="shared" si="404"/>
        <v>1493</v>
      </c>
      <c r="AC1531" t="str">
        <f t="shared" si="396"/>
        <v>ITM_JPLUS</v>
      </c>
      <c r="AD1531" s="133" t="str">
        <f>IF(ISNA(VLOOKUP(AA1531,'XEQM Shortlist'!J:J,1,0)),"//","")</f>
        <v/>
      </c>
      <c r="AF1531" s="92" t="str">
        <f t="shared" si="397"/>
        <v>J+</v>
      </c>
      <c r="AG1531" t="b">
        <f t="shared" si="398"/>
        <v>1</v>
      </c>
    </row>
    <row r="1532" spans="1:33">
      <c r="A1532" s="48">
        <f t="shared" si="399"/>
        <v>1532</v>
      </c>
      <c r="B1532" s="47">
        <f t="shared" si="400"/>
        <v>1494</v>
      </c>
      <c r="C1532" s="51" t="s">
        <v>4515</v>
      </c>
      <c r="D1532" s="51" t="s">
        <v>4517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1377</v>
      </c>
      <c r="K1532" s="57" t="s">
        <v>3947</v>
      </c>
      <c r="L1532" s="55" t="s">
        <v>4773</v>
      </c>
      <c r="M1532" s="55" t="s">
        <v>4830</v>
      </c>
      <c r="N1532" s="55"/>
      <c r="O1532" s="55"/>
      <c r="P1532" s="54" t="s">
        <v>1627</v>
      </c>
      <c r="Q1532" s="13"/>
      <c r="R1532"/>
      <c r="S1532" t="str">
        <f t="shared" si="406"/>
        <v/>
      </c>
      <c r="T1532" s="44" t="str">
        <f>IF(ISNA(VLOOKUP(P1532,Sheet1!E:F,2,0)),"--","PRESENT")</f>
        <v>PRESENT</v>
      </c>
      <c r="U1532"/>
      <c r="V1532">
        <f t="shared" si="394"/>
        <v>336</v>
      </c>
      <c r="W1532" s="79" t="s">
        <v>2240</v>
      </c>
      <c r="X1532" s="57" t="s">
        <v>2240</v>
      </c>
      <c r="Y1532" s="57" t="s">
        <v>2240</v>
      </c>
      <c r="Z1532" s="25" t="str">
        <f t="shared" si="403"/>
        <v>"J-"</v>
      </c>
      <c r="AA1532" s="25" t="str">
        <f t="shared" si="395"/>
        <v>J-</v>
      </c>
      <c r="AB1532" s="1">
        <f t="shared" si="404"/>
        <v>1494</v>
      </c>
      <c r="AC1532" t="str">
        <f t="shared" si="396"/>
        <v>ITM_JMINUS</v>
      </c>
      <c r="AD1532" s="133" t="str">
        <f>IF(ISNA(VLOOKUP(AA1532,'XEQM Shortlist'!J:J,1,0)),"//","")</f>
        <v/>
      </c>
      <c r="AF1532" s="92" t="str">
        <f t="shared" si="397"/>
        <v>J-</v>
      </c>
      <c r="AG1532" t="b">
        <f t="shared" si="398"/>
        <v>1</v>
      </c>
    </row>
    <row r="1533" spans="1:33">
      <c r="A1533" s="48">
        <f t="shared" si="399"/>
        <v>1533</v>
      </c>
      <c r="B1533" s="47">
        <f t="shared" si="400"/>
        <v>1495</v>
      </c>
      <c r="C1533" s="51" t="s">
        <v>4227</v>
      </c>
      <c r="D1533" s="51" t="s">
        <v>7</v>
      </c>
      <c r="E1533" s="56" t="s">
        <v>1128</v>
      </c>
      <c r="F1533" s="56" t="s">
        <v>1128</v>
      </c>
      <c r="G1533" s="158">
        <v>0</v>
      </c>
      <c r="H1533" s="158">
        <v>0</v>
      </c>
      <c r="I1533" s="145" t="s">
        <v>3</v>
      </c>
      <c r="J1533" s="56" t="s">
        <v>1377</v>
      </c>
      <c r="K1533" s="57" t="s">
        <v>3947</v>
      </c>
      <c r="L1533" s="55" t="s">
        <v>4773</v>
      </c>
      <c r="M1533" s="55" t="s">
        <v>4830</v>
      </c>
      <c r="N1533" s="55"/>
      <c r="O1533" s="55"/>
      <c r="P1533" s="54" t="s">
        <v>4016</v>
      </c>
      <c r="Q1533" s="13"/>
      <c r="R1533"/>
      <c r="S1533" t="str">
        <f t="shared" si="406"/>
        <v/>
      </c>
      <c r="T1533" s="44" t="str">
        <f>IF(ISNA(VLOOKUP(P1533,Sheet1!E:F,2,0)),"--","PRESENT")</f>
        <v>--</v>
      </c>
      <c r="U1533"/>
      <c r="V1533">
        <f t="shared" si="394"/>
        <v>337</v>
      </c>
      <c r="W1533" s="79" t="s">
        <v>2240</v>
      </c>
      <c r="X1533" s="57" t="s">
        <v>2240</v>
      </c>
      <c r="Y1533" s="57" t="s">
        <v>2240</v>
      </c>
      <c r="Z1533" s="25" t="str">
        <f t="shared" si="403"/>
        <v>"J/G"</v>
      </c>
      <c r="AA1533" s="25" t="str">
        <f t="shared" si="395"/>
        <v>J/G</v>
      </c>
      <c r="AB1533" s="1">
        <f t="shared" si="404"/>
        <v>1495</v>
      </c>
      <c r="AC1533" t="str">
        <f t="shared" si="396"/>
        <v>ITM_JUL_GREG</v>
      </c>
      <c r="AD1533" s="133" t="str">
        <f>IF(ISNA(VLOOKUP(AA1533,'XEQM Shortlist'!J:J,1,0)),"//","")</f>
        <v>//</v>
      </c>
      <c r="AF1533" s="92" t="str">
        <f t="shared" si="397"/>
        <v>J/G</v>
      </c>
      <c r="AG1533" t="b">
        <f t="shared" si="398"/>
        <v>1</v>
      </c>
    </row>
    <row r="1534" spans="1:33" s="17" customFormat="1">
      <c r="A1534" s="48">
        <f t="shared" si="399"/>
        <v>1534</v>
      </c>
      <c r="B1534" s="47">
        <f t="shared" si="400"/>
        <v>1496</v>
      </c>
      <c r="C1534" s="93" t="s">
        <v>3771</v>
      </c>
      <c r="D1534" s="93" t="s">
        <v>7</v>
      </c>
      <c r="E1534" s="113" t="str">
        <f t="shared" ref="E1534" si="407">CHAR(34)&amp;IF(B1534&lt;10,"000",IF(B1534&lt;100,"00",IF(B1534&lt;1000,"0","")))&amp;$B1534&amp;CHAR(34)</f>
        <v>"1496"</v>
      </c>
      <c r="F1534" s="94" t="str">
        <f t="shared" ref="F1534" si="408">E1534</f>
        <v>"1496"</v>
      </c>
      <c r="G1534" s="159">
        <v>0</v>
      </c>
      <c r="H1534" s="159">
        <v>0</v>
      </c>
      <c r="I1534" s="149" t="s">
        <v>28</v>
      </c>
      <c r="J1534" s="56" t="s">
        <v>1377</v>
      </c>
      <c r="K1534" s="57" t="s">
        <v>3947</v>
      </c>
      <c r="L1534" s="17" t="s">
        <v>4773</v>
      </c>
      <c r="M1534" s="17" t="s">
        <v>4832</v>
      </c>
      <c r="P1534" s="114" t="str">
        <f t="shared" ref="P1534" si="409">"ITM_"&amp;IF(B1534&lt;10,"000",IF(B1534&lt;100,"00",IF(B1534&lt;1000,"0","")))&amp;$B1534</f>
        <v>ITM_1496</v>
      </c>
      <c r="Q1534" s="16"/>
      <c r="R1534"/>
      <c r="S1534" t="str">
        <f t="shared" si="406"/>
        <v/>
      </c>
      <c r="T1534" s="44" t="str">
        <f>IF(ISNA(VLOOKUP(P1534,Sheet1!E:F,2,0)),"--","PRESENT")</f>
        <v>--</v>
      </c>
      <c r="U1534"/>
      <c r="V1534">
        <f t="shared" si="394"/>
        <v>337</v>
      </c>
      <c r="W1534" s="92" t="s">
        <v>2240</v>
      </c>
      <c r="X1534" s="96" t="s">
        <v>2240</v>
      </c>
      <c r="Y1534" s="96" t="s">
        <v>2240</v>
      </c>
      <c r="Z1534" s="25" t="str">
        <f t="shared" si="403"/>
        <v/>
      </c>
      <c r="AA1534" s="25" t="str">
        <f t="shared" si="395"/>
        <v/>
      </c>
      <c r="AB1534" s="1">
        <f t="shared" si="404"/>
        <v>1496</v>
      </c>
      <c r="AC1534" t="str">
        <f t="shared" si="396"/>
        <v>ITM_1496</v>
      </c>
      <c r="AD1534" s="133" t="str">
        <f>IF(ISNA(VLOOKUP(AA1534,'XEQM Shortlist'!J:J,1,0)),"//","")</f>
        <v/>
      </c>
      <c r="AE1534"/>
      <c r="AF1534" s="92" t="str">
        <f t="shared" si="397"/>
        <v/>
      </c>
      <c r="AG1534" t="b">
        <f t="shared" si="398"/>
        <v>1</v>
      </c>
    </row>
    <row r="1535" spans="1:33">
      <c r="A1535" s="48">
        <f t="shared" si="399"/>
        <v>1535</v>
      </c>
      <c r="B1535" s="47">
        <f t="shared" si="400"/>
        <v>1497</v>
      </c>
      <c r="C1535" s="51" t="s">
        <v>4847</v>
      </c>
      <c r="D1535" s="51" t="s">
        <v>12</v>
      </c>
      <c r="E1535" s="56" t="s">
        <v>1129</v>
      </c>
      <c r="F1535" s="56" t="s">
        <v>1129</v>
      </c>
      <c r="G1535" s="158">
        <v>1</v>
      </c>
      <c r="H1535" s="158">
        <v>21</v>
      </c>
      <c r="I1535" s="145" t="s">
        <v>3</v>
      </c>
      <c r="J1535" s="56" t="s">
        <v>1378</v>
      </c>
      <c r="K1535" s="57" t="s">
        <v>3785</v>
      </c>
      <c r="L1535" s="55" t="s">
        <v>4773</v>
      </c>
      <c r="M1535" s="55" t="s">
        <v>4851</v>
      </c>
      <c r="N1535" s="55"/>
      <c r="O1535" s="55"/>
      <c r="P1535" s="115" t="s">
        <v>1632</v>
      </c>
      <c r="Q1535" s="13"/>
      <c r="R1535"/>
      <c r="S1535" t="str">
        <f t="shared" si="406"/>
        <v/>
      </c>
      <c r="T1535" s="44" t="str">
        <f>IF(ISNA(VLOOKUP(P1535,Sheet1!E:F,2,0)),"--","PRESENT")</f>
        <v>--</v>
      </c>
      <c r="U1535"/>
      <c r="V1535">
        <f t="shared" si="394"/>
        <v>337</v>
      </c>
      <c r="W1535" s="79" t="s">
        <v>2240</v>
      </c>
      <c r="X1535" s="57" t="s">
        <v>2240</v>
      </c>
      <c r="Y1535" s="57" t="s">
        <v>2240</v>
      </c>
      <c r="Z1535" s="25" t="str">
        <f t="shared" si="403"/>
        <v/>
      </c>
      <c r="AA1535" s="25" t="str">
        <f t="shared" si="395"/>
        <v/>
      </c>
      <c r="AB1535" s="1">
        <f t="shared" si="404"/>
        <v>1497</v>
      </c>
      <c r="AC1535" t="str">
        <f t="shared" si="396"/>
        <v>ITM_KEY</v>
      </c>
      <c r="AD1535" s="133" t="str">
        <f>IF(ISNA(VLOOKUP(AA1535,'XEQM Shortlist'!J:J,1,0)),"//","")</f>
        <v/>
      </c>
      <c r="AF1535" s="92" t="str">
        <f t="shared" si="397"/>
        <v/>
      </c>
      <c r="AG1535" t="b">
        <f t="shared" si="398"/>
        <v>1</v>
      </c>
    </row>
    <row r="1536" spans="1:33">
      <c r="A1536" s="48">
        <f t="shared" si="399"/>
        <v>1536</v>
      </c>
      <c r="B1536" s="47">
        <f t="shared" si="400"/>
        <v>1498</v>
      </c>
      <c r="C1536" s="51" t="s">
        <v>4848</v>
      </c>
      <c r="D1536" s="51" t="s">
        <v>4850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1378</v>
      </c>
      <c r="K1536" s="57" t="s">
        <v>3785</v>
      </c>
      <c r="L1536" s="55" t="s">
        <v>4773</v>
      </c>
      <c r="M1536" s="55" t="s">
        <v>4832</v>
      </c>
      <c r="N1536" s="55"/>
      <c r="O1536" s="55"/>
      <c r="P1536" s="54" t="s">
        <v>1633</v>
      </c>
      <c r="Q1536" s="13"/>
      <c r="R1536"/>
      <c r="S1536" t="str">
        <f t="shared" si="406"/>
        <v/>
      </c>
      <c r="T1536" s="44" t="str">
        <f>IF(ISNA(VLOOKUP(P1536,Sheet1!E:F,2,0)),"--","PRESENT")</f>
        <v>--</v>
      </c>
      <c r="U1536"/>
      <c r="V1536">
        <f t="shared" si="394"/>
        <v>337</v>
      </c>
      <c r="W1536" s="79" t="s">
        <v>2240</v>
      </c>
      <c r="X1536" s="57" t="s">
        <v>2240</v>
      </c>
      <c r="Y1536" s="57" t="s">
        <v>2240</v>
      </c>
      <c r="Z1536" s="25" t="str">
        <f t="shared" si="403"/>
        <v/>
      </c>
      <c r="AA1536" s="25" t="str">
        <f t="shared" si="395"/>
        <v/>
      </c>
      <c r="AB1536" s="1">
        <f t="shared" si="404"/>
        <v>1498</v>
      </c>
      <c r="AC1536" t="str">
        <f t="shared" si="396"/>
        <v>ITM_KEYG</v>
      </c>
      <c r="AD1536" s="133" t="str">
        <f>IF(ISNA(VLOOKUP(AA1536,'XEQM Shortlist'!J:J,1,0)),"//","")</f>
        <v/>
      </c>
      <c r="AF1536" s="92" t="str">
        <f t="shared" si="397"/>
        <v/>
      </c>
      <c r="AG1536" t="b">
        <f t="shared" si="398"/>
        <v>1</v>
      </c>
    </row>
    <row r="1537" spans="1:33">
      <c r="A1537" s="48">
        <f t="shared" si="399"/>
        <v>1537</v>
      </c>
      <c r="B1537" s="47">
        <f t="shared" si="400"/>
        <v>1499</v>
      </c>
      <c r="C1537" s="51" t="s">
        <v>4849</v>
      </c>
      <c r="D1537" s="51" t="s">
        <v>4850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1378</v>
      </c>
      <c r="K1537" s="57" t="s">
        <v>3785</v>
      </c>
      <c r="L1537" s="55" t="s">
        <v>4773</v>
      </c>
      <c r="M1537" s="55" t="s">
        <v>4832</v>
      </c>
      <c r="N1537" s="55"/>
      <c r="O1537" s="55"/>
      <c r="P1537" s="54" t="s">
        <v>1634</v>
      </c>
      <c r="Q1537" s="13"/>
      <c r="R1537"/>
      <c r="S1537" t="str">
        <f t="shared" si="406"/>
        <v/>
      </c>
      <c r="T1537" s="44" t="str">
        <f>IF(ISNA(VLOOKUP(P1537,Sheet1!E:F,2,0)),"--","PRESENT")</f>
        <v>--</v>
      </c>
      <c r="U1537"/>
      <c r="V1537">
        <f t="shared" si="394"/>
        <v>337</v>
      </c>
      <c r="W1537" s="79" t="s">
        <v>2240</v>
      </c>
      <c r="X1537" s="57" t="s">
        <v>2240</v>
      </c>
      <c r="Y1537" s="57" t="s">
        <v>2240</v>
      </c>
      <c r="Z1537" s="25" t="str">
        <f t="shared" si="403"/>
        <v/>
      </c>
      <c r="AA1537" s="25" t="str">
        <f t="shared" si="395"/>
        <v/>
      </c>
      <c r="AB1537" s="1">
        <f t="shared" si="404"/>
        <v>1499</v>
      </c>
      <c r="AC1537" t="str">
        <f t="shared" si="396"/>
        <v>ITM_KEYX</v>
      </c>
      <c r="AD1537" s="133" t="str">
        <f>IF(ISNA(VLOOKUP(AA1537,'XEQM Shortlist'!J:J,1,0)),"//","")</f>
        <v/>
      </c>
      <c r="AF1537" s="92" t="str">
        <f t="shared" si="397"/>
        <v/>
      </c>
      <c r="AG1537" t="b">
        <f t="shared" si="398"/>
        <v>1</v>
      </c>
    </row>
    <row r="1538" spans="1:33" s="105" customFormat="1">
      <c r="A1538" s="48">
        <f t="shared" si="399"/>
        <v>1538</v>
      </c>
      <c r="B1538" s="47">
        <f t="shared" si="400"/>
        <v>1500</v>
      </c>
      <c r="C1538" s="102" t="s">
        <v>3459</v>
      </c>
      <c r="D1538" s="51" t="s">
        <v>7</v>
      </c>
      <c r="E1538" s="103" t="s">
        <v>320</v>
      </c>
      <c r="F1538" s="103" t="s">
        <v>320</v>
      </c>
      <c r="G1538" s="101">
        <v>0</v>
      </c>
      <c r="H1538" s="101">
        <v>0</v>
      </c>
      <c r="I1538" s="145" t="s">
        <v>3</v>
      </c>
      <c r="J1538" s="56" t="s">
        <v>1377</v>
      </c>
      <c r="K1538" s="57" t="s">
        <v>3947</v>
      </c>
      <c r="L1538" s="105" t="s">
        <v>4774</v>
      </c>
      <c r="M1538" s="55" t="s">
        <v>4830</v>
      </c>
      <c r="P1538" s="18" t="s">
        <v>1873</v>
      </c>
      <c r="Q1538" s="18"/>
      <c r="R1538"/>
      <c r="S1538" t="str">
        <f t="shared" si="406"/>
        <v/>
      </c>
      <c r="T1538" s="44" t="str">
        <f>IF(ISNA(VLOOKUP(P1538,Sheet1!E:F,2,0)),"--","PRESENT")</f>
        <v>PRESENT</v>
      </c>
      <c r="U1538"/>
      <c r="V1538">
        <f t="shared" si="394"/>
        <v>338</v>
      </c>
      <c r="W1538" s="101" t="s">
        <v>2661</v>
      </c>
      <c r="X1538" s="104" t="s">
        <v>2240</v>
      </c>
      <c r="Y1538" s="104" t="s">
        <v>2240</v>
      </c>
      <c r="Z1538" s="25" t="str">
        <f t="shared" si="403"/>
        <v>"SINC"</v>
      </c>
      <c r="AA1538" s="25" t="str">
        <f t="shared" si="395"/>
        <v>SINC</v>
      </c>
      <c r="AB1538" s="1">
        <f t="shared" si="404"/>
        <v>1500</v>
      </c>
      <c r="AC1538" t="str">
        <f t="shared" si="396"/>
        <v>ITM_sinc</v>
      </c>
      <c r="AD1538" s="133" t="str">
        <f>IF(ISNA(VLOOKUP(AA1538,'XEQM Shortlist'!J:J,1,0)),"//","")</f>
        <v/>
      </c>
      <c r="AE1538"/>
      <c r="AF1538" s="92" t="str">
        <f t="shared" si="397"/>
        <v>SINC</v>
      </c>
      <c r="AG1538" t="b">
        <f t="shared" si="398"/>
        <v>1</v>
      </c>
    </row>
    <row r="1539" spans="1:33">
      <c r="A1539" s="48">
        <f t="shared" si="399"/>
        <v>1539</v>
      </c>
      <c r="B1539" s="47">
        <f t="shared" si="400"/>
        <v>1501</v>
      </c>
      <c r="C1539" s="51" t="s">
        <v>4852</v>
      </c>
      <c r="D1539" s="51" t="s">
        <v>2281</v>
      </c>
      <c r="E1539" s="56" t="s">
        <v>1130</v>
      </c>
      <c r="F1539" s="56" t="s">
        <v>1130</v>
      </c>
      <c r="G1539" s="158">
        <v>1</v>
      </c>
      <c r="H1539" s="158">
        <v>85</v>
      </c>
      <c r="I1539" s="145" t="s">
        <v>3</v>
      </c>
      <c r="J1539" s="56" t="s">
        <v>1377</v>
      </c>
      <c r="K1539" s="57" t="s">
        <v>3947</v>
      </c>
      <c r="L1539" s="55" t="s">
        <v>4773</v>
      </c>
      <c r="M1539" s="55" t="s">
        <v>4835</v>
      </c>
      <c r="N1539" s="55"/>
      <c r="O1539" s="55"/>
      <c r="P1539" s="54" t="s">
        <v>1642</v>
      </c>
      <c r="Q1539" s="13"/>
      <c r="R1539"/>
      <c r="S1539" t="str">
        <f t="shared" si="406"/>
        <v/>
      </c>
      <c r="T1539" s="44" t="str">
        <f>IF(ISNA(VLOOKUP(P1539,Sheet1!E:F,2,0)),"--","PRESENT")</f>
        <v>--</v>
      </c>
      <c r="U1539"/>
      <c r="V1539">
        <f t="shared" si="394"/>
        <v>339</v>
      </c>
      <c r="W1539" s="79" t="s">
        <v>2240</v>
      </c>
      <c r="X1539" s="57" t="s">
        <v>2240</v>
      </c>
      <c r="Y1539" s="57" t="s">
        <v>2240</v>
      </c>
      <c r="Z1539" s="25" t="str">
        <f t="shared" si="403"/>
        <v>"KTYP?"</v>
      </c>
      <c r="AA1539" s="25" t="str">
        <f t="shared" si="395"/>
        <v>KTYP?</v>
      </c>
      <c r="AB1539" s="1">
        <f t="shared" si="404"/>
        <v>1501</v>
      </c>
      <c r="AC1539" t="str">
        <f t="shared" si="396"/>
        <v>ITM_KTYP</v>
      </c>
      <c r="AD1539" s="133" t="str">
        <f>IF(ISNA(VLOOKUP(AA1539,'XEQM Shortlist'!J:J,1,0)),"//","")</f>
        <v>//</v>
      </c>
      <c r="AF1539" s="92" t="str">
        <f t="shared" si="397"/>
        <v>KTYP?</v>
      </c>
      <c r="AG1539" t="b">
        <f t="shared" si="398"/>
        <v>1</v>
      </c>
    </row>
    <row r="1540" spans="1:33">
      <c r="A1540" s="48">
        <f t="shared" si="399"/>
        <v>1540</v>
      </c>
      <c r="B1540" s="47">
        <f t="shared" si="400"/>
        <v>1502</v>
      </c>
      <c r="C1540" s="51" t="s">
        <v>3604</v>
      </c>
      <c r="D1540" s="51" t="s">
        <v>7</v>
      </c>
      <c r="E1540" s="56" t="s">
        <v>1131</v>
      </c>
      <c r="F1540" s="56" t="s">
        <v>1131</v>
      </c>
      <c r="G1540" s="158">
        <v>0</v>
      </c>
      <c r="H1540" s="158">
        <v>0</v>
      </c>
      <c r="I1540" s="145" t="s">
        <v>3</v>
      </c>
      <c r="J1540" s="56" t="s">
        <v>1377</v>
      </c>
      <c r="K1540" s="57" t="s">
        <v>3947</v>
      </c>
      <c r="L1540" s="55" t="s">
        <v>4773</v>
      </c>
      <c r="M1540" s="55" t="s">
        <v>4830</v>
      </c>
      <c r="N1540" s="55"/>
      <c r="O1540" s="55"/>
      <c r="P1540" s="54" t="s">
        <v>1643</v>
      </c>
      <c r="Q1540" s="13"/>
      <c r="R1540"/>
      <c r="S1540" t="str">
        <f t="shared" si="406"/>
        <v/>
      </c>
      <c r="T1540" s="44" t="str">
        <f>IF(ISNA(VLOOKUP(P1540,Sheet1!E:F,2,0)),"--","PRESENT")</f>
        <v>--</v>
      </c>
      <c r="U1540"/>
      <c r="V1540">
        <f t="shared" si="394"/>
        <v>340</v>
      </c>
      <c r="W1540" s="79" t="s">
        <v>2678</v>
      </c>
      <c r="X1540" s="57" t="s">
        <v>2240</v>
      </c>
      <c r="Y1540" s="57" t="s">
        <v>2240</v>
      </c>
      <c r="Z1540" s="25" t="str">
        <f t="shared" si="403"/>
        <v>"LASTX"</v>
      </c>
      <c r="AA1540" s="25" t="str">
        <f t="shared" si="395"/>
        <v>LASTX</v>
      </c>
      <c r="AB1540" s="1">
        <f t="shared" si="404"/>
        <v>1502</v>
      </c>
      <c r="AC1540" t="str">
        <f t="shared" si="396"/>
        <v>ITM_LASTX</v>
      </c>
      <c r="AD1540" s="133" t="str">
        <f>IF(ISNA(VLOOKUP(AA1540,'XEQM Shortlist'!J:J,1,0)),"//","")</f>
        <v>//</v>
      </c>
      <c r="AF1540" s="92" t="str">
        <f t="shared" si="397"/>
        <v>LASTX</v>
      </c>
      <c r="AG1540" t="b">
        <f t="shared" si="398"/>
        <v>1</v>
      </c>
    </row>
    <row r="1541" spans="1:33">
      <c r="A1541" s="48">
        <f t="shared" si="399"/>
        <v>1541</v>
      </c>
      <c r="B1541" s="47">
        <f t="shared" si="400"/>
        <v>1503</v>
      </c>
      <c r="C1541" s="51" t="s">
        <v>4853</v>
      </c>
      <c r="D1541" s="51" t="s">
        <v>2793</v>
      </c>
      <c r="E1541" s="56" t="s">
        <v>171</v>
      </c>
      <c r="F1541" s="56" t="s">
        <v>171</v>
      </c>
      <c r="G1541" s="158">
        <v>0</v>
      </c>
      <c r="H1541" s="158">
        <v>99</v>
      </c>
      <c r="I1541" s="145" t="s">
        <v>3</v>
      </c>
      <c r="J1541" s="56" t="s">
        <v>1378</v>
      </c>
      <c r="K1541" s="57" t="s">
        <v>3785</v>
      </c>
      <c r="L1541" s="55" t="s">
        <v>4773</v>
      </c>
      <c r="M1541" s="55" t="s">
        <v>4834</v>
      </c>
      <c r="N1541" s="55"/>
      <c r="O1541" s="51"/>
      <c r="P1541" s="54" t="s">
        <v>1646</v>
      </c>
      <c r="Q1541" s="13"/>
      <c r="R1541"/>
      <c r="S1541" t="str">
        <f t="shared" si="406"/>
        <v/>
      </c>
      <c r="T1541" s="44" t="str">
        <f>IF(ISNA(VLOOKUP(P1541,Sheet1!E:F,2,0)),"--","PRESENT")</f>
        <v>--</v>
      </c>
      <c r="U1541"/>
      <c r="V1541">
        <f t="shared" si="394"/>
        <v>340</v>
      </c>
      <c r="W1541" s="79" t="s">
        <v>2240</v>
      </c>
      <c r="X1541" s="57" t="s">
        <v>2594</v>
      </c>
      <c r="Y1541" s="57" t="s">
        <v>2240</v>
      </c>
      <c r="Z1541" s="25" t="str">
        <f t="shared" si="403"/>
        <v/>
      </c>
      <c r="AA1541" s="25" t="str">
        <f t="shared" si="395"/>
        <v/>
      </c>
      <c r="AB1541" s="1">
        <f t="shared" si="404"/>
        <v>1503</v>
      </c>
      <c r="AC1541" t="str">
        <f t="shared" si="396"/>
        <v>ITM_LBLQ</v>
      </c>
      <c r="AD1541" s="133" t="str">
        <f>IF(ISNA(VLOOKUP(AA1541,'XEQM Shortlist'!J:J,1,0)),"//","")</f>
        <v/>
      </c>
      <c r="AF1541" s="92" t="str">
        <f t="shared" si="397"/>
        <v/>
      </c>
      <c r="AG1541" t="b">
        <f t="shared" si="398"/>
        <v>1</v>
      </c>
    </row>
    <row r="1542" spans="1:33">
      <c r="A1542" s="48">
        <f t="shared" si="399"/>
        <v>1542</v>
      </c>
      <c r="B1542" s="47">
        <f t="shared" si="400"/>
        <v>1504</v>
      </c>
      <c r="C1542" s="51" t="s">
        <v>4228</v>
      </c>
      <c r="D1542" s="51" t="s">
        <v>7</v>
      </c>
      <c r="E1542" s="56" t="s">
        <v>1134</v>
      </c>
      <c r="F1542" s="56" t="s">
        <v>1134</v>
      </c>
      <c r="G1542" s="158">
        <v>0</v>
      </c>
      <c r="H1542" s="158">
        <v>0</v>
      </c>
      <c r="I1542" s="145" t="s">
        <v>3</v>
      </c>
      <c r="J1542" s="56" t="s">
        <v>1377</v>
      </c>
      <c r="K1542" s="57" t="s">
        <v>3947</v>
      </c>
      <c r="L1542" s="55" t="s">
        <v>4773</v>
      </c>
      <c r="M1542" s="55" t="s">
        <v>4830</v>
      </c>
      <c r="N1542" s="55"/>
      <c r="O1542" s="55"/>
      <c r="P1542" s="54" t="s">
        <v>1649</v>
      </c>
      <c r="Q1542" s="13"/>
      <c r="R1542"/>
      <c r="S1542" t="str">
        <f t="shared" si="406"/>
        <v/>
      </c>
      <c r="T1542" s="44" t="str">
        <f>IF(ISNA(VLOOKUP(P1542,Sheet1!E:F,2,0)),"--","PRESENT")</f>
        <v>--</v>
      </c>
      <c r="U1542"/>
      <c r="V1542">
        <f t="shared" si="394"/>
        <v>341</v>
      </c>
      <c r="W1542" s="79" t="s">
        <v>2240</v>
      </c>
      <c r="X1542" s="57" t="s">
        <v>2240</v>
      </c>
      <c r="Y1542" s="57" t="s">
        <v>2240</v>
      </c>
      <c r="Z1542" s="25" t="str">
        <f t="shared" si="403"/>
        <v>"LEAP?"</v>
      </c>
      <c r="AA1542" s="25" t="str">
        <f t="shared" si="395"/>
        <v>LEAP?</v>
      </c>
      <c r="AB1542" s="1">
        <f t="shared" si="404"/>
        <v>1504</v>
      </c>
      <c r="AC1542" t="str">
        <f t="shared" si="396"/>
        <v>ITM_LEAP</v>
      </c>
      <c r="AD1542" s="133" t="str">
        <f>IF(ISNA(VLOOKUP(AA1542,'XEQM Shortlist'!J:J,1,0)),"//","")</f>
        <v>//</v>
      </c>
      <c r="AF1542" s="92" t="str">
        <f t="shared" si="397"/>
        <v>LEAP?</v>
      </c>
      <c r="AG1542" t="b">
        <f t="shared" si="398"/>
        <v>1</v>
      </c>
    </row>
    <row r="1543" spans="1:33">
      <c r="A1543" s="48">
        <f t="shared" si="399"/>
        <v>1543</v>
      </c>
      <c r="B1543" s="47">
        <f t="shared" si="400"/>
        <v>1505</v>
      </c>
      <c r="C1543" s="51" t="s">
        <v>4316</v>
      </c>
      <c r="D1543" s="51" t="s">
        <v>7</v>
      </c>
      <c r="E1543" s="56" t="s">
        <v>178</v>
      </c>
      <c r="F1543" s="56" t="s">
        <v>178</v>
      </c>
      <c r="G1543" s="158">
        <v>0</v>
      </c>
      <c r="H1543" s="158">
        <v>0</v>
      </c>
      <c r="I1543" s="145" t="s">
        <v>3</v>
      </c>
      <c r="J1543" s="56" t="s">
        <v>1377</v>
      </c>
      <c r="K1543" s="57" t="s">
        <v>3947</v>
      </c>
      <c r="L1543" s="55" t="s">
        <v>4774</v>
      </c>
      <c r="M1543" s="55" t="s">
        <v>4830</v>
      </c>
      <c r="N1543" s="55"/>
      <c r="O1543" s="55"/>
      <c r="P1543" s="54" t="s">
        <v>4017</v>
      </c>
      <c r="Q1543" s="13"/>
      <c r="R1543"/>
      <c r="S1543" t="str">
        <f t="shared" si="406"/>
        <v/>
      </c>
      <c r="T1543" s="44" t="str">
        <f>IF(ISNA(VLOOKUP(P1543,Sheet1!E:F,2,0)),"--","PRESENT")</f>
        <v>PRESENT</v>
      </c>
      <c r="U1543"/>
      <c r="V1543">
        <f t="shared" ref="V1543:V1551" si="410">IF(AA1543&lt;&gt;"",V1542+1,V1542)</f>
        <v>342</v>
      </c>
      <c r="W1543" s="79" t="s">
        <v>2662</v>
      </c>
      <c r="X1543" s="57" t="s">
        <v>2240</v>
      </c>
      <c r="Y1543" s="57" t="s">
        <v>2240</v>
      </c>
      <c r="Z1543" s="25" t="str">
        <f t="shared" si="403"/>
        <v xml:space="preserve">"L" STD_SUB_M </v>
      </c>
      <c r="AA1543" s="25" t="str">
        <f t="shared" ref="AA1543:AA1551" si="41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404"/>
        <v>1505</v>
      </c>
      <c r="AC1543" t="str">
        <f t="shared" ref="AC1543:AC1551" si="412">P1543</f>
        <v>ITM_Lm</v>
      </c>
      <c r="AD1543" s="133" t="str">
        <f>IF(ISNA(VLOOKUP(AA1543,'XEQM Shortlist'!J:J,1,0)),"//","")</f>
        <v>//</v>
      </c>
      <c r="AF1543" s="92" t="str">
        <f t="shared" ref="AF1543:AF1551" si="41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14">AA1543=AF1543</f>
        <v>1</v>
      </c>
    </row>
    <row r="1544" spans="1:33">
      <c r="A1544" s="48">
        <f t="shared" si="399"/>
        <v>1544</v>
      </c>
      <c r="B1544" s="47">
        <f t="shared" si="400"/>
        <v>1506</v>
      </c>
      <c r="C1544" s="51" t="s">
        <v>4317</v>
      </c>
      <c r="D1544" s="51" t="s">
        <v>7</v>
      </c>
      <c r="E1544" s="56" t="s">
        <v>1138</v>
      </c>
      <c r="F1544" s="56" t="s">
        <v>1138</v>
      </c>
      <c r="G1544" s="158">
        <v>0</v>
      </c>
      <c r="H1544" s="158">
        <v>0</v>
      </c>
      <c r="I1544" s="145" t="s">
        <v>3</v>
      </c>
      <c r="J1544" s="56" t="s">
        <v>1377</v>
      </c>
      <c r="K1544" s="57" t="s">
        <v>3947</v>
      </c>
      <c r="L1544" s="55" t="s">
        <v>4774</v>
      </c>
      <c r="M1544" s="55" t="s">
        <v>4830</v>
      </c>
      <c r="N1544" s="55"/>
      <c r="O1544" s="55"/>
      <c r="P1544" s="54" t="s">
        <v>4018</v>
      </c>
      <c r="Q1544" s="13"/>
      <c r="R1544"/>
      <c r="S1544" t="str">
        <f t="shared" si="406"/>
        <v/>
      </c>
      <c r="T1544" s="44" t="str">
        <f>IF(ISNA(VLOOKUP(P1544,Sheet1!E:F,2,0)),"--","PRESENT")</f>
        <v>--</v>
      </c>
      <c r="U1544"/>
      <c r="V1544">
        <f t="shared" si="410"/>
        <v>343</v>
      </c>
      <c r="W1544" s="79" t="s">
        <v>2240</v>
      </c>
      <c r="X1544" s="57" t="s">
        <v>2240</v>
      </c>
      <c r="Y1544" s="57" t="s">
        <v>2240</v>
      </c>
      <c r="Z1544" s="25" t="str">
        <f t="shared" si="403"/>
        <v>"L" STD_SUB_M STD_SUB_ALPHA</v>
      </c>
      <c r="AA1544" s="25" t="str">
        <f t="shared" si="411"/>
        <v>LMALPHA</v>
      </c>
      <c r="AB1544" s="1">
        <f t="shared" si="404"/>
        <v>1506</v>
      </c>
      <c r="AC1544" t="str">
        <f t="shared" si="412"/>
        <v>ITM_LmALPHA</v>
      </c>
      <c r="AD1544" s="133" t="str">
        <f>IF(ISNA(VLOOKUP(AA1544,'XEQM Shortlist'!J:J,1,0)),"//","")</f>
        <v>//</v>
      </c>
      <c r="AF1544" s="92" t="str">
        <f t="shared" si="413"/>
        <v>LMALPHA</v>
      </c>
      <c r="AG1544" t="b">
        <f t="shared" si="414"/>
        <v>1</v>
      </c>
    </row>
    <row r="1545" spans="1:33">
      <c r="A1545" s="48">
        <f t="shared" si="399"/>
        <v>1545</v>
      </c>
      <c r="B1545" s="47">
        <f t="shared" si="400"/>
        <v>1507</v>
      </c>
      <c r="C1545" s="51" t="s">
        <v>3605</v>
      </c>
      <c r="D1545" s="71" t="s">
        <v>2794</v>
      </c>
      <c r="E1545" s="56" t="s">
        <v>1139</v>
      </c>
      <c r="F1545" s="56" t="s">
        <v>1139</v>
      </c>
      <c r="G1545" s="158">
        <v>0</v>
      </c>
      <c r="H1545" s="158">
        <v>0</v>
      </c>
      <c r="I1545" s="145" t="s">
        <v>3</v>
      </c>
      <c r="J1545" s="56" t="s">
        <v>1377</v>
      </c>
      <c r="K1545" s="57" t="s">
        <v>3947</v>
      </c>
      <c r="L1545" s="55" t="s">
        <v>4773</v>
      </c>
      <c r="M1545" s="55" t="s">
        <v>4830</v>
      </c>
      <c r="N1545" s="55"/>
      <c r="O1545" s="55"/>
      <c r="P1545" s="54" t="s">
        <v>1659</v>
      </c>
      <c r="Q1545" s="13"/>
      <c r="R1545"/>
      <c r="S1545" t="str">
        <f t="shared" si="406"/>
        <v/>
      </c>
      <c r="T1545" s="44" t="str">
        <f>IF(ISNA(VLOOKUP(P1545,Sheet1!E:F,2,0)),"--","PRESENT")</f>
        <v>PRESENT</v>
      </c>
      <c r="U1545"/>
      <c r="V1545">
        <f t="shared" si="410"/>
        <v>344</v>
      </c>
      <c r="W1545" s="79" t="s">
        <v>2662</v>
      </c>
      <c r="X1545" s="57" t="s">
        <v>2240</v>
      </c>
      <c r="Y1545" s="57" t="s">
        <v>2240</v>
      </c>
      <c r="Z1545" s="25" t="str">
        <f t="shared" si="403"/>
        <v>"LN" STD_BETA</v>
      </c>
      <c r="AA1545" s="25" t="str">
        <f t="shared" si="411"/>
        <v>LNBETA</v>
      </c>
      <c r="AB1545" s="1">
        <f t="shared" si="404"/>
        <v>1507</v>
      </c>
      <c r="AC1545" t="str">
        <f t="shared" si="412"/>
        <v>ITM_LNBETA</v>
      </c>
      <c r="AD1545" s="133" t="str">
        <f>IF(ISNA(VLOOKUP(AA1545,'XEQM Shortlist'!J:J,1,0)),"//","")</f>
        <v>//</v>
      </c>
      <c r="AF1545" s="92" t="str">
        <f t="shared" si="413"/>
        <v>LNBETA</v>
      </c>
      <c r="AG1545" t="b">
        <f t="shared" si="414"/>
        <v>1</v>
      </c>
    </row>
    <row r="1546" spans="1:33">
      <c r="A1546" s="48">
        <f t="shared" si="399"/>
        <v>1546</v>
      </c>
      <c r="B1546" s="47">
        <f t="shared" si="400"/>
        <v>1508</v>
      </c>
      <c r="C1546" s="51" t="s">
        <v>3606</v>
      </c>
      <c r="D1546" s="71" t="s">
        <v>2794</v>
      </c>
      <c r="E1546" s="56" t="s">
        <v>1140</v>
      </c>
      <c r="F1546" s="56" t="s">
        <v>1140</v>
      </c>
      <c r="G1546" s="158">
        <v>0</v>
      </c>
      <c r="H1546" s="158">
        <v>0</v>
      </c>
      <c r="I1546" s="145" t="s">
        <v>3</v>
      </c>
      <c r="J1546" s="56" t="s">
        <v>1377</v>
      </c>
      <c r="K1546" s="57" t="s">
        <v>3947</v>
      </c>
      <c r="L1546" s="55" t="s">
        <v>4774</v>
      </c>
      <c r="M1546" s="55" t="s">
        <v>4830</v>
      </c>
      <c r="N1546" s="55"/>
      <c r="O1546" s="55"/>
      <c r="P1546" s="54" t="s">
        <v>1660</v>
      </c>
      <c r="Q1546" s="13"/>
      <c r="R1546"/>
      <c r="S1546" t="str">
        <f t="shared" si="406"/>
        <v/>
      </c>
      <c r="T1546" s="44" t="str">
        <f>IF(ISNA(VLOOKUP(P1546,Sheet1!E:F,2,0)),"--","PRESENT")</f>
        <v>PRESENT</v>
      </c>
      <c r="U1546"/>
      <c r="V1546">
        <f t="shared" si="410"/>
        <v>345</v>
      </c>
      <c r="W1546" s="79" t="s">
        <v>2662</v>
      </c>
      <c r="X1546" s="57" t="s">
        <v>2240</v>
      </c>
      <c r="Y1546" s="57" t="s">
        <v>2240</v>
      </c>
      <c r="Z1546" s="25" t="str">
        <f t="shared" si="403"/>
        <v>"LN" STD_GAMMA</v>
      </c>
      <c r="AA1546" s="25" t="str">
        <f t="shared" si="411"/>
        <v>LNGAMMA</v>
      </c>
      <c r="AB1546" s="1">
        <f t="shared" si="404"/>
        <v>1508</v>
      </c>
      <c r="AC1546" t="str">
        <f t="shared" si="412"/>
        <v>ITM_LNGAMMA</v>
      </c>
      <c r="AD1546" s="133" t="str">
        <f>IF(ISNA(VLOOKUP(AA1546,'XEQM Shortlist'!J:J,1,0)),"//","")</f>
        <v>//</v>
      </c>
      <c r="AF1546" s="92" t="str">
        <f t="shared" si="413"/>
        <v>LNGAMMA</v>
      </c>
      <c r="AG1546" t="b">
        <f t="shared" si="414"/>
        <v>1</v>
      </c>
    </row>
    <row r="1547" spans="1:33">
      <c r="A1547" s="48">
        <f t="shared" si="399"/>
        <v>1547</v>
      </c>
      <c r="B1547" s="47">
        <f t="shared" si="400"/>
        <v>1509</v>
      </c>
      <c r="C1547" s="51" t="s">
        <v>3607</v>
      </c>
      <c r="D1547" s="51" t="s">
        <v>2519</v>
      </c>
      <c r="E1547" s="56" t="s">
        <v>179</v>
      </c>
      <c r="F1547" s="56" t="s">
        <v>179</v>
      </c>
      <c r="G1547" s="158">
        <v>0</v>
      </c>
      <c r="H1547" s="158">
        <v>0</v>
      </c>
      <c r="I1547" s="145" t="s">
        <v>3</v>
      </c>
      <c r="J1547" s="56" t="s">
        <v>1377</v>
      </c>
      <c r="K1547" s="57" t="s">
        <v>3948</v>
      </c>
      <c r="L1547" s="55" t="s">
        <v>4773</v>
      </c>
      <c r="M1547" s="55" t="s">
        <v>4832</v>
      </c>
      <c r="N1547" s="55"/>
      <c r="O1547" s="55"/>
      <c r="P1547" s="54" t="s">
        <v>1661</v>
      </c>
      <c r="Q1547" s="13"/>
      <c r="R1547"/>
      <c r="S1547" t="str">
        <f t="shared" si="406"/>
        <v/>
      </c>
      <c r="T1547" s="44" t="str">
        <f>IF(ISNA(VLOOKUP(P1547,Sheet1!E:F,2,0)),"--","PRESENT")</f>
        <v>--</v>
      </c>
      <c r="U1547"/>
      <c r="V1547">
        <f t="shared" si="410"/>
        <v>346</v>
      </c>
      <c r="W1547" s="79" t="s">
        <v>2240</v>
      </c>
      <c r="X1547" s="57" t="s">
        <v>2240</v>
      </c>
      <c r="Y1547" s="57" t="s">
        <v>2240</v>
      </c>
      <c r="Z1547" s="25" t="str">
        <f t="shared" si="403"/>
        <v>"LOAD"</v>
      </c>
      <c r="AA1547" s="25" t="str">
        <f t="shared" si="411"/>
        <v>LOAD</v>
      </c>
      <c r="AB1547" s="1">
        <f t="shared" si="404"/>
        <v>1509</v>
      </c>
      <c r="AC1547" t="str">
        <f t="shared" si="412"/>
        <v>ITM_LOAD</v>
      </c>
      <c r="AD1547" s="133" t="str">
        <f>IF(ISNA(VLOOKUP(AA1547,'XEQM Shortlist'!J:J,1,0)),"//","")</f>
        <v>//</v>
      </c>
      <c r="AF1547" s="92" t="str">
        <f t="shared" si="413"/>
        <v>LOAD</v>
      </c>
      <c r="AG1547" t="b">
        <f t="shared" si="414"/>
        <v>1</v>
      </c>
    </row>
    <row r="1548" spans="1:33">
      <c r="A1548" s="48">
        <f t="shared" si="399"/>
        <v>1548</v>
      </c>
      <c r="B1548" s="47">
        <f t="shared" si="400"/>
        <v>1510</v>
      </c>
      <c r="C1548" s="51" t="s">
        <v>3607</v>
      </c>
      <c r="D1548" s="51" t="s">
        <v>2520</v>
      </c>
      <c r="E1548" s="56" t="s">
        <v>1141</v>
      </c>
      <c r="F1548" s="56" t="s">
        <v>1141</v>
      </c>
      <c r="G1548" s="158">
        <v>0</v>
      </c>
      <c r="H1548" s="158">
        <v>0</v>
      </c>
      <c r="I1548" s="145" t="s">
        <v>3</v>
      </c>
      <c r="J1548" s="56" t="s">
        <v>1377</v>
      </c>
      <c r="K1548" s="57" t="s">
        <v>3947</v>
      </c>
      <c r="L1548" s="55" t="s">
        <v>4773</v>
      </c>
      <c r="M1548" s="55" t="s">
        <v>4832</v>
      </c>
      <c r="N1548" s="55"/>
      <c r="O1548" s="55"/>
      <c r="P1548" s="54" t="s">
        <v>1662</v>
      </c>
      <c r="Q1548" s="13"/>
      <c r="R1548"/>
      <c r="S1548" t="str">
        <f t="shared" si="406"/>
        <v/>
      </c>
      <c r="T1548" s="44" t="str">
        <f>IF(ISNA(VLOOKUP(P1548,Sheet1!E:F,2,0)),"--","PRESENT")</f>
        <v>--</v>
      </c>
      <c r="U1548"/>
      <c r="V1548">
        <f t="shared" si="410"/>
        <v>347</v>
      </c>
      <c r="W1548" s="79" t="s">
        <v>2240</v>
      </c>
      <c r="X1548" s="57" t="s">
        <v>2240</v>
      </c>
      <c r="Y1548" s="57" t="s">
        <v>2240</v>
      </c>
      <c r="Z1548" s="25" t="str">
        <f t="shared" si="403"/>
        <v>"LOADP"</v>
      </c>
      <c r="AA1548" s="25" t="str">
        <f t="shared" si="411"/>
        <v>LOADP</v>
      </c>
      <c r="AB1548" s="1">
        <f t="shared" si="404"/>
        <v>1510</v>
      </c>
      <c r="AC1548" t="str">
        <f t="shared" si="412"/>
        <v>ITM_LOADP</v>
      </c>
      <c r="AD1548" s="133" t="str">
        <f>IF(ISNA(VLOOKUP(AA1548,'XEQM Shortlist'!J:J,1,0)),"//","")</f>
        <v>//</v>
      </c>
      <c r="AF1548" s="92" t="str">
        <f t="shared" si="413"/>
        <v>LOADP</v>
      </c>
      <c r="AG1548" t="b">
        <f t="shared" si="414"/>
        <v>1</v>
      </c>
    </row>
    <row r="1549" spans="1:33">
      <c r="A1549" s="48">
        <f t="shared" si="399"/>
        <v>1549</v>
      </c>
      <c r="B1549" s="47">
        <f t="shared" si="400"/>
        <v>1511</v>
      </c>
      <c r="C1549" s="51" t="s">
        <v>3607</v>
      </c>
      <c r="D1549" s="51" t="s">
        <v>2521</v>
      </c>
      <c r="E1549" s="56" t="s">
        <v>1142</v>
      </c>
      <c r="F1549" s="56" t="s">
        <v>1142</v>
      </c>
      <c r="G1549" s="158">
        <v>0</v>
      </c>
      <c r="H1549" s="158">
        <v>0</v>
      </c>
      <c r="I1549" s="145" t="s">
        <v>3</v>
      </c>
      <c r="J1549" s="56" t="s">
        <v>1377</v>
      </c>
      <c r="K1549" s="57" t="s">
        <v>3947</v>
      </c>
      <c r="L1549" s="55" t="s">
        <v>4773</v>
      </c>
      <c r="M1549" s="55" t="s">
        <v>4832</v>
      </c>
      <c r="N1549" s="55"/>
      <c r="O1549" s="55"/>
      <c r="P1549" s="54" t="s">
        <v>1663</v>
      </c>
      <c r="Q1549" s="13"/>
      <c r="R1549"/>
      <c r="S1549" t="str">
        <f t="shared" si="406"/>
        <v/>
      </c>
      <c r="T1549" s="44" t="str">
        <f>IF(ISNA(VLOOKUP(P1549,Sheet1!E:F,2,0)),"--","PRESENT")</f>
        <v>--</v>
      </c>
      <c r="U1549"/>
      <c r="V1549">
        <f t="shared" si="410"/>
        <v>348</v>
      </c>
      <c r="W1549" s="79" t="s">
        <v>2240</v>
      </c>
      <c r="X1549" s="57" t="s">
        <v>2240</v>
      </c>
      <c r="Y1549" s="57" t="s">
        <v>2240</v>
      </c>
      <c r="Z1549" s="25" t="str">
        <f t="shared" si="403"/>
        <v>"LOADR"</v>
      </c>
      <c r="AA1549" s="25" t="str">
        <f t="shared" si="411"/>
        <v>LOADR</v>
      </c>
      <c r="AB1549" s="1">
        <f t="shared" si="404"/>
        <v>1511</v>
      </c>
      <c r="AC1549" t="str">
        <f t="shared" si="412"/>
        <v>ITM_LOADR</v>
      </c>
      <c r="AD1549" s="133" t="str">
        <f>IF(ISNA(VLOOKUP(AA1549,'XEQM Shortlist'!J:J,1,0)),"//","")</f>
        <v>//</v>
      </c>
      <c r="AF1549" s="92" t="str">
        <f t="shared" si="413"/>
        <v>LOADR</v>
      </c>
      <c r="AG1549" t="b">
        <f t="shared" si="414"/>
        <v>1</v>
      </c>
    </row>
    <row r="1550" spans="1:33">
      <c r="A1550" s="48">
        <f t="shared" si="399"/>
        <v>1550</v>
      </c>
      <c r="B1550" s="47">
        <f t="shared" si="400"/>
        <v>1512</v>
      </c>
      <c r="C1550" s="51" t="s">
        <v>3607</v>
      </c>
      <c r="D1550" s="51" t="s">
        <v>2522</v>
      </c>
      <c r="E1550" s="56" t="s">
        <v>180</v>
      </c>
      <c r="F1550" s="56" t="s">
        <v>180</v>
      </c>
      <c r="G1550" s="158">
        <v>0</v>
      </c>
      <c r="H1550" s="158">
        <v>0</v>
      </c>
      <c r="I1550" s="145" t="s">
        <v>3</v>
      </c>
      <c r="J1550" s="56" t="s">
        <v>1377</v>
      </c>
      <c r="K1550" s="57" t="s">
        <v>3947</v>
      </c>
      <c r="L1550" s="55" t="s">
        <v>4773</v>
      </c>
      <c r="M1550" s="55" t="s">
        <v>4832</v>
      </c>
      <c r="N1550" s="55"/>
      <c r="O1550" s="55"/>
      <c r="P1550" s="54" t="s">
        <v>1664</v>
      </c>
      <c r="Q1550" s="13"/>
      <c r="R1550"/>
      <c r="S1550" t="str">
        <f t="shared" si="406"/>
        <v/>
      </c>
      <c r="T1550" s="44" t="str">
        <f>IF(ISNA(VLOOKUP(P1550,Sheet1!E:F,2,0)),"--","PRESENT")</f>
        <v>--</v>
      </c>
      <c r="U1550"/>
      <c r="V1550">
        <f t="shared" si="410"/>
        <v>349</v>
      </c>
      <c r="W1550" s="79" t="s">
        <v>2240</v>
      </c>
      <c r="X1550" s="57" t="s">
        <v>2240</v>
      </c>
      <c r="Y1550" s="57" t="s">
        <v>2240</v>
      </c>
      <c r="Z1550" s="25" t="str">
        <f t="shared" si="403"/>
        <v>"LOADSS"</v>
      </c>
      <c r="AA1550" s="25" t="str">
        <f t="shared" si="411"/>
        <v>LOADSS</v>
      </c>
      <c r="AB1550" s="1">
        <f t="shared" si="404"/>
        <v>1512</v>
      </c>
      <c r="AC1550" t="str">
        <f t="shared" si="412"/>
        <v>ITM_LOADSS</v>
      </c>
      <c r="AD1550" s="133" t="str">
        <f>IF(ISNA(VLOOKUP(AA1550,'XEQM Shortlist'!J:J,1,0)),"//","")</f>
        <v>//</v>
      </c>
      <c r="AF1550" s="92" t="str">
        <f t="shared" si="413"/>
        <v>LOADSS</v>
      </c>
      <c r="AG1550" t="b">
        <f t="shared" si="414"/>
        <v>1</v>
      </c>
    </row>
    <row r="1551" spans="1:33">
      <c r="A1551" s="48">
        <f t="shared" si="399"/>
        <v>1551</v>
      </c>
      <c r="B1551" s="47">
        <f t="shared" si="400"/>
        <v>1513</v>
      </c>
      <c r="C1551" s="51" t="s">
        <v>3607</v>
      </c>
      <c r="D1551" s="51" t="s">
        <v>2523</v>
      </c>
      <c r="E1551" s="56" t="s">
        <v>181</v>
      </c>
      <c r="F1551" s="56" t="s">
        <v>181</v>
      </c>
      <c r="G1551" s="158">
        <v>0</v>
      </c>
      <c r="H1551" s="158">
        <v>0</v>
      </c>
      <c r="I1551" s="145" t="s">
        <v>3</v>
      </c>
      <c r="J1551" s="56" t="s">
        <v>1377</v>
      </c>
      <c r="K1551" s="57" t="s">
        <v>3947</v>
      </c>
      <c r="L1551" s="55" t="s">
        <v>4773</v>
      </c>
      <c r="M1551" s="55" t="s">
        <v>4832</v>
      </c>
      <c r="N1551" s="55"/>
      <c r="O1551" s="55"/>
      <c r="P1551" s="54" t="s">
        <v>1665</v>
      </c>
      <c r="Q1551" s="13"/>
      <c r="R1551"/>
      <c r="S1551" t="str">
        <f t="shared" si="406"/>
        <v/>
      </c>
      <c r="T1551" s="44" t="str">
        <f>IF(ISNA(VLOOKUP(P1551,Sheet1!E:F,2,0)),"--","PRESENT")</f>
        <v>--</v>
      </c>
      <c r="U1551"/>
      <c r="V1551">
        <f t="shared" si="410"/>
        <v>350</v>
      </c>
      <c r="W1551" s="79" t="s">
        <v>2240</v>
      </c>
      <c r="X1551" s="57" t="s">
        <v>2240</v>
      </c>
      <c r="Y1551" s="57" t="s">
        <v>2240</v>
      </c>
      <c r="Z1551" s="25" t="str">
        <f t="shared" si="403"/>
        <v>"LOAD" STD_SIGMA</v>
      </c>
      <c r="AA1551" s="25" t="str">
        <f t="shared" si="411"/>
        <v>LOADSUM</v>
      </c>
      <c r="AB1551" s="1">
        <f t="shared" si="404"/>
        <v>1513</v>
      </c>
      <c r="AC1551" t="str">
        <f t="shared" si="412"/>
        <v>ITM_LOADSIGMA</v>
      </c>
      <c r="AD1551" s="133" t="str">
        <f>IF(ISNA(VLOOKUP(AA1551,'XEQM Shortlist'!J:J,1,0)),"//","")</f>
        <v>//</v>
      </c>
      <c r="AF1551" s="92" t="str">
        <f t="shared" si="413"/>
        <v>LOADSUM</v>
      </c>
      <c r="AG1551" t="b">
        <f t="shared" si="414"/>
        <v>1</v>
      </c>
    </row>
    <row r="1552" spans="1:33">
      <c r="A1552" s="48">
        <f t="shared" si="399"/>
        <v>1552</v>
      </c>
      <c r="B1552" s="47">
        <f t="shared" si="400"/>
        <v>1514</v>
      </c>
      <c r="C1552" s="51" t="s">
        <v>4820</v>
      </c>
      <c r="D1552" s="51" t="s">
        <v>12</v>
      </c>
      <c r="E1552" s="56" t="s">
        <v>182</v>
      </c>
      <c r="F1552" s="56" t="s">
        <v>182</v>
      </c>
      <c r="G1552" s="158">
        <v>0</v>
      </c>
      <c r="H1552" s="158">
        <v>99</v>
      </c>
      <c r="I1552" s="145" t="s">
        <v>3</v>
      </c>
      <c r="J1552" s="56" t="s">
        <v>1377</v>
      </c>
      <c r="K1552" s="57" t="s">
        <v>3947</v>
      </c>
      <c r="L1552" s="55" t="s">
        <v>4773</v>
      </c>
      <c r="M1552" s="55" t="s">
        <v>4831</v>
      </c>
      <c r="N1552" s="55"/>
      <c r="O1552" s="55"/>
      <c r="P1552" s="54" t="s">
        <v>1666</v>
      </c>
      <c r="Q1552" s="13"/>
      <c r="R1552"/>
      <c r="S1552" t="str">
        <f t="shared" si="406"/>
        <v/>
      </c>
      <c r="T1552" s="44" t="str">
        <f>IF(ISNA(VLOOKUP(P1552,Sheet1!E:F,2,0)),"--","PRESENT")</f>
        <v>--</v>
      </c>
      <c r="U1552"/>
      <c r="V1552">
        <f t="shared" ref="V1552:V1606" si="415">IF(AA1552&lt;&gt;"",V1551+1,V1551)</f>
        <v>351</v>
      </c>
      <c r="W1552" s="79" t="s">
        <v>2240</v>
      </c>
      <c r="X1552" s="57" t="s">
        <v>2240</v>
      </c>
      <c r="Y1552" s="57" t="s">
        <v>2240</v>
      </c>
      <c r="Z1552" s="25" t="str">
        <f t="shared" si="403"/>
        <v>"LOCR"</v>
      </c>
      <c r="AA1552" s="25" t="str">
        <f t="shared" ref="AA1552:AA1606" si="41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404"/>
        <v>1514</v>
      </c>
      <c r="AC1552" t="str">
        <f t="shared" ref="AC1552:AC1606" si="417">P1552</f>
        <v>ITM_LocR</v>
      </c>
      <c r="AD1552" s="133" t="str">
        <f>IF(ISNA(VLOOKUP(AA1552,'XEQM Shortlist'!J:J,1,0)),"//","")</f>
        <v>//</v>
      </c>
      <c r="AF1552" s="92" t="str">
        <f t="shared" ref="AF1552:AF1606" si="41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19">AA1552=AF1552</f>
        <v>1</v>
      </c>
    </row>
    <row r="1553" spans="1:33">
      <c r="A1553" s="48">
        <f t="shared" si="399"/>
        <v>1553</v>
      </c>
      <c r="B1553" s="47">
        <f t="shared" si="400"/>
        <v>1515</v>
      </c>
      <c r="C1553" s="51" t="s">
        <v>3608</v>
      </c>
      <c r="D1553" s="51" t="s">
        <v>7</v>
      </c>
      <c r="E1553" s="56" t="s">
        <v>1143</v>
      </c>
      <c r="F1553" s="56" t="s">
        <v>1143</v>
      </c>
      <c r="G1553" s="158">
        <v>0</v>
      </c>
      <c r="H1553" s="158">
        <v>0</v>
      </c>
      <c r="I1553" s="145" t="s">
        <v>3</v>
      </c>
      <c r="J1553" s="56" t="s">
        <v>1377</v>
      </c>
      <c r="K1553" s="57" t="s">
        <v>3947</v>
      </c>
      <c r="L1553" s="55" t="s">
        <v>4773</v>
      </c>
      <c r="M1553" s="55" t="s">
        <v>4830</v>
      </c>
      <c r="N1553" s="55"/>
      <c r="O1553" s="55"/>
      <c r="P1553" s="54" t="s">
        <v>1667</v>
      </c>
      <c r="Q1553" s="13"/>
      <c r="R1553"/>
      <c r="S1553" t="str">
        <f t="shared" si="406"/>
        <v/>
      </c>
      <c r="T1553" s="44" t="str">
        <f>IF(ISNA(VLOOKUP(P1553,Sheet1!E:F,2,0)),"--","PRESENT")</f>
        <v>--</v>
      </c>
      <c r="U1553"/>
      <c r="V1553">
        <f t="shared" si="415"/>
        <v>352</v>
      </c>
      <c r="W1553" s="79" t="s">
        <v>2240</v>
      </c>
      <c r="X1553" s="57" t="s">
        <v>2240</v>
      </c>
      <c r="Y1553" s="57" t="s">
        <v>2240</v>
      </c>
      <c r="Z1553" s="25" t="str">
        <f t="shared" si="403"/>
        <v>"LOCR?"</v>
      </c>
      <c r="AA1553" s="25" t="str">
        <f t="shared" si="416"/>
        <v>LOCR?</v>
      </c>
      <c r="AB1553" s="1">
        <f t="shared" si="404"/>
        <v>1515</v>
      </c>
      <c r="AC1553" t="str">
        <f t="shared" si="417"/>
        <v>ITM_LocRQ</v>
      </c>
      <c r="AD1553" s="133" t="str">
        <f>IF(ISNA(VLOOKUP(AA1553,'XEQM Shortlist'!J:J,1,0)),"//","")</f>
        <v>//</v>
      </c>
      <c r="AF1553" s="92" t="str">
        <f t="shared" si="418"/>
        <v>LOCR?</v>
      </c>
      <c r="AG1553" t="b">
        <f t="shared" si="419"/>
        <v>1</v>
      </c>
    </row>
    <row r="1554" spans="1:33">
      <c r="A1554" s="48">
        <f t="shared" si="399"/>
        <v>1554</v>
      </c>
      <c r="B1554" s="47">
        <f t="shared" si="400"/>
        <v>1516</v>
      </c>
      <c r="C1554" s="51" t="s">
        <v>4437</v>
      </c>
      <c r="D1554" s="51" t="s">
        <v>7</v>
      </c>
      <c r="E1554" s="56" t="s">
        <v>189</v>
      </c>
      <c r="F1554" s="56" t="s">
        <v>189</v>
      </c>
      <c r="G1554" s="158">
        <v>0</v>
      </c>
      <c r="H1554" s="158">
        <v>0</v>
      </c>
      <c r="I1554" s="145" t="s">
        <v>3</v>
      </c>
      <c r="J1554" s="56" t="s">
        <v>1377</v>
      </c>
      <c r="K1554" s="57" t="s">
        <v>3947</v>
      </c>
      <c r="L1554" s="55" t="s">
        <v>4773</v>
      </c>
      <c r="M1554" s="55" t="s">
        <v>4830</v>
      </c>
      <c r="N1554" s="55"/>
      <c r="O1554" s="55"/>
      <c r="P1554" s="54" t="s">
        <v>1680</v>
      </c>
      <c r="Q1554" s="13"/>
      <c r="R1554"/>
      <c r="S1554" t="str">
        <f t="shared" si="406"/>
        <v/>
      </c>
      <c r="T1554" s="44" t="str">
        <f>IF(ISNA(VLOOKUP(P1554,Sheet1!E:F,2,0)),"--","PRESENT")</f>
        <v>--</v>
      </c>
      <c r="U1554"/>
      <c r="V1554">
        <f t="shared" si="415"/>
        <v>353</v>
      </c>
      <c r="W1554" s="79" t="s">
        <v>2240</v>
      </c>
      <c r="X1554" s="57" t="s">
        <v>2240</v>
      </c>
      <c r="Y1554" s="57" t="s">
        <v>2240</v>
      </c>
      <c r="Z1554" s="25" t="str">
        <f t="shared" si="403"/>
        <v>"L.R."</v>
      </c>
      <c r="AA1554" s="25" t="str">
        <f t="shared" si="416"/>
        <v>L.R.</v>
      </c>
      <c r="AB1554" s="1">
        <f t="shared" si="404"/>
        <v>1516</v>
      </c>
      <c r="AC1554" t="str">
        <f t="shared" si="417"/>
        <v>ITM_LR</v>
      </c>
      <c r="AD1554" s="133" t="str">
        <f>IF(ISNA(VLOOKUP(AA1554,'XEQM Shortlist'!J:J,1,0)),"//","")</f>
        <v>//</v>
      </c>
      <c r="AF1554" s="92" t="str">
        <f t="shared" si="418"/>
        <v>L.R.</v>
      </c>
      <c r="AG1554" t="b">
        <f t="shared" si="419"/>
        <v>1</v>
      </c>
    </row>
    <row r="1555" spans="1:33">
      <c r="A1555" s="48">
        <f t="shared" si="399"/>
        <v>1555</v>
      </c>
      <c r="B1555" s="47">
        <f t="shared" si="400"/>
        <v>1517</v>
      </c>
      <c r="C1555" s="51" t="s">
        <v>3609</v>
      </c>
      <c r="D1555" s="51" t="s">
        <v>7</v>
      </c>
      <c r="E1555" s="56" t="s">
        <v>190</v>
      </c>
      <c r="F1555" s="56" t="s">
        <v>190</v>
      </c>
      <c r="G1555" s="158">
        <v>0</v>
      </c>
      <c r="H1555" s="158">
        <v>0</v>
      </c>
      <c r="I1555" s="145" t="s">
        <v>3</v>
      </c>
      <c r="J1555" s="56" t="s">
        <v>1377</v>
      </c>
      <c r="K1555" s="57" t="s">
        <v>3947</v>
      </c>
      <c r="L1555" s="55" t="s">
        <v>4773</v>
      </c>
      <c r="M1555" s="55" t="s">
        <v>4830</v>
      </c>
      <c r="N1555" s="55"/>
      <c r="O1555" s="55"/>
      <c r="P1555" s="54" t="s">
        <v>1681</v>
      </c>
      <c r="Q1555" s="13"/>
      <c r="R1555"/>
      <c r="S1555" t="str">
        <f t="shared" si="406"/>
        <v/>
      </c>
      <c r="T1555" s="44" t="str">
        <f>IF(ISNA(VLOOKUP(P1555,Sheet1!E:F,2,0)),"--","PRESENT")</f>
        <v>--</v>
      </c>
      <c r="U1555"/>
      <c r="V1555">
        <f t="shared" si="415"/>
        <v>354</v>
      </c>
      <c r="W1555" s="79" t="s">
        <v>2240</v>
      </c>
      <c r="X1555" s="57" t="s">
        <v>2240</v>
      </c>
      <c r="Y1555" s="57" t="s">
        <v>2240</v>
      </c>
      <c r="Z1555" s="25" t="str">
        <f t="shared" si="403"/>
        <v>"MANT"</v>
      </c>
      <c r="AA1555" s="25" t="str">
        <f t="shared" si="416"/>
        <v>MANT</v>
      </c>
      <c r="AB1555" s="1">
        <f t="shared" si="404"/>
        <v>1517</v>
      </c>
      <c r="AC1555" t="str">
        <f t="shared" si="417"/>
        <v>ITM_MANT</v>
      </c>
      <c r="AD1555" s="133" t="str">
        <f>IF(ISNA(VLOOKUP(AA1555,'XEQM Shortlist'!J:J,1,0)),"//","")</f>
        <v>//</v>
      </c>
      <c r="AF1555" s="92" t="str">
        <f t="shared" si="418"/>
        <v>MANT</v>
      </c>
      <c r="AG1555" t="b">
        <f t="shared" si="419"/>
        <v>1</v>
      </c>
    </row>
    <row r="1556" spans="1:33" s="17" customFormat="1">
      <c r="A1556" s="48">
        <f t="shared" si="399"/>
        <v>1556</v>
      </c>
      <c r="B1556" s="47">
        <f t="shared" si="400"/>
        <v>1518</v>
      </c>
      <c r="C1556" s="93" t="s">
        <v>4518</v>
      </c>
      <c r="D1556" s="93" t="s">
        <v>7</v>
      </c>
      <c r="E1556" s="113" t="s">
        <v>1153</v>
      </c>
      <c r="F1556" s="94" t="s">
        <v>4071</v>
      </c>
      <c r="G1556" s="159">
        <v>0</v>
      </c>
      <c r="H1556" s="159">
        <v>0</v>
      </c>
      <c r="I1556" s="145" t="s">
        <v>3</v>
      </c>
      <c r="J1556" s="56" t="s">
        <v>1377</v>
      </c>
      <c r="K1556" s="57" t="s">
        <v>3947</v>
      </c>
      <c r="L1556" s="55" t="s">
        <v>4773</v>
      </c>
      <c r="M1556" s="55" t="s">
        <v>4832</v>
      </c>
      <c r="N1556" s="55"/>
      <c r="P1556" s="114" t="s">
        <v>4307</v>
      </c>
      <c r="Q1556" s="16"/>
      <c r="R1556"/>
      <c r="S1556" t="str">
        <f t="shared" si="406"/>
        <v>NOT EQUAL</v>
      </c>
      <c r="T1556" s="44" t="str">
        <f>IF(ISNA(VLOOKUP(P1556,Sheet1!E:F,2,0)),"--","PRESENT")</f>
        <v>--</v>
      </c>
      <c r="U1556"/>
      <c r="V1556">
        <f t="shared" si="415"/>
        <v>355</v>
      </c>
      <c r="W1556" s="92" t="s">
        <v>2240</v>
      </c>
      <c r="X1556" s="96" t="s">
        <v>2240</v>
      </c>
      <c r="Y1556" s="96" t="s">
        <v>2240</v>
      </c>
      <c r="Z1556" s="25" t="str">
        <f t="shared" si="403"/>
        <v>"MAT_X"</v>
      </c>
      <c r="AA1556" s="25" t="str">
        <f t="shared" si="416"/>
        <v>MAT_X</v>
      </c>
      <c r="AB1556" s="1">
        <f t="shared" si="404"/>
        <v>1518</v>
      </c>
      <c r="AC1556" t="str">
        <f t="shared" si="417"/>
        <v>ITM_MATX</v>
      </c>
      <c r="AD1556" s="133" t="str">
        <f>IF(ISNA(VLOOKUP(AA1556,'XEQM Shortlist'!J:J,1,0)),"//","")</f>
        <v>//</v>
      </c>
      <c r="AE1556"/>
      <c r="AF1556" s="92" t="str">
        <f t="shared" si="418"/>
        <v>MAT_X</v>
      </c>
      <c r="AG1556" t="b">
        <f t="shared" si="419"/>
        <v>1</v>
      </c>
    </row>
    <row r="1557" spans="1:33">
      <c r="A1557" s="48">
        <f t="shared" si="399"/>
        <v>1557</v>
      </c>
      <c r="B1557" s="47">
        <f t="shared" si="400"/>
        <v>1519</v>
      </c>
      <c r="C1557" s="51" t="s">
        <v>3610</v>
      </c>
      <c r="D1557" s="51" t="s">
        <v>7</v>
      </c>
      <c r="E1557" s="56" t="s">
        <v>193</v>
      </c>
      <c r="F1557" s="56" t="s">
        <v>193</v>
      </c>
      <c r="G1557" s="158">
        <v>0</v>
      </c>
      <c r="H1557" s="158">
        <v>0</v>
      </c>
      <c r="I1557" s="145" t="s">
        <v>3</v>
      </c>
      <c r="J1557" s="56" t="s">
        <v>1377</v>
      </c>
      <c r="K1557" s="57" t="s">
        <v>3947</v>
      </c>
      <c r="L1557" s="55" t="s">
        <v>4773</v>
      </c>
      <c r="M1557" s="55" t="s">
        <v>4830</v>
      </c>
      <c r="N1557" s="55"/>
      <c r="O1557" s="55"/>
      <c r="P1557" s="54" t="s">
        <v>1689</v>
      </c>
      <c r="Q1557" s="13"/>
      <c r="R1557"/>
      <c r="S1557" t="str">
        <f t="shared" si="406"/>
        <v/>
      </c>
      <c r="T1557" s="44" t="str">
        <f>IF(ISNA(VLOOKUP(P1557,Sheet1!E:F,2,0)),"--","PRESENT")</f>
        <v>--</v>
      </c>
      <c r="U1557"/>
      <c r="V1557">
        <f t="shared" si="415"/>
        <v>356</v>
      </c>
      <c r="W1557" s="79" t="s">
        <v>2682</v>
      </c>
      <c r="X1557" s="57" t="s">
        <v>2240</v>
      </c>
      <c r="Y1557" s="57" t="s">
        <v>2240</v>
      </c>
      <c r="Z1557" s="25" t="str">
        <f t="shared" si="403"/>
        <v>"MEM?"</v>
      </c>
      <c r="AA1557" s="25" t="str">
        <f t="shared" si="416"/>
        <v>MEM?</v>
      </c>
      <c r="AB1557" s="1">
        <f t="shared" si="404"/>
        <v>1519</v>
      </c>
      <c r="AC1557" t="str">
        <f t="shared" si="417"/>
        <v>ITM_MEM</v>
      </c>
      <c r="AD1557" s="133" t="str">
        <f>IF(ISNA(VLOOKUP(AA1557,'XEQM Shortlist'!J:J,1,0)),"//","")</f>
        <v>//</v>
      </c>
      <c r="AF1557" s="92" t="str">
        <f t="shared" si="418"/>
        <v>MEM?</v>
      </c>
      <c r="AG1557" t="b">
        <f t="shared" si="419"/>
        <v>1</v>
      </c>
    </row>
    <row r="1558" spans="1:33">
      <c r="A1558" s="48">
        <f t="shared" si="399"/>
        <v>1558</v>
      </c>
      <c r="B1558" s="47">
        <f t="shared" si="400"/>
        <v>1520</v>
      </c>
      <c r="C1558" s="51" t="s">
        <v>4854</v>
      </c>
      <c r="D1558" s="51" t="s">
        <v>7</v>
      </c>
      <c r="E1558" s="56" t="s">
        <v>194</v>
      </c>
      <c r="F1558" s="56" t="s">
        <v>194</v>
      </c>
      <c r="G1558" s="158">
        <v>0</v>
      </c>
      <c r="H1558" s="158">
        <v>0</v>
      </c>
      <c r="I1558" s="145" t="s">
        <v>3</v>
      </c>
      <c r="J1558" s="56" t="s">
        <v>1377</v>
      </c>
      <c r="K1558" s="57" t="s">
        <v>3947</v>
      </c>
      <c r="L1558" s="55" t="s">
        <v>4773</v>
      </c>
      <c r="M1558" s="55" t="s">
        <v>4830</v>
      </c>
      <c r="N1558" s="55"/>
      <c r="O1558" s="55"/>
      <c r="P1558" s="54" t="s">
        <v>1690</v>
      </c>
      <c r="Q1558" s="13"/>
      <c r="R1558"/>
      <c r="S1558" t="str">
        <f t="shared" si="406"/>
        <v/>
      </c>
      <c r="T1558" s="44" t="str">
        <f>IF(ISNA(VLOOKUP(P1558,Sheet1!E:F,2,0)),"--","PRESENT")</f>
        <v>--</v>
      </c>
      <c r="U1558"/>
      <c r="V1558">
        <f t="shared" si="415"/>
        <v>357</v>
      </c>
      <c r="W1558" s="79" t="s">
        <v>2240</v>
      </c>
      <c r="X1558" s="57" t="s">
        <v>2240</v>
      </c>
      <c r="Y1558" s="57" t="s">
        <v>2240</v>
      </c>
      <c r="Z1558" s="25" t="str">
        <f t="shared" si="403"/>
        <v>"MENU"</v>
      </c>
      <c r="AA1558" s="25" t="str">
        <f t="shared" si="416"/>
        <v>MENU</v>
      </c>
      <c r="AB1558" s="1">
        <f t="shared" si="404"/>
        <v>1520</v>
      </c>
      <c r="AC1558" t="str">
        <f t="shared" si="417"/>
        <v>ITM_MENU</v>
      </c>
      <c r="AD1558" s="133" t="str">
        <f>IF(ISNA(VLOOKUP(AA1558,'XEQM Shortlist'!J:J,1,0)),"//","")</f>
        <v>//</v>
      </c>
      <c r="AF1558" s="92" t="str">
        <f t="shared" si="418"/>
        <v>MENU</v>
      </c>
      <c r="AG1558" t="b">
        <f t="shared" si="419"/>
        <v>1</v>
      </c>
    </row>
    <row r="1559" spans="1:33">
      <c r="A1559" s="48">
        <f t="shared" si="399"/>
        <v>1559</v>
      </c>
      <c r="B1559" s="47">
        <f t="shared" si="400"/>
        <v>1521</v>
      </c>
      <c r="C1559" s="51" t="s">
        <v>4229</v>
      </c>
      <c r="D1559" s="51" t="s">
        <v>7</v>
      </c>
      <c r="E1559" s="56" t="s">
        <v>1158</v>
      </c>
      <c r="F1559" s="56" t="s">
        <v>1158</v>
      </c>
      <c r="G1559" s="158">
        <v>0</v>
      </c>
      <c r="H1559" s="158">
        <v>0</v>
      </c>
      <c r="I1559" s="145" t="s">
        <v>3</v>
      </c>
      <c r="J1559" s="56" t="s">
        <v>1377</v>
      </c>
      <c r="K1559" s="57" t="s">
        <v>3947</v>
      </c>
      <c r="L1559" s="55" t="s">
        <v>4773</v>
      </c>
      <c r="M1559" s="55" t="s">
        <v>4830</v>
      </c>
      <c r="N1559" s="55"/>
      <c r="O1559" s="55"/>
      <c r="P1559" s="54" t="s">
        <v>1699</v>
      </c>
      <c r="Q1559" s="13"/>
      <c r="R1559"/>
      <c r="S1559" t="str">
        <f t="shared" si="406"/>
        <v/>
      </c>
      <c r="T1559" s="44" t="str">
        <f>IF(ISNA(VLOOKUP(P1559,Sheet1!E:F,2,0)),"--","PRESENT")</f>
        <v>--</v>
      </c>
      <c r="U1559"/>
      <c r="V1559">
        <f t="shared" si="415"/>
        <v>358</v>
      </c>
      <c r="W1559" s="79" t="s">
        <v>2240</v>
      </c>
      <c r="X1559" s="57" t="s">
        <v>2240</v>
      </c>
      <c r="Y1559" s="57" t="s">
        <v>2240</v>
      </c>
      <c r="Z1559" s="25" t="str">
        <f t="shared" si="403"/>
        <v>"MONTH"</v>
      </c>
      <c r="AA1559" s="25" t="str">
        <f t="shared" si="416"/>
        <v>MONTH</v>
      </c>
      <c r="AB1559" s="1">
        <f t="shared" si="404"/>
        <v>1521</v>
      </c>
      <c r="AC1559" t="str">
        <f t="shared" si="417"/>
        <v>ITM_MONTH</v>
      </c>
      <c r="AD1559" s="133" t="str">
        <f>IF(ISNA(VLOOKUP(AA1559,'XEQM Shortlist'!J:J,1,0)),"//","")</f>
        <v>//</v>
      </c>
      <c r="AF1559" s="92" t="str">
        <f t="shared" si="418"/>
        <v>MONTH</v>
      </c>
      <c r="AG1559" t="b">
        <f t="shared" si="419"/>
        <v>1</v>
      </c>
    </row>
    <row r="1560" spans="1:33">
      <c r="A1560" s="48">
        <f t="shared" si="399"/>
        <v>1560</v>
      </c>
      <c r="B1560" s="47">
        <f t="shared" si="400"/>
        <v>1522</v>
      </c>
      <c r="C1560" s="51" t="s">
        <v>4855</v>
      </c>
      <c r="D1560" s="51" t="s">
        <v>2281</v>
      </c>
      <c r="E1560" s="56" t="s">
        <v>1159</v>
      </c>
      <c r="F1560" s="56" t="s">
        <v>1159</v>
      </c>
      <c r="G1560" s="158">
        <v>0</v>
      </c>
      <c r="H1560" s="158">
        <v>99</v>
      </c>
      <c r="I1560" s="145" t="s">
        <v>3</v>
      </c>
      <c r="J1560" s="56" t="s">
        <v>1377</v>
      </c>
      <c r="K1560" s="57" t="s">
        <v>3947</v>
      </c>
      <c r="L1560" s="55" t="s">
        <v>4773</v>
      </c>
      <c r="M1560" s="55" t="s">
        <v>4835</v>
      </c>
      <c r="N1560" s="55"/>
      <c r="O1560" s="55"/>
      <c r="P1560" s="54" t="s">
        <v>1703</v>
      </c>
      <c r="Q1560" s="13"/>
      <c r="R1560"/>
      <c r="S1560" t="str">
        <f t="shared" si="406"/>
        <v/>
      </c>
      <c r="T1560" s="44" t="str">
        <f>IF(ISNA(VLOOKUP(P1560,Sheet1!E:F,2,0)),"--","PRESENT")</f>
        <v>--</v>
      </c>
      <c r="U1560"/>
      <c r="V1560">
        <f t="shared" si="415"/>
        <v>359</v>
      </c>
      <c r="W1560" s="79" t="s">
        <v>2240</v>
      </c>
      <c r="X1560" s="57" t="s">
        <v>2240</v>
      </c>
      <c r="Y1560" s="57" t="s">
        <v>2240</v>
      </c>
      <c r="Z1560" s="25" t="str">
        <f t="shared" si="403"/>
        <v>"MSG"</v>
      </c>
      <c r="AA1560" s="25" t="str">
        <f t="shared" si="416"/>
        <v>MSG</v>
      </c>
      <c r="AB1560" s="1">
        <f t="shared" si="404"/>
        <v>1522</v>
      </c>
      <c r="AC1560" t="str">
        <f t="shared" si="417"/>
        <v>ITM_MSG</v>
      </c>
      <c r="AD1560" s="133" t="str">
        <f>IF(ISNA(VLOOKUP(AA1560,'XEQM Shortlist'!J:J,1,0)),"//","")</f>
        <v>//</v>
      </c>
      <c r="AF1560" s="92" t="str">
        <f t="shared" si="418"/>
        <v>MSG</v>
      </c>
      <c r="AG1560" t="b">
        <f t="shared" si="419"/>
        <v>1</v>
      </c>
    </row>
    <row r="1561" spans="1:33">
      <c r="A1561" s="48">
        <f t="shared" si="399"/>
        <v>1561</v>
      </c>
      <c r="B1561" s="47">
        <f t="shared" si="400"/>
        <v>1523</v>
      </c>
      <c r="C1561" s="51" t="s">
        <v>3587</v>
      </c>
      <c r="D1561" s="51" t="s">
        <v>4420</v>
      </c>
      <c r="E1561" s="56" t="s">
        <v>206</v>
      </c>
      <c r="F1561" s="56" t="s">
        <v>206</v>
      </c>
      <c r="G1561" s="158">
        <v>0</v>
      </c>
      <c r="H1561" s="158">
        <v>0</v>
      </c>
      <c r="I1561" s="145" t="s">
        <v>3</v>
      </c>
      <c r="J1561" s="56" t="s">
        <v>1377</v>
      </c>
      <c r="K1561" s="57" t="s">
        <v>3947</v>
      </c>
      <c r="L1561" s="55" t="s">
        <v>4773</v>
      </c>
      <c r="M1561" s="55" t="s">
        <v>4830</v>
      </c>
      <c r="N1561" s="55"/>
      <c r="O1561" s="55"/>
      <c r="P1561" s="54" t="s">
        <v>1706</v>
      </c>
      <c r="Q1561" s="13"/>
      <c r="R1561"/>
      <c r="S1561" t="str">
        <f t="shared" si="406"/>
        <v/>
      </c>
      <c r="T1561" s="44" t="str">
        <f>IF(ISNA(VLOOKUP(P1561,Sheet1!E:F,2,0)),"--","PRESENT")</f>
        <v>PRESENT</v>
      </c>
      <c r="U1561"/>
      <c r="V1561">
        <f t="shared" si="415"/>
        <v>360</v>
      </c>
      <c r="W1561" s="79" t="s">
        <v>2661</v>
      </c>
      <c r="X1561" s="57" t="s">
        <v>2600</v>
      </c>
      <c r="Y1561" s="57" t="s">
        <v>2240</v>
      </c>
      <c r="Z1561" s="25" t="str">
        <f t="shared" si="403"/>
        <v>"MUL" STD_PI</v>
      </c>
      <c r="AA1561" s="25" t="str">
        <f t="shared" si="416"/>
        <v>MULPI</v>
      </c>
      <c r="AB1561" s="1">
        <f t="shared" si="404"/>
        <v>1523</v>
      </c>
      <c r="AC1561" t="str">
        <f t="shared" si="417"/>
        <v>ITM_MULPI</v>
      </c>
      <c r="AD1561" s="133" t="str">
        <f>IF(ISNA(VLOOKUP(AA1561,'XEQM Shortlist'!J:J,1,0)),"//","")</f>
        <v/>
      </c>
      <c r="AF1561" s="92" t="str">
        <f t="shared" si="418"/>
        <v>MULPI</v>
      </c>
      <c r="AG1561" t="b">
        <f t="shared" si="419"/>
        <v>1</v>
      </c>
    </row>
    <row r="1562" spans="1:33">
      <c r="A1562" s="48">
        <f t="shared" si="399"/>
        <v>1562</v>
      </c>
      <c r="B1562" s="47">
        <f t="shared" si="400"/>
        <v>1524</v>
      </c>
      <c r="C1562" s="51" t="s">
        <v>3611</v>
      </c>
      <c r="D1562" s="51" t="s">
        <v>2281</v>
      </c>
      <c r="E1562" s="56" t="s">
        <v>207</v>
      </c>
      <c r="F1562" s="56" t="s">
        <v>207</v>
      </c>
      <c r="G1562" s="158">
        <v>0</v>
      </c>
      <c r="H1562" s="158">
        <v>99</v>
      </c>
      <c r="I1562" s="145" t="s">
        <v>3</v>
      </c>
      <c r="J1562" s="56" t="s">
        <v>1378</v>
      </c>
      <c r="K1562" s="57" t="s">
        <v>3785</v>
      </c>
      <c r="L1562" s="55" t="s">
        <v>4773</v>
      </c>
      <c r="M1562" s="55" t="s">
        <v>4835</v>
      </c>
      <c r="N1562" s="55"/>
      <c r="O1562" s="55"/>
      <c r="P1562" s="54" t="s">
        <v>1707</v>
      </c>
      <c r="Q1562" s="13"/>
      <c r="R1562"/>
      <c r="S1562" t="str">
        <f t="shared" si="406"/>
        <v/>
      </c>
      <c r="T1562" s="44" t="str">
        <f>IF(ISNA(VLOOKUP(P1562,Sheet1!E:F,2,0)),"--","PRESENT")</f>
        <v>--</v>
      </c>
      <c r="U1562"/>
      <c r="V1562">
        <f t="shared" si="415"/>
        <v>360</v>
      </c>
      <c r="W1562" s="79" t="s">
        <v>2240</v>
      </c>
      <c r="X1562" s="57" t="s">
        <v>2240</v>
      </c>
      <c r="Y1562" s="57" t="s">
        <v>2240</v>
      </c>
      <c r="Z1562" s="25" t="str">
        <f t="shared" si="403"/>
        <v/>
      </c>
      <c r="AA1562" s="25" t="str">
        <f t="shared" si="416"/>
        <v/>
      </c>
      <c r="AB1562" s="1">
        <f t="shared" si="404"/>
        <v>1524</v>
      </c>
      <c r="AC1562" t="str">
        <f t="shared" si="417"/>
        <v>ITM_MVAR</v>
      </c>
      <c r="AD1562" s="133" t="str">
        <f>IF(ISNA(VLOOKUP(AA1562,'XEQM Shortlist'!J:J,1,0)),"//","")</f>
        <v/>
      </c>
      <c r="AF1562" s="92" t="str">
        <f t="shared" si="418"/>
        <v/>
      </c>
      <c r="AG1562" t="b">
        <f t="shared" si="419"/>
        <v>1</v>
      </c>
    </row>
    <row r="1563" spans="1:33">
      <c r="A1563" s="48">
        <f t="shared" si="399"/>
        <v>1563</v>
      </c>
      <c r="B1563" s="47">
        <f t="shared" si="400"/>
        <v>1525</v>
      </c>
      <c r="C1563" t="s">
        <v>4520</v>
      </c>
      <c r="D1563" t="s">
        <v>7</v>
      </c>
      <c r="E1563" s="56" t="s">
        <v>1160</v>
      </c>
      <c r="F1563" s="56" t="s">
        <v>211</v>
      </c>
      <c r="G1563" s="158">
        <v>0</v>
      </c>
      <c r="H1563">
        <v>0</v>
      </c>
      <c r="I1563" t="s">
        <v>3</v>
      </c>
      <c r="J1563" t="s">
        <v>1377</v>
      </c>
      <c r="K1563" t="s">
        <v>4519</v>
      </c>
      <c r="L1563" t="s">
        <v>4773</v>
      </c>
      <c r="M1563" s="55" t="s">
        <v>4832</v>
      </c>
      <c r="O1563" s="55"/>
      <c r="P1563" s="54" t="s">
        <v>1711</v>
      </c>
      <c r="Q1563" s="13"/>
      <c r="R1563"/>
      <c r="S1563" t="str">
        <f t="shared" si="406"/>
        <v>NOT EQUAL</v>
      </c>
      <c r="T1563" s="44" t="str">
        <f>IF(ISNA(VLOOKUP(P1563,Sheet1!E:F,2,0)),"--","PRESENT")</f>
        <v>--</v>
      </c>
      <c r="U1563"/>
      <c r="V1563">
        <f t="shared" si="415"/>
        <v>361</v>
      </c>
      <c r="W1563" s="79" t="s">
        <v>2240</v>
      </c>
      <c r="X1563" s="57" t="s">
        <v>2240</v>
      </c>
      <c r="Y1563" s="57" t="s">
        <v>2240</v>
      </c>
      <c r="Z1563" s="25" t="str">
        <f t="shared" si="403"/>
        <v>"M.DELR"</v>
      </c>
      <c r="AA1563" s="25" t="str">
        <f t="shared" si="416"/>
        <v>M.DELR</v>
      </c>
      <c r="AB1563" s="1">
        <f t="shared" si="404"/>
        <v>1525</v>
      </c>
      <c r="AC1563" t="str">
        <f t="shared" si="417"/>
        <v>ITM_M_DELR</v>
      </c>
      <c r="AD1563" s="133" t="str">
        <f>IF(ISNA(VLOOKUP(AA1563,'XEQM Shortlist'!J:J,1,0)),"//","")</f>
        <v>//</v>
      </c>
      <c r="AF1563" s="92" t="str">
        <f t="shared" si="418"/>
        <v>M.DELR</v>
      </c>
      <c r="AG1563" t="b">
        <f t="shared" si="419"/>
        <v>1</v>
      </c>
    </row>
    <row r="1564" spans="1:33">
      <c r="A1564" s="48">
        <f t="shared" ref="A1564:A1627" si="420">IF(B1564=INT(B1564),ROW(),"")</f>
        <v>1564</v>
      </c>
      <c r="B1564" s="47">
        <f t="shared" ref="B1564:B1627" si="421">IF(AND(MID(C1564,2,1)&lt;&gt;"/",MID(C1564,1,1)="/"),INT(B1563)+1,B1563+0.01)</f>
        <v>1526</v>
      </c>
      <c r="C1564" t="s">
        <v>4521</v>
      </c>
      <c r="D1564" t="s">
        <v>4522</v>
      </c>
      <c r="E1564" s="56" t="s">
        <v>1161</v>
      </c>
      <c r="F1564" s="56" t="s">
        <v>1162</v>
      </c>
      <c r="G1564" s="158">
        <v>0</v>
      </c>
      <c r="H1564">
        <v>99</v>
      </c>
      <c r="I1564" t="s">
        <v>3</v>
      </c>
      <c r="J1564" t="s">
        <v>1378</v>
      </c>
      <c r="K1564" t="s">
        <v>4519</v>
      </c>
      <c r="L1564" t="s">
        <v>4773</v>
      </c>
      <c r="M1564" s="55" t="s">
        <v>4835</v>
      </c>
      <c r="O1564" s="55"/>
      <c r="P1564" s="54" t="s">
        <v>1712</v>
      </c>
      <c r="Q1564" s="13"/>
      <c r="R1564"/>
      <c r="S1564" t="str">
        <f t="shared" si="406"/>
        <v>NOT EQUAL</v>
      </c>
      <c r="T1564" s="44" t="str">
        <f>IF(ISNA(VLOOKUP(P1564,Sheet1!E:F,2,0)),"--","PRESENT")</f>
        <v>--</v>
      </c>
      <c r="U1564"/>
      <c r="V1564">
        <f t="shared" si="415"/>
        <v>361</v>
      </c>
      <c r="W1564" s="79" t="s">
        <v>2240</v>
      </c>
      <c r="X1564" s="57" t="s">
        <v>2240</v>
      </c>
      <c r="Y1564" s="57" t="s">
        <v>2240</v>
      </c>
      <c r="Z1564" s="25" t="str">
        <f t="shared" si="403"/>
        <v/>
      </c>
      <c r="AA1564" s="25" t="str">
        <f t="shared" si="416"/>
        <v/>
      </c>
      <c r="AB1564" s="1">
        <f t="shared" si="404"/>
        <v>1526</v>
      </c>
      <c r="AC1564" t="str">
        <f t="shared" si="417"/>
        <v>ITM_M_DIM</v>
      </c>
      <c r="AD1564" s="133" t="str">
        <f>IF(ISNA(VLOOKUP(AA1564,'XEQM Shortlist'!J:J,1,0)),"//","")</f>
        <v/>
      </c>
      <c r="AF1564" s="92" t="str">
        <f t="shared" si="418"/>
        <v/>
      </c>
      <c r="AG1564" t="b">
        <f t="shared" si="419"/>
        <v>1</v>
      </c>
    </row>
    <row r="1565" spans="1:33">
      <c r="A1565" s="48">
        <f t="shared" si="420"/>
        <v>1565</v>
      </c>
      <c r="B1565" s="47">
        <f t="shared" si="421"/>
        <v>1527</v>
      </c>
      <c r="C1565" t="s">
        <v>4523</v>
      </c>
      <c r="D1565" t="s">
        <v>7</v>
      </c>
      <c r="E1565" s="56" t="s">
        <v>1163</v>
      </c>
      <c r="F1565" s="56" t="s">
        <v>212</v>
      </c>
      <c r="G1565" s="158">
        <v>0</v>
      </c>
      <c r="H1565">
        <v>0</v>
      </c>
      <c r="I1565" t="s">
        <v>3</v>
      </c>
      <c r="J1565" t="s">
        <v>1377</v>
      </c>
      <c r="K1565" t="s">
        <v>4519</v>
      </c>
      <c r="L1565" t="s">
        <v>4773</v>
      </c>
      <c r="M1565" s="55" t="s">
        <v>4830</v>
      </c>
      <c r="O1565" s="55"/>
      <c r="P1565" s="54" t="s">
        <v>1713</v>
      </c>
      <c r="Q1565" s="13"/>
      <c r="R1565"/>
      <c r="S1565" t="str">
        <f t="shared" si="406"/>
        <v>NOT EQUAL</v>
      </c>
      <c r="T1565" s="44" t="str">
        <f>IF(ISNA(VLOOKUP(P1565,Sheet1!E:F,2,0)),"--","PRESENT")</f>
        <v>--</v>
      </c>
      <c r="U1565"/>
      <c r="V1565">
        <f t="shared" si="415"/>
        <v>362</v>
      </c>
      <c r="W1565" s="79" t="s">
        <v>2240</v>
      </c>
      <c r="X1565" s="57" t="s">
        <v>2240</v>
      </c>
      <c r="Y1565" s="57" t="s">
        <v>2240</v>
      </c>
      <c r="Z1565" s="25" t="str">
        <f t="shared" ref="Z1565:Z1582" si="42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16"/>
        <v>M.DIM?</v>
      </c>
      <c r="AB1565" s="1">
        <f t="shared" ref="AB1565:AB1582" si="423">B1565</f>
        <v>1527</v>
      </c>
      <c r="AC1565" t="str">
        <f t="shared" si="417"/>
        <v>ITM_M_DIMQ</v>
      </c>
      <c r="AD1565" s="133" t="str">
        <f>IF(ISNA(VLOOKUP(AA1565,'XEQM Shortlist'!J:J,1,0)),"//","")</f>
        <v>//</v>
      </c>
      <c r="AF1565" s="92" t="str">
        <f t="shared" si="418"/>
        <v>M.DIM?</v>
      </c>
      <c r="AG1565" t="b">
        <f t="shared" si="419"/>
        <v>1</v>
      </c>
    </row>
    <row r="1566" spans="1:33">
      <c r="A1566" s="48">
        <f t="shared" si="420"/>
        <v>1566</v>
      </c>
      <c r="B1566" s="47">
        <f t="shared" si="421"/>
        <v>1528</v>
      </c>
      <c r="C1566" t="s">
        <v>3592</v>
      </c>
      <c r="D1566" t="s">
        <v>1714</v>
      </c>
      <c r="E1566" s="56" t="s">
        <v>2404</v>
      </c>
      <c r="F1566" s="56" t="s">
        <v>2404</v>
      </c>
      <c r="G1566" s="158">
        <v>0</v>
      </c>
      <c r="H1566">
        <v>0</v>
      </c>
      <c r="I1566" t="s">
        <v>3</v>
      </c>
      <c r="J1566" t="s">
        <v>1377</v>
      </c>
      <c r="K1566" t="s">
        <v>4519</v>
      </c>
      <c r="L1566" t="s">
        <v>4773</v>
      </c>
      <c r="M1566" s="55" t="s">
        <v>4830</v>
      </c>
      <c r="O1566" s="55"/>
      <c r="P1566" s="54" t="s">
        <v>1714</v>
      </c>
      <c r="Q1566" s="13"/>
      <c r="R1566"/>
      <c r="S1566" t="str">
        <f t="shared" si="406"/>
        <v/>
      </c>
      <c r="T1566" s="44" t="str">
        <f>IF(ISNA(VLOOKUP(P1566,Sheet1!E:F,2,0)),"--","PRESENT")</f>
        <v>--</v>
      </c>
      <c r="U1566"/>
      <c r="V1566">
        <f t="shared" si="415"/>
        <v>363</v>
      </c>
      <c r="W1566" s="79" t="s">
        <v>2240</v>
      </c>
      <c r="X1566" s="57" t="s">
        <v>2240</v>
      </c>
      <c r="Y1566" s="57" t="s">
        <v>2240</v>
      </c>
      <c r="Z1566" s="25" t="str">
        <f t="shared" si="422"/>
        <v>"MDY"</v>
      </c>
      <c r="AA1566" s="25" t="str">
        <f t="shared" si="416"/>
        <v>MDY</v>
      </c>
      <c r="AB1566" s="1">
        <f t="shared" si="423"/>
        <v>1528</v>
      </c>
      <c r="AC1566" t="str">
        <f t="shared" si="417"/>
        <v>ITM_MDY</v>
      </c>
      <c r="AD1566" s="133" t="str">
        <f>IF(ISNA(VLOOKUP(AA1566,'XEQM Shortlist'!J:J,1,0)),"//","")</f>
        <v>//</v>
      </c>
      <c r="AF1566" s="92" t="str">
        <f t="shared" si="418"/>
        <v>MDY</v>
      </c>
      <c r="AG1566" t="b">
        <f t="shared" si="419"/>
        <v>1</v>
      </c>
    </row>
    <row r="1567" spans="1:33">
      <c r="A1567" s="48">
        <f t="shared" si="420"/>
        <v>1567</v>
      </c>
      <c r="B1567" s="47">
        <f t="shared" si="421"/>
        <v>1529</v>
      </c>
      <c r="C1567" t="s">
        <v>4524</v>
      </c>
      <c r="D1567" t="s">
        <v>7</v>
      </c>
      <c r="E1567" s="56" t="s">
        <v>1164</v>
      </c>
      <c r="F1567" s="56" t="s">
        <v>87</v>
      </c>
      <c r="G1567" s="158">
        <v>0</v>
      </c>
      <c r="H1567">
        <v>0</v>
      </c>
      <c r="I1567" t="s">
        <v>3</v>
      </c>
      <c r="J1567" t="s">
        <v>1378</v>
      </c>
      <c r="K1567" t="s">
        <v>4519</v>
      </c>
      <c r="L1567" t="s">
        <v>4773</v>
      </c>
      <c r="M1567" s="55" t="s">
        <v>4832</v>
      </c>
      <c r="O1567" s="55"/>
      <c r="P1567" s="54" t="s">
        <v>1715</v>
      </c>
      <c r="Q1567" s="13"/>
      <c r="R1567"/>
      <c r="S1567" t="str">
        <f t="shared" si="406"/>
        <v>NOT EQUAL</v>
      </c>
      <c r="T1567" s="44" t="str">
        <f>IF(ISNA(VLOOKUP(P1567,Sheet1!E:F,2,0)),"--","PRESENT")</f>
        <v>--</v>
      </c>
      <c r="U1567"/>
      <c r="V1567">
        <f t="shared" si="415"/>
        <v>363</v>
      </c>
      <c r="W1567" s="79" t="s">
        <v>2240</v>
      </c>
      <c r="X1567" s="57" t="s">
        <v>2240</v>
      </c>
      <c r="Y1567" s="57" t="s">
        <v>2240</v>
      </c>
      <c r="Z1567" s="25" t="str">
        <f t="shared" si="422"/>
        <v/>
      </c>
      <c r="AA1567" s="25" t="str">
        <f t="shared" si="416"/>
        <v/>
      </c>
      <c r="AB1567" s="1">
        <f t="shared" si="423"/>
        <v>1529</v>
      </c>
      <c r="AC1567" t="str">
        <f t="shared" si="417"/>
        <v>ITM_M_EDI</v>
      </c>
      <c r="AD1567" s="133" t="str">
        <f>IF(ISNA(VLOOKUP(AA1567,'XEQM Shortlist'!J:J,1,0)),"//","")</f>
        <v/>
      </c>
      <c r="AF1567" s="92" t="str">
        <f t="shared" si="418"/>
        <v/>
      </c>
      <c r="AG1567" t="b">
        <f t="shared" si="419"/>
        <v>1</v>
      </c>
    </row>
    <row r="1568" spans="1:33">
      <c r="A1568" s="48">
        <f t="shared" si="420"/>
        <v>1568</v>
      </c>
      <c r="B1568" s="47">
        <f t="shared" si="421"/>
        <v>1530</v>
      </c>
      <c r="C1568" t="s">
        <v>4524</v>
      </c>
      <c r="D1568" t="s">
        <v>2281</v>
      </c>
      <c r="E1568" s="56" t="s">
        <v>1165</v>
      </c>
      <c r="F1568" s="56" t="s">
        <v>213</v>
      </c>
      <c r="G1568" s="158">
        <v>0</v>
      </c>
      <c r="H1568">
        <v>99</v>
      </c>
      <c r="I1568" t="s">
        <v>3</v>
      </c>
      <c r="J1568" t="s">
        <v>1378</v>
      </c>
      <c r="K1568" t="s">
        <v>4519</v>
      </c>
      <c r="L1568" t="s">
        <v>4773</v>
      </c>
      <c r="M1568" s="55" t="s">
        <v>4832</v>
      </c>
      <c r="O1568" s="55"/>
      <c r="P1568" s="54" t="s">
        <v>2542</v>
      </c>
      <c r="Q1568" s="13"/>
      <c r="R1568"/>
      <c r="S1568" t="str">
        <f t="shared" si="406"/>
        <v>NOT EQUAL</v>
      </c>
      <c r="T1568" s="44" t="str">
        <f>IF(ISNA(VLOOKUP(P1568,Sheet1!E:F,2,0)),"--","PRESENT")</f>
        <v>--</v>
      </c>
      <c r="U1568"/>
      <c r="V1568">
        <f t="shared" si="415"/>
        <v>363</v>
      </c>
      <c r="W1568" s="79" t="s">
        <v>2240</v>
      </c>
      <c r="X1568" s="57" t="s">
        <v>2240</v>
      </c>
      <c r="Y1568" s="57" t="s">
        <v>2240</v>
      </c>
      <c r="Z1568" s="25" t="str">
        <f t="shared" si="422"/>
        <v/>
      </c>
      <c r="AA1568" s="25" t="str">
        <f t="shared" si="416"/>
        <v/>
      </c>
      <c r="AB1568" s="1">
        <f t="shared" si="423"/>
        <v>1530</v>
      </c>
      <c r="AC1568" t="str">
        <f t="shared" si="417"/>
        <v>ITM_M_EDIN</v>
      </c>
      <c r="AD1568" s="133" t="str">
        <f>IF(ISNA(VLOOKUP(AA1568,'XEQM Shortlist'!J:J,1,0)),"//","")</f>
        <v/>
      </c>
      <c r="AF1568" s="92" t="str">
        <f t="shared" si="418"/>
        <v/>
      </c>
      <c r="AG1568" t="b">
        <f t="shared" si="419"/>
        <v>1</v>
      </c>
    </row>
    <row r="1569" spans="1:33">
      <c r="A1569" s="48">
        <f t="shared" si="420"/>
        <v>1569</v>
      </c>
      <c r="B1569" s="47">
        <f t="shared" si="421"/>
        <v>1531</v>
      </c>
      <c r="C1569" t="s">
        <v>4525</v>
      </c>
      <c r="D1569" t="s">
        <v>7</v>
      </c>
      <c r="E1569" s="56" t="s">
        <v>1167</v>
      </c>
      <c r="F1569" s="56" t="s">
        <v>1168</v>
      </c>
      <c r="G1569" s="158">
        <v>0</v>
      </c>
      <c r="H1569">
        <v>0</v>
      </c>
      <c r="I1569" t="s">
        <v>3</v>
      </c>
      <c r="J1569" t="s">
        <v>1377</v>
      </c>
      <c r="K1569" t="s">
        <v>4519</v>
      </c>
      <c r="L1569" t="s">
        <v>4773</v>
      </c>
      <c r="M1569" s="55" t="s">
        <v>4830</v>
      </c>
      <c r="O1569" s="55"/>
      <c r="P1569" s="54" t="s">
        <v>1716</v>
      </c>
      <c r="Q1569" s="13"/>
      <c r="R1569"/>
      <c r="S1569" t="str">
        <f t="shared" si="406"/>
        <v>NOT EQUAL</v>
      </c>
      <c r="T1569" s="44" t="str">
        <f>IF(ISNA(VLOOKUP(P1569,Sheet1!E:F,2,0)),"--","PRESENT")</f>
        <v>--</v>
      </c>
      <c r="U1569"/>
      <c r="V1569">
        <f t="shared" si="415"/>
        <v>364</v>
      </c>
      <c r="W1569" s="79" t="s">
        <v>2240</v>
      </c>
      <c r="X1569" s="57" t="s">
        <v>2240</v>
      </c>
      <c r="Y1569" s="57" t="s">
        <v>2240</v>
      </c>
      <c r="Z1569" s="25" t="str">
        <f t="shared" si="422"/>
        <v>"M.GET"</v>
      </c>
      <c r="AA1569" s="25" t="str">
        <f t="shared" si="416"/>
        <v>M.GET</v>
      </c>
      <c r="AB1569" s="1">
        <f t="shared" si="423"/>
        <v>1531</v>
      </c>
      <c r="AC1569" t="str">
        <f t="shared" si="417"/>
        <v>ITM_M_GET</v>
      </c>
      <c r="AD1569" s="133" t="str">
        <f>IF(ISNA(VLOOKUP(AA1569,'XEQM Shortlist'!J:J,1,0)),"//","")</f>
        <v>//</v>
      </c>
      <c r="AF1569" s="92" t="str">
        <f t="shared" si="418"/>
        <v>M.GET</v>
      </c>
      <c r="AG1569" t="b">
        <f t="shared" si="419"/>
        <v>1</v>
      </c>
    </row>
    <row r="1570" spans="1:33">
      <c r="A1570" s="48">
        <f t="shared" si="420"/>
        <v>1570</v>
      </c>
      <c r="B1570" s="47">
        <f t="shared" si="421"/>
        <v>1532</v>
      </c>
      <c r="C1570" t="s">
        <v>4526</v>
      </c>
      <c r="D1570" t="s">
        <v>7</v>
      </c>
      <c r="E1570" s="56" t="s">
        <v>1169</v>
      </c>
      <c r="F1570" s="56" t="s">
        <v>214</v>
      </c>
      <c r="G1570" s="158">
        <v>0</v>
      </c>
      <c r="H1570">
        <v>0</v>
      </c>
      <c r="I1570" t="s">
        <v>3</v>
      </c>
      <c r="J1570" t="s">
        <v>1377</v>
      </c>
      <c r="K1570" t="s">
        <v>4519</v>
      </c>
      <c r="L1570" t="s">
        <v>4773</v>
      </c>
      <c r="M1570" s="55" t="s">
        <v>4832</v>
      </c>
      <c r="O1570" s="55"/>
      <c r="P1570" s="54" t="s">
        <v>1717</v>
      </c>
      <c r="Q1570" s="13"/>
      <c r="R1570"/>
      <c r="S1570" t="str">
        <f t="shared" si="406"/>
        <v>NOT EQUAL</v>
      </c>
      <c r="T1570" s="44" t="str">
        <f>IF(ISNA(VLOOKUP(P1570,Sheet1!E:F,2,0)),"--","PRESENT")</f>
        <v>--</v>
      </c>
      <c r="U1570"/>
      <c r="V1570">
        <f t="shared" si="415"/>
        <v>365</v>
      </c>
      <c r="W1570" s="79" t="s">
        <v>2240</v>
      </c>
      <c r="X1570" s="57" t="s">
        <v>2240</v>
      </c>
      <c r="Y1570" s="57" t="s">
        <v>2240</v>
      </c>
      <c r="Z1570" s="25" t="str">
        <f t="shared" si="422"/>
        <v>"M.GOTO"</v>
      </c>
      <c r="AA1570" s="25" t="str">
        <f t="shared" si="416"/>
        <v>M.GOTO</v>
      </c>
      <c r="AB1570" s="1">
        <f t="shared" si="423"/>
        <v>1532</v>
      </c>
      <c r="AC1570" t="str">
        <f t="shared" si="417"/>
        <v>ITM_M_GOTO</v>
      </c>
      <c r="AD1570" s="133" t="str">
        <f>IF(ISNA(VLOOKUP(AA1570,'XEQM Shortlist'!J:J,1,0)),"//","")</f>
        <v>//</v>
      </c>
      <c r="AF1570" s="92" t="str">
        <f t="shared" si="418"/>
        <v>M.GOTO</v>
      </c>
      <c r="AG1570" t="b">
        <f t="shared" si="419"/>
        <v>1</v>
      </c>
    </row>
    <row r="1571" spans="1:33">
      <c r="A1571" s="48">
        <f t="shared" si="420"/>
        <v>1571</v>
      </c>
      <c r="B1571" s="47">
        <f t="shared" si="421"/>
        <v>1533</v>
      </c>
      <c r="C1571" t="s">
        <v>4527</v>
      </c>
      <c r="D1571" t="s">
        <v>4528</v>
      </c>
      <c r="E1571" s="56" t="s">
        <v>1170</v>
      </c>
      <c r="F1571" s="56" t="s">
        <v>215</v>
      </c>
      <c r="G1571" s="158">
        <v>0</v>
      </c>
      <c r="H1571">
        <v>0</v>
      </c>
      <c r="I1571" t="s">
        <v>3</v>
      </c>
      <c r="J1571" t="s">
        <v>1378</v>
      </c>
      <c r="K1571" t="s">
        <v>3785</v>
      </c>
      <c r="L1571" t="s">
        <v>4773</v>
      </c>
      <c r="M1571" s="55" t="s">
        <v>4832</v>
      </c>
      <c r="O1571" s="55"/>
      <c r="P1571" s="54" t="s">
        <v>1718</v>
      </c>
      <c r="Q1571" s="13"/>
      <c r="R1571"/>
      <c r="S1571" t="str">
        <f t="shared" ref="S1571:S1582" si="424">IF(E1571=F1571,"","NOT EQUAL")</f>
        <v>NOT EQUAL</v>
      </c>
      <c r="T1571" s="44" t="str">
        <f>IF(ISNA(VLOOKUP(P1571,Sheet1!E:F,2,0)),"--","PRESENT")</f>
        <v>--</v>
      </c>
      <c r="U1571"/>
      <c r="V1571">
        <f t="shared" si="415"/>
        <v>365</v>
      </c>
      <c r="W1571" s="79" t="s">
        <v>2240</v>
      </c>
      <c r="X1571" s="57" t="s">
        <v>2240</v>
      </c>
      <c r="Y1571" s="57" t="s">
        <v>2240</v>
      </c>
      <c r="Z1571" s="25" t="str">
        <f t="shared" si="422"/>
        <v/>
      </c>
      <c r="AA1571" s="25" t="str">
        <f t="shared" si="416"/>
        <v/>
      </c>
      <c r="AB1571" s="1">
        <f t="shared" si="423"/>
        <v>1533</v>
      </c>
      <c r="AC1571" t="str">
        <f t="shared" si="417"/>
        <v>ITM_M_GROW</v>
      </c>
      <c r="AD1571" s="133" t="str">
        <f>IF(ISNA(VLOOKUP(AA1571,'XEQM Shortlist'!J:J,1,0)),"//","")</f>
        <v/>
      </c>
      <c r="AF1571" s="92" t="str">
        <f t="shared" si="418"/>
        <v/>
      </c>
      <c r="AG1571" t="b">
        <f t="shared" si="419"/>
        <v>1</v>
      </c>
    </row>
    <row r="1572" spans="1:33">
      <c r="A1572" s="48">
        <f t="shared" si="420"/>
        <v>1572</v>
      </c>
      <c r="B1572" s="47">
        <f t="shared" si="421"/>
        <v>1534</v>
      </c>
      <c r="C1572" t="s">
        <v>4529</v>
      </c>
      <c r="D1572" t="s">
        <v>7</v>
      </c>
      <c r="E1572" s="56" t="s">
        <v>1171</v>
      </c>
      <c r="F1572" s="56" t="s">
        <v>216</v>
      </c>
      <c r="G1572" s="158">
        <v>0</v>
      </c>
      <c r="H1572">
        <v>0</v>
      </c>
      <c r="I1572" t="s">
        <v>3</v>
      </c>
      <c r="J1572" t="s">
        <v>1377</v>
      </c>
      <c r="K1572" t="s">
        <v>4519</v>
      </c>
      <c r="L1572" t="s">
        <v>4773</v>
      </c>
      <c r="M1572" s="55" t="s">
        <v>4832</v>
      </c>
      <c r="O1572" s="55"/>
      <c r="P1572" s="54" t="s">
        <v>1719</v>
      </c>
      <c r="Q1572" s="13"/>
      <c r="R1572"/>
      <c r="S1572" t="str">
        <f t="shared" si="424"/>
        <v>NOT EQUAL</v>
      </c>
      <c r="T1572" s="44" t="str">
        <f>IF(ISNA(VLOOKUP(P1572,Sheet1!E:F,2,0)),"--","PRESENT")</f>
        <v>--</v>
      </c>
      <c r="U1572"/>
      <c r="V1572">
        <f t="shared" si="415"/>
        <v>366</v>
      </c>
      <c r="W1572" s="79" t="s">
        <v>2240</v>
      </c>
      <c r="X1572" s="57" t="s">
        <v>2240</v>
      </c>
      <c r="Y1572" s="57" t="s">
        <v>2240</v>
      </c>
      <c r="Z1572" s="25" t="str">
        <f t="shared" si="422"/>
        <v>"M.INSR"</v>
      </c>
      <c r="AA1572" s="25" t="str">
        <f t="shared" si="416"/>
        <v>M.INSR</v>
      </c>
      <c r="AB1572" s="1">
        <f t="shared" si="423"/>
        <v>1534</v>
      </c>
      <c r="AC1572" t="str">
        <f t="shared" si="417"/>
        <v>ITM_M_INSR</v>
      </c>
      <c r="AD1572" s="133" t="str">
        <f>IF(ISNA(VLOOKUP(AA1572,'XEQM Shortlist'!J:J,1,0)),"//","")</f>
        <v>//</v>
      </c>
      <c r="AF1572" s="92" t="str">
        <f t="shared" si="418"/>
        <v>M.INSR</v>
      </c>
      <c r="AG1572" t="b">
        <f t="shared" si="419"/>
        <v>1</v>
      </c>
    </row>
    <row r="1573" spans="1:33">
      <c r="A1573" s="48">
        <f t="shared" si="420"/>
        <v>1573</v>
      </c>
      <c r="B1573" s="47">
        <f t="shared" si="421"/>
        <v>1535</v>
      </c>
      <c r="C1573" t="s">
        <v>4530</v>
      </c>
      <c r="D1573" t="s">
        <v>7</v>
      </c>
      <c r="E1573" s="56" t="s">
        <v>217</v>
      </c>
      <c r="F1573" s="56" t="s">
        <v>217</v>
      </c>
      <c r="G1573" s="158">
        <v>0</v>
      </c>
      <c r="H1573">
        <v>0</v>
      </c>
      <c r="I1573" t="s">
        <v>3</v>
      </c>
      <c r="J1573" t="s">
        <v>1377</v>
      </c>
      <c r="K1573" t="s">
        <v>4519</v>
      </c>
      <c r="L1573" t="s">
        <v>4773</v>
      </c>
      <c r="M1573" s="55" t="s">
        <v>4830</v>
      </c>
      <c r="O1573" s="55"/>
      <c r="P1573" s="54" t="s">
        <v>1720</v>
      </c>
      <c r="Q1573" s="13"/>
      <c r="R1573"/>
      <c r="S1573" t="str">
        <f t="shared" si="424"/>
        <v/>
      </c>
      <c r="T1573" s="44" t="str">
        <f>IF(ISNA(VLOOKUP(P1573,Sheet1!E:F,2,0)),"--","PRESENT")</f>
        <v>--</v>
      </c>
      <c r="U1573"/>
      <c r="V1573">
        <f t="shared" si="415"/>
        <v>367</v>
      </c>
      <c r="W1573" s="79" t="s">
        <v>2240</v>
      </c>
      <c r="X1573" s="57" t="s">
        <v>2240</v>
      </c>
      <c r="Y1573" s="57" t="s">
        <v>2240</v>
      </c>
      <c r="Z1573" s="25" t="str">
        <f t="shared" si="422"/>
        <v>"M.LU"</v>
      </c>
      <c r="AA1573" s="25" t="str">
        <f t="shared" si="416"/>
        <v>M.LU</v>
      </c>
      <c r="AB1573" s="1">
        <f t="shared" si="423"/>
        <v>1535</v>
      </c>
      <c r="AC1573" t="str">
        <f t="shared" si="417"/>
        <v>ITM_M_LU</v>
      </c>
      <c r="AD1573" s="133" t="str">
        <f>IF(ISNA(VLOOKUP(AA1573,'XEQM Shortlist'!J:J,1,0)),"//","")</f>
        <v>//</v>
      </c>
      <c r="AF1573" s="92" t="str">
        <f t="shared" si="418"/>
        <v>M.LU</v>
      </c>
      <c r="AG1573" t="b">
        <f t="shared" si="419"/>
        <v>1</v>
      </c>
    </row>
    <row r="1574" spans="1:33">
      <c r="A1574" s="48">
        <f t="shared" si="420"/>
        <v>1574</v>
      </c>
      <c r="B1574" s="47">
        <f t="shared" si="421"/>
        <v>1536</v>
      </c>
      <c r="C1574" t="s">
        <v>4531</v>
      </c>
      <c r="D1574" t="s">
        <v>7</v>
      </c>
      <c r="E1574" s="56" t="s">
        <v>1172</v>
      </c>
      <c r="F1574" s="56" t="s">
        <v>88</v>
      </c>
      <c r="G1574" s="158">
        <v>0</v>
      </c>
      <c r="H1574">
        <v>0</v>
      </c>
      <c r="I1574" t="s">
        <v>3</v>
      </c>
      <c r="J1574" t="s">
        <v>1377</v>
      </c>
      <c r="K1574" t="s">
        <v>4519</v>
      </c>
      <c r="L1574" t="s">
        <v>4773</v>
      </c>
      <c r="M1574" s="55" t="s">
        <v>4830</v>
      </c>
      <c r="O1574" s="55"/>
      <c r="P1574" s="54" t="s">
        <v>1721</v>
      </c>
      <c r="Q1574" s="13"/>
      <c r="R1574"/>
      <c r="S1574" t="str">
        <f t="shared" si="424"/>
        <v>NOT EQUAL</v>
      </c>
      <c r="T1574" s="44" t="str">
        <f>IF(ISNA(VLOOKUP(P1574,Sheet1!E:F,2,0)),"--","PRESENT")</f>
        <v>PRESENT</v>
      </c>
      <c r="U1574"/>
      <c r="V1574">
        <f t="shared" si="415"/>
        <v>367</v>
      </c>
      <c r="W1574" s="79" t="s">
        <v>2240</v>
      </c>
      <c r="X1574" s="57" t="s">
        <v>2594</v>
      </c>
      <c r="Y1574" s="57" t="s">
        <v>2240</v>
      </c>
      <c r="Z1574" s="25" t="str">
        <f t="shared" si="422"/>
        <v/>
      </c>
      <c r="AA1574" s="25" t="str">
        <f t="shared" si="416"/>
        <v/>
      </c>
      <c r="AB1574" s="1">
        <f t="shared" si="423"/>
        <v>1536</v>
      </c>
      <c r="AC1574" t="str">
        <f t="shared" si="417"/>
        <v>ITM_M_NEW</v>
      </c>
      <c r="AD1574" s="133" t="str">
        <f>IF(ISNA(VLOOKUP(AA1574,'XEQM Shortlist'!J:J,1,0)),"//","")</f>
        <v/>
      </c>
      <c r="AF1574" s="92" t="str">
        <f t="shared" si="418"/>
        <v/>
      </c>
      <c r="AG1574" t="b">
        <f t="shared" si="419"/>
        <v>1</v>
      </c>
    </row>
    <row r="1575" spans="1:33">
      <c r="A1575" s="48">
        <f t="shared" si="420"/>
        <v>1575</v>
      </c>
      <c r="B1575" s="47">
        <f t="shared" si="421"/>
        <v>1537</v>
      </c>
      <c r="C1575" t="s">
        <v>4532</v>
      </c>
      <c r="D1575" t="s">
        <v>7</v>
      </c>
      <c r="E1575" s="56" t="s">
        <v>1173</v>
      </c>
      <c r="F1575" s="56" t="s">
        <v>1174</v>
      </c>
      <c r="G1575" s="158">
        <v>0</v>
      </c>
      <c r="H1575">
        <v>0</v>
      </c>
      <c r="I1575" t="s">
        <v>3</v>
      </c>
      <c r="J1575" t="s">
        <v>1377</v>
      </c>
      <c r="K1575" t="s">
        <v>4519</v>
      </c>
      <c r="L1575" t="s">
        <v>4773</v>
      </c>
      <c r="M1575" s="55" t="s">
        <v>4832</v>
      </c>
      <c r="O1575" s="55"/>
      <c r="P1575" s="54" t="s">
        <v>1722</v>
      </c>
      <c r="Q1575" s="13"/>
      <c r="R1575"/>
      <c r="S1575" t="str">
        <f t="shared" si="424"/>
        <v>NOT EQUAL</v>
      </c>
      <c r="T1575" s="44" t="str">
        <f>IF(ISNA(VLOOKUP(P1575,Sheet1!E:F,2,0)),"--","PRESENT")</f>
        <v>--</v>
      </c>
      <c r="U1575"/>
      <c r="V1575">
        <f t="shared" si="415"/>
        <v>368</v>
      </c>
      <c r="W1575" s="79" t="s">
        <v>2240</v>
      </c>
      <c r="X1575" s="57" t="s">
        <v>2240</v>
      </c>
      <c r="Y1575" s="57" t="s">
        <v>2240</v>
      </c>
      <c r="Z1575" s="25" t="str">
        <f t="shared" si="422"/>
        <v>"M.OLD"</v>
      </c>
      <c r="AA1575" s="25" t="str">
        <f t="shared" si="416"/>
        <v>M.OLD</v>
      </c>
      <c r="AB1575" s="1">
        <f t="shared" si="423"/>
        <v>1537</v>
      </c>
      <c r="AC1575" t="str">
        <f t="shared" si="417"/>
        <v>ITM_M_OLD</v>
      </c>
      <c r="AD1575" s="133" t="str">
        <f>IF(ISNA(VLOOKUP(AA1575,'XEQM Shortlist'!J:J,1,0)),"//","")</f>
        <v>//</v>
      </c>
      <c r="AF1575" s="92" t="str">
        <f t="shared" si="418"/>
        <v>M.OLD</v>
      </c>
      <c r="AG1575" t="b">
        <f t="shared" si="419"/>
        <v>1</v>
      </c>
    </row>
    <row r="1576" spans="1:33">
      <c r="A1576" s="48">
        <f t="shared" si="420"/>
        <v>1576</v>
      </c>
      <c r="B1576" s="47">
        <f t="shared" si="421"/>
        <v>1538</v>
      </c>
      <c r="C1576" t="s">
        <v>4533</v>
      </c>
      <c r="D1576" t="s">
        <v>7</v>
      </c>
      <c r="E1576" s="56" t="s">
        <v>1175</v>
      </c>
      <c r="F1576" s="56" t="s">
        <v>1176</v>
      </c>
      <c r="G1576" s="158">
        <v>0</v>
      </c>
      <c r="H1576">
        <v>0</v>
      </c>
      <c r="I1576" t="s">
        <v>3</v>
      </c>
      <c r="J1576" t="s">
        <v>1377</v>
      </c>
      <c r="K1576" t="s">
        <v>4519</v>
      </c>
      <c r="L1576" t="s">
        <v>4773</v>
      </c>
      <c r="M1576" s="55" t="s">
        <v>4830</v>
      </c>
      <c r="O1576" s="55"/>
      <c r="P1576" s="54" t="s">
        <v>1723</v>
      </c>
      <c r="Q1576" s="13"/>
      <c r="R1576"/>
      <c r="S1576" t="str">
        <f t="shared" si="424"/>
        <v>NOT EQUAL</v>
      </c>
      <c r="T1576" s="44" t="str">
        <f>IF(ISNA(VLOOKUP(P1576,Sheet1!E:F,2,0)),"--","PRESENT")</f>
        <v>--</v>
      </c>
      <c r="U1576"/>
      <c r="V1576">
        <f t="shared" si="415"/>
        <v>369</v>
      </c>
      <c r="W1576" s="79" t="s">
        <v>2240</v>
      </c>
      <c r="X1576" s="57" t="s">
        <v>2240</v>
      </c>
      <c r="Y1576" s="57" t="s">
        <v>2240</v>
      </c>
      <c r="Z1576" s="25" t="str">
        <f t="shared" si="422"/>
        <v>"M.PUT"</v>
      </c>
      <c r="AA1576" s="25" t="str">
        <f t="shared" si="416"/>
        <v>M.PUT</v>
      </c>
      <c r="AB1576" s="1">
        <f t="shared" si="423"/>
        <v>1538</v>
      </c>
      <c r="AC1576" t="str">
        <f t="shared" si="417"/>
        <v>ITM_M_PUT</v>
      </c>
      <c r="AD1576" s="133" t="str">
        <f>IF(ISNA(VLOOKUP(AA1576,'XEQM Shortlist'!J:J,1,0)),"//","")</f>
        <v>//</v>
      </c>
      <c r="AF1576" s="92" t="str">
        <f t="shared" si="418"/>
        <v>M.PUT</v>
      </c>
      <c r="AG1576" t="b">
        <f t="shared" si="419"/>
        <v>1</v>
      </c>
    </row>
    <row r="1577" spans="1:33">
      <c r="A1577" s="48">
        <f t="shared" si="420"/>
        <v>1577</v>
      </c>
      <c r="B1577" s="47">
        <f t="shared" si="421"/>
        <v>1539</v>
      </c>
      <c r="C1577" t="s">
        <v>4534</v>
      </c>
      <c r="D1577" t="s">
        <v>7</v>
      </c>
      <c r="E1577" s="56" t="s">
        <v>1177</v>
      </c>
      <c r="F1577" s="56" t="s">
        <v>1178</v>
      </c>
      <c r="G1577" s="158">
        <v>0</v>
      </c>
      <c r="H1577">
        <v>0</v>
      </c>
      <c r="I1577" t="s">
        <v>3</v>
      </c>
      <c r="J1577" t="s">
        <v>1377</v>
      </c>
      <c r="K1577" t="s">
        <v>4519</v>
      </c>
      <c r="L1577" t="s">
        <v>4773</v>
      </c>
      <c r="M1577" s="55" t="s">
        <v>4830</v>
      </c>
      <c r="O1577" s="55"/>
      <c r="P1577" s="54" t="s">
        <v>2544</v>
      </c>
      <c r="Q1577" s="13"/>
      <c r="R1577"/>
      <c r="S1577" t="str">
        <f t="shared" si="424"/>
        <v>NOT EQUAL</v>
      </c>
      <c r="T1577" s="44" t="str">
        <f>IF(ISNA(VLOOKUP(P1577,Sheet1!E:F,2,0)),"--","PRESENT")</f>
        <v>--</v>
      </c>
      <c r="U1577"/>
      <c r="V1577">
        <f t="shared" si="415"/>
        <v>370</v>
      </c>
      <c r="W1577" s="79" t="s">
        <v>2240</v>
      </c>
      <c r="X1577" s="57" t="s">
        <v>2240</v>
      </c>
      <c r="Y1577" s="57" t="s">
        <v>2240</v>
      </c>
      <c r="Z1577" s="25" t="str">
        <f t="shared" si="422"/>
        <v>"M.R" STD_LEFT_RIGHT_ARROWS "R"</v>
      </c>
      <c r="AA1577" s="25" t="str">
        <f t="shared" si="416"/>
        <v>M.R&lt;&gt;R</v>
      </c>
      <c r="AB1577" s="1">
        <f t="shared" si="423"/>
        <v>1539</v>
      </c>
      <c r="AC1577" t="str">
        <f t="shared" si="417"/>
        <v>ITM_M_RR</v>
      </c>
      <c r="AD1577" s="133" t="str">
        <f>IF(ISNA(VLOOKUP(AA1577,'XEQM Shortlist'!J:J,1,0)),"//","")</f>
        <v>//</v>
      </c>
      <c r="AF1577" s="92" t="str">
        <f t="shared" si="418"/>
        <v>M.R&lt;&gt;R</v>
      </c>
      <c r="AG1577" t="b">
        <f t="shared" si="419"/>
        <v>1</v>
      </c>
    </row>
    <row r="1578" spans="1:33">
      <c r="A1578" s="48">
        <f t="shared" si="420"/>
        <v>1578</v>
      </c>
      <c r="B1578" s="47">
        <f t="shared" si="421"/>
        <v>1540</v>
      </c>
      <c r="C1578" t="s">
        <v>3495</v>
      </c>
      <c r="D1578" t="s">
        <v>7</v>
      </c>
      <c r="E1578" s="56" t="s">
        <v>2764</v>
      </c>
      <c r="F1578" s="56" t="s">
        <v>2764</v>
      </c>
      <c r="G1578" s="79">
        <v>0</v>
      </c>
      <c r="H1578" s="158">
        <v>0</v>
      </c>
      <c r="I1578" t="s">
        <v>3</v>
      </c>
      <c r="J1578" t="s">
        <v>1377</v>
      </c>
      <c r="K1578" t="s">
        <v>4519</v>
      </c>
      <c r="L1578" t="s">
        <v>4774</v>
      </c>
      <c r="M1578" s="55" t="s">
        <v>4830</v>
      </c>
      <c r="O1578" s="55"/>
      <c r="P1578" s="54" t="s">
        <v>2765</v>
      </c>
      <c r="Q1578" s="13"/>
      <c r="R1578"/>
      <c r="S1578" t="str">
        <f t="shared" si="424"/>
        <v/>
      </c>
      <c r="T1578" s="44" t="str">
        <f>IF(ISNA(VLOOKUP(P1578,Sheet1!E:F,2,0)),"--","PRESENT")</f>
        <v>PRESENT</v>
      </c>
      <c r="U1578"/>
      <c r="V1578">
        <f t="shared" si="415"/>
        <v>371</v>
      </c>
      <c r="W1578" s="79" t="s">
        <v>2661</v>
      </c>
      <c r="X1578" s="57" t="s">
        <v>2240</v>
      </c>
      <c r="Y1578" s="57" t="s">
        <v>2240</v>
      </c>
      <c r="Z1578" s="25" t="str">
        <f t="shared" si="422"/>
        <v>"SINC" STD_PI</v>
      </c>
      <c r="AA1578" s="25" t="str">
        <f t="shared" si="416"/>
        <v>SINCPI</v>
      </c>
      <c r="AB1578" s="1">
        <f t="shared" si="423"/>
        <v>1540</v>
      </c>
      <c r="AC1578" t="str">
        <f t="shared" si="417"/>
        <v>ITM_sincpi</v>
      </c>
      <c r="AD1578" s="133" t="str">
        <f>IF(ISNA(VLOOKUP(AA1578,'XEQM Shortlist'!J:J,1,0)),"//","")</f>
        <v/>
      </c>
      <c r="AF1578" s="92" t="str">
        <f t="shared" si="418"/>
        <v>SINCPI</v>
      </c>
      <c r="AG1578" t="b">
        <f t="shared" si="419"/>
        <v>1</v>
      </c>
    </row>
    <row r="1579" spans="1:33">
      <c r="A1579" s="48">
        <f t="shared" si="420"/>
        <v>1579</v>
      </c>
      <c r="B1579" s="47">
        <f t="shared" si="421"/>
        <v>1541</v>
      </c>
      <c r="C1579" t="s">
        <v>4527</v>
      </c>
      <c r="D1579" t="s">
        <v>4535</v>
      </c>
      <c r="E1579" s="56" t="s">
        <v>1179</v>
      </c>
      <c r="F1579" s="56" t="s">
        <v>220</v>
      </c>
      <c r="G1579" s="158">
        <v>0</v>
      </c>
      <c r="H1579">
        <v>0</v>
      </c>
      <c r="I1579" t="s">
        <v>3</v>
      </c>
      <c r="J1579" t="s">
        <v>1378</v>
      </c>
      <c r="K1579" t="s">
        <v>3785</v>
      </c>
      <c r="L1579" t="s">
        <v>4773</v>
      </c>
      <c r="M1579" s="55" t="s">
        <v>4832</v>
      </c>
      <c r="O1579" s="55"/>
      <c r="P1579" s="54" t="s">
        <v>1725</v>
      </c>
      <c r="Q1579" s="13"/>
      <c r="R1579"/>
      <c r="S1579" t="str">
        <f t="shared" si="424"/>
        <v>NOT EQUAL</v>
      </c>
      <c r="T1579" s="44" t="str">
        <f>IF(ISNA(VLOOKUP(P1579,Sheet1!E:F,2,0)),"--","PRESENT")</f>
        <v>--</v>
      </c>
      <c r="U1579"/>
      <c r="V1579">
        <f t="shared" si="415"/>
        <v>371</v>
      </c>
      <c r="W1579" s="79" t="s">
        <v>2240</v>
      </c>
      <c r="X1579" s="57" t="s">
        <v>2240</v>
      </c>
      <c r="Y1579" s="57" t="s">
        <v>2240</v>
      </c>
      <c r="Z1579" s="25" t="str">
        <f t="shared" si="422"/>
        <v/>
      </c>
      <c r="AA1579" s="25" t="str">
        <f t="shared" si="416"/>
        <v/>
      </c>
      <c r="AB1579" s="1">
        <f t="shared" si="423"/>
        <v>1541</v>
      </c>
      <c r="AC1579" t="str">
        <f t="shared" si="417"/>
        <v>ITM_M_WRAP</v>
      </c>
      <c r="AD1579" s="133" t="str">
        <f>IF(ISNA(VLOOKUP(AA1579,'XEQM Shortlist'!J:J,1,0)),"//","")</f>
        <v/>
      </c>
      <c r="AF1579" s="92" t="str">
        <f t="shared" si="418"/>
        <v/>
      </c>
      <c r="AG1579" t="b">
        <f t="shared" si="419"/>
        <v>1</v>
      </c>
    </row>
    <row r="1580" spans="1:33">
      <c r="A1580" s="48">
        <f t="shared" si="420"/>
        <v>1580</v>
      </c>
      <c r="B1580" s="47">
        <f t="shared" si="421"/>
        <v>1542</v>
      </c>
      <c r="C1580" s="51" t="s">
        <v>3611</v>
      </c>
      <c r="D1580" s="51" t="s">
        <v>7</v>
      </c>
      <c r="E1580" s="56" t="s">
        <v>1183</v>
      </c>
      <c r="F1580" s="56" t="s">
        <v>1183</v>
      </c>
      <c r="G1580" s="158">
        <v>0</v>
      </c>
      <c r="H1580" s="158">
        <v>0</v>
      </c>
      <c r="I1580" s="145" t="s">
        <v>3</v>
      </c>
      <c r="J1580" s="56" t="s">
        <v>1377</v>
      </c>
      <c r="K1580" s="57" t="s">
        <v>3947</v>
      </c>
      <c r="L1580" s="55" t="s">
        <v>4773</v>
      </c>
      <c r="M1580" s="55" t="s">
        <v>4830</v>
      </c>
      <c r="N1580" s="55"/>
      <c r="O1580" s="55"/>
      <c r="P1580" s="54" t="s">
        <v>1746</v>
      </c>
      <c r="Q1580" s="13"/>
      <c r="R1580"/>
      <c r="S1580" t="str">
        <f t="shared" si="424"/>
        <v/>
      </c>
      <c r="T1580" s="44" t="str">
        <f>IF(ISNA(VLOOKUP(P1580,Sheet1!E:F,2,0)),"--","PRESENT")</f>
        <v>--</v>
      </c>
      <c r="U1580"/>
      <c r="V1580">
        <f t="shared" si="415"/>
        <v>372</v>
      </c>
      <c r="W1580" s="79" t="s">
        <v>2240</v>
      </c>
      <c r="X1580" s="57" t="s">
        <v>2240</v>
      </c>
      <c r="Y1580" s="57" t="s">
        <v>2240</v>
      </c>
      <c r="Z1580" s="25" t="str">
        <f t="shared" si="422"/>
        <v>"NOP"</v>
      </c>
      <c r="AA1580" s="25" t="str">
        <f t="shared" si="416"/>
        <v>NOP</v>
      </c>
      <c r="AB1580" s="1">
        <f t="shared" si="423"/>
        <v>1542</v>
      </c>
      <c r="AC1580" t="str">
        <f t="shared" si="417"/>
        <v>ITM_NOP</v>
      </c>
      <c r="AD1580" s="133" t="str">
        <f>IF(ISNA(VLOOKUP(AA1580,'XEQM Shortlist'!J:J,1,0)),"//","")</f>
        <v>//</v>
      </c>
      <c r="AF1580" s="92" t="str">
        <f t="shared" si="418"/>
        <v>NOP</v>
      </c>
      <c r="AG1580" t="b">
        <f t="shared" si="419"/>
        <v>1</v>
      </c>
    </row>
    <row r="1581" spans="1:33">
      <c r="A1581" s="48">
        <f t="shared" si="420"/>
        <v>1581</v>
      </c>
      <c r="B1581" s="47">
        <f t="shared" si="421"/>
        <v>1543</v>
      </c>
      <c r="C1581" s="51" t="s">
        <v>3612</v>
      </c>
      <c r="D1581" s="51" t="s">
        <v>7</v>
      </c>
      <c r="E1581" s="56" t="s">
        <v>1190</v>
      </c>
      <c r="F1581" s="56" t="s">
        <v>1190</v>
      </c>
      <c r="G1581" s="158">
        <v>0</v>
      </c>
      <c r="H1581" s="158">
        <v>0</v>
      </c>
      <c r="I1581" s="145" t="s">
        <v>3</v>
      </c>
      <c r="J1581" s="56" t="s">
        <v>1377</v>
      </c>
      <c r="K1581" s="57" t="s">
        <v>3785</v>
      </c>
      <c r="L1581" s="55" t="s">
        <v>4773</v>
      </c>
      <c r="M1581" s="55" t="s">
        <v>4830</v>
      </c>
      <c r="N1581" s="55"/>
      <c r="O1581" s="55"/>
      <c r="P1581" s="54" t="s">
        <v>1757</v>
      </c>
      <c r="Q1581" s="13"/>
      <c r="R1581"/>
      <c r="S1581" t="str">
        <f t="shared" si="424"/>
        <v/>
      </c>
      <c r="T1581" s="44" t="str">
        <f>IF(ISNA(VLOOKUP(P1581,Sheet1!E:F,2,0)),"--","PRESENT")</f>
        <v>--</v>
      </c>
      <c r="U1581"/>
      <c r="V1581">
        <f t="shared" si="415"/>
        <v>373</v>
      </c>
      <c r="W1581" s="79" t="s">
        <v>2240</v>
      </c>
      <c r="X1581" s="57" t="s">
        <v>2240</v>
      </c>
      <c r="Y1581" s="57" t="s">
        <v>2240</v>
      </c>
      <c r="Z1581" s="25" t="str">
        <f t="shared" si="422"/>
        <v>"OFF"</v>
      </c>
      <c r="AA1581" s="25" t="str">
        <f t="shared" si="416"/>
        <v>OFF</v>
      </c>
      <c r="AB1581" s="1">
        <f t="shared" si="423"/>
        <v>1543</v>
      </c>
      <c r="AC1581" t="str">
        <f t="shared" si="417"/>
        <v>ITM_OFF</v>
      </c>
      <c r="AD1581" s="133" t="str">
        <f>IF(ISNA(VLOOKUP(AA1581,'XEQM Shortlist'!J:J,1,0)),"//","")</f>
        <v>//</v>
      </c>
      <c r="AF1581" s="92" t="str">
        <f t="shared" si="418"/>
        <v>OFF</v>
      </c>
      <c r="AG1581" t="b">
        <f t="shared" si="419"/>
        <v>1</v>
      </c>
    </row>
    <row r="1582" spans="1:33" s="105" customFormat="1">
      <c r="A1582" s="48">
        <f t="shared" si="420"/>
        <v>1582</v>
      </c>
      <c r="B1582" s="47">
        <f t="shared" si="421"/>
        <v>1544</v>
      </c>
      <c r="C1582" s="102" t="s">
        <v>3422</v>
      </c>
      <c r="D1582" s="102" t="s">
        <v>7</v>
      </c>
      <c r="E1582" s="103" t="s">
        <v>1073</v>
      </c>
      <c r="F1582" s="103" t="s">
        <v>1073</v>
      </c>
      <c r="G1582" s="101">
        <v>0</v>
      </c>
      <c r="H1582" s="101">
        <v>0</v>
      </c>
      <c r="I1582" s="145" t="s">
        <v>3</v>
      </c>
      <c r="J1582" s="56" t="s">
        <v>1377</v>
      </c>
      <c r="K1582" s="104" t="s">
        <v>3947</v>
      </c>
      <c r="L1582" s="105" t="s">
        <v>4773</v>
      </c>
      <c r="M1582" s="55" t="s">
        <v>4830</v>
      </c>
      <c r="P1582" s="18" t="s">
        <v>1499</v>
      </c>
      <c r="Q1582" s="18"/>
      <c r="R1582"/>
      <c r="S1582" t="str">
        <f t="shared" si="424"/>
        <v/>
      </c>
      <c r="T1582" s="44" t="str">
        <f>IF(ISNA(VLOOKUP(P1582,Sheet1!E:F,2,0)),"--","PRESENT")</f>
        <v>--</v>
      </c>
      <c r="U1582"/>
      <c r="V1582">
        <f t="shared" si="415"/>
        <v>374</v>
      </c>
      <c r="W1582" s="108" t="s">
        <v>2678</v>
      </c>
      <c r="X1582" s="104" t="s">
        <v>2240</v>
      </c>
      <c r="Y1582" s="104" t="s">
        <v>2240</v>
      </c>
      <c r="Z1582" s="25" t="str">
        <f t="shared" si="422"/>
        <v>"DROPY"</v>
      </c>
      <c r="AA1582" s="25" t="str">
        <f t="shared" si="416"/>
        <v>DROPY</v>
      </c>
      <c r="AB1582" s="1">
        <f t="shared" si="423"/>
        <v>1544</v>
      </c>
      <c r="AC1582" t="str">
        <f t="shared" si="417"/>
        <v>ITM_DROPY</v>
      </c>
      <c r="AD1582" s="133" t="str">
        <f>IF(ISNA(VLOOKUP(AA1582,'XEQM Shortlist'!J:J,1,0)),"//","")</f>
        <v>//</v>
      </c>
      <c r="AE1582"/>
      <c r="AF1582" s="92" t="str">
        <f t="shared" si="418"/>
        <v>DROPY</v>
      </c>
      <c r="AG1582" t="b">
        <f t="shared" si="419"/>
        <v>1</v>
      </c>
    </row>
    <row r="1583" spans="1:33" s="105" customFormat="1">
      <c r="A1583" s="48">
        <f t="shared" si="420"/>
        <v>1583</v>
      </c>
      <c r="B1583" s="47">
        <f t="shared" si="421"/>
        <v>1545</v>
      </c>
      <c r="C1583" s="102" t="s">
        <v>3433</v>
      </c>
      <c r="D1583" s="102" t="s">
        <v>7</v>
      </c>
      <c r="E1583" s="103" t="s">
        <v>1255</v>
      </c>
      <c r="F1583" s="103" t="s">
        <v>274</v>
      </c>
      <c r="G1583" s="101">
        <v>0</v>
      </c>
      <c r="H1583" s="101">
        <v>99</v>
      </c>
      <c r="I1583" s="145" t="s">
        <v>3</v>
      </c>
      <c r="J1583" s="56" t="s">
        <v>1377</v>
      </c>
      <c r="K1583" s="104" t="s">
        <v>3947</v>
      </c>
      <c r="L1583" s="105" t="s">
        <v>4773</v>
      </c>
      <c r="M1583" s="55" t="s">
        <v>4835</v>
      </c>
      <c r="P1583" s="18" t="s">
        <v>1897</v>
      </c>
      <c r="Q1583" s="18"/>
      <c r="S1583" s="105" t="str">
        <f t="shared" ref="S1583:S1634" si="425">IF(E1583=F1583,"","NOT EQUAL")</f>
        <v>NOT EQUAL</v>
      </c>
      <c r="T1583" s="44" t="str">
        <f>IF(ISNA(VLOOKUP(P1583,Sheet1!E:F,2,0)),"--","PRESENT")</f>
        <v>--</v>
      </c>
      <c r="V1583">
        <f t="shared" si="415"/>
        <v>374</v>
      </c>
      <c r="W1583" s="101" t="s">
        <v>2678</v>
      </c>
      <c r="X1583" s="104" t="s">
        <v>2594</v>
      </c>
      <c r="Y1583" s="104" t="s">
        <v>2240</v>
      </c>
      <c r="Z1583" s="25" t="str">
        <f t="shared" ref="Z1583:Z1628" si="42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16"/>
        <v/>
      </c>
      <c r="AB1583" s="1">
        <f t="shared" ref="AB1583:AB1628" si="427">B1583</f>
        <v>1545</v>
      </c>
      <c r="AC1583" t="str">
        <f t="shared" si="417"/>
        <v>ITM_STOMIN</v>
      </c>
      <c r="AD1583" s="133" t="str">
        <f>IF(ISNA(VLOOKUP(AA1583,'XEQM Shortlist'!J:J,1,0)),"//","")</f>
        <v/>
      </c>
      <c r="AF1583" s="92" t="str">
        <f t="shared" si="418"/>
        <v/>
      </c>
      <c r="AG1583" t="b">
        <f t="shared" si="419"/>
        <v>1</v>
      </c>
    </row>
    <row r="1584" spans="1:33">
      <c r="A1584" s="48">
        <f t="shared" si="420"/>
        <v>1584</v>
      </c>
      <c r="B1584" s="47">
        <f t="shared" si="421"/>
        <v>1546</v>
      </c>
      <c r="C1584" s="51" t="s">
        <v>4888</v>
      </c>
      <c r="D1584" s="51" t="s">
        <v>2793</v>
      </c>
      <c r="E1584" s="56" t="s">
        <v>249</v>
      </c>
      <c r="F1584" s="56" t="s">
        <v>249</v>
      </c>
      <c r="G1584" s="158">
        <v>0</v>
      </c>
      <c r="H1584" s="158">
        <v>99</v>
      </c>
      <c r="I1584" s="145" t="s">
        <v>3</v>
      </c>
      <c r="J1584" s="56" t="s">
        <v>1377</v>
      </c>
      <c r="K1584" s="57" t="s">
        <v>3947</v>
      </c>
      <c r="L1584" s="55" t="s">
        <v>4773</v>
      </c>
      <c r="M1584" s="55" t="s">
        <v>4834</v>
      </c>
      <c r="N1584" s="55"/>
      <c r="O1584" s="55"/>
      <c r="P1584" s="54" t="s">
        <v>1770</v>
      </c>
      <c r="Q1584" s="13"/>
      <c r="R1584"/>
      <c r="S1584" t="str">
        <f t="shared" si="425"/>
        <v/>
      </c>
      <c r="T1584" s="44" t="str">
        <f>IF(ISNA(VLOOKUP(P1584,Sheet1!E:F,2,0)),"--","PRESENT")</f>
        <v>--</v>
      </c>
      <c r="U1584"/>
      <c r="V1584">
        <f t="shared" si="415"/>
        <v>375</v>
      </c>
      <c r="W1584" s="79" t="s">
        <v>2240</v>
      </c>
      <c r="X1584" s="57" t="s">
        <v>2240</v>
      </c>
      <c r="Y1584" s="57" t="s">
        <v>2240</v>
      </c>
      <c r="Z1584" s="25" t="str">
        <f t="shared" si="426"/>
        <v>"PGMINT"</v>
      </c>
      <c r="AA1584" s="25" t="str">
        <f t="shared" si="416"/>
        <v>PGMINT</v>
      </c>
      <c r="AB1584" s="1">
        <f t="shared" si="427"/>
        <v>1546</v>
      </c>
      <c r="AC1584" t="str">
        <f t="shared" si="417"/>
        <v>ITM_PGMINT</v>
      </c>
      <c r="AD1584" s="133" t="str">
        <f>IF(ISNA(VLOOKUP(AA1584,'XEQM Shortlist'!J:J,1,0)),"//","")</f>
        <v>//</v>
      </c>
      <c r="AF1584" s="92" t="str">
        <f t="shared" si="418"/>
        <v>PGMINT</v>
      </c>
      <c r="AG1584" t="b">
        <f t="shared" si="419"/>
        <v>1</v>
      </c>
    </row>
    <row r="1585" spans="1:33">
      <c r="A1585" s="48">
        <f t="shared" si="420"/>
        <v>1585</v>
      </c>
      <c r="B1585" s="47">
        <f t="shared" si="421"/>
        <v>1547</v>
      </c>
      <c r="C1585" s="51" t="s">
        <v>4663</v>
      </c>
      <c r="D1585" s="51" t="s">
        <v>4723</v>
      </c>
      <c r="E1585" s="56" t="s">
        <v>250</v>
      </c>
      <c r="F1585" s="56" t="s">
        <v>250</v>
      </c>
      <c r="G1585" s="158">
        <v>0</v>
      </c>
      <c r="H1585" s="158">
        <v>99</v>
      </c>
      <c r="I1585" s="145" t="s">
        <v>3</v>
      </c>
      <c r="J1585" s="56" t="s">
        <v>1377</v>
      </c>
      <c r="K1585" s="57" t="s">
        <v>3947</v>
      </c>
      <c r="L1585" s="55" t="s">
        <v>4773</v>
      </c>
      <c r="M1585" s="55" t="s">
        <v>4834</v>
      </c>
      <c r="N1585" s="55"/>
      <c r="O1585" s="55"/>
      <c r="P1585" s="54" t="s">
        <v>1771</v>
      </c>
      <c r="Q1585" s="13"/>
      <c r="R1585"/>
      <c r="S1585" t="str">
        <f t="shared" si="425"/>
        <v/>
      </c>
      <c r="T1585" s="44" t="str">
        <f>IF(ISNA(VLOOKUP(P1585,Sheet1!E:F,2,0)),"--","PRESENT")</f>
        <v>--</v>
      </c>
      <c r="U1585"/>
      <c r="V1585">
        <f t="shared" si="415"/>
        <v>376</v>
      </c>
      <c r="W1585" s="79" t="s">
        <v>2240</v>
      </c>
      <c r="X1585" s="57" t="s">
        <v>2240</v>
      </c>
      <c r="Y1585" s="57" t="s">
        <v>2240</v>
      </c>
      <c r="Z1585" s="25" t="str">
        <f t="shared" si="426"/>
        <v>"PGMSLV"</v>
      </c>
      <c r="AA1585" s="25" t="str">
        <f t="shared" si="416"/>
        <v>PGMSLV</v>
      </c>
      <c r="AB1585" s="1">
        <f t="shared" si="427"/>
        <v>1547</v>
      </c>
      <c r="AC1585" t="str">
        <f t="shared" si="417"/>
        <v>ITM_PGMSLV</v>
      </c>
      <c r="AD1585" s="133" t="str">
        <f>IF(ISNA(VLOOKUP(AA1585,'XEQM Shortlist'!J:J,1,0)),"//","")</f>
        <v>//</v>
      </c>
      <c r="AF1585" s="92" t="str">
        <f t="shared" si="418"/>
        <v>PGMSLV</v>
      </c>
      <c r="AG1585" t="b">
        <f t="shared" si="419"/>
        <v>1</v>
      </c>
    </row>
    <row r="1586" spans="1:33">
      <c r="A1586" s="48">
        <f t="shared" si="420"/>
        <v>1586</v>
      </c>
      <c r="B1586" s="47">
        <f t="shared" si="421"/>
        <v>1548</v>
      </c>
      <c r="C1586" s="51" t="s">
        <v>5010</v>
      </c>
      <c r="D1586" s="51" t="s">
        <v>7</v>
      </c>
      <c r="E1586" s="56" t="s">
        <v>1196</v>
      </c>
      <c r="F1586" s="56" t="s">
        <v>1196</v>
      </c>
      <c r="G1586" s="158">
        <v>0</v>
      </c>
      <c r="H1586" s="158">
        <v>0</v>
      </c>
      <c r="I1586" s="145" t="s">
        <v>3</v>
      </c>
      <c r="J1586" s="56" t="s">
        <v>1377</v>
      </c>
      <c r="K1586" s="57" t="s">
        <v>3947</v>
      </c>
      <c r="L1586" s="55" t="s">
        <v>4773</v>
      </c>
      <c r="M1586" s="55" t="s">
        <v>4830</v>
      </c>
      <c r="N1586" s="55"/>
      <c r="O1586" s="55"/>
      <c r="P1586" s="54" t="s">
        <v>1772</v>
      </c>
      <c r="Q1586" s="13"/>
      <c r="R1586"/>
      <c r="S1586" t="str">
        <f t="shared" si="425"/>
        <v/>
      </c>
      <c r="T1586" s="44" t="str">
        <f>IF(ISNA(VLOOKUP(P1586,Sheet1!E:F,2,0)),"--","PRESENT")</f>
        <v>--</v>
      </c>
      <c r="U1586"/>
      <c r="V1586">
        <f t="shared" si="415"/>
        <v>377</v>
      </c>
      <c r="W1586" s="79" t="s">
        <v>2240</v>
      </c>
      <c r="X1586" s="57" t="s">
        <v>2240</v>
      </c>
      <c r="Y1586" s="57" t="s">
        <v>2240</v>
      </c>
      <c r="Z1586" s="25" t="str">
        <f t="shared" si="426"/>
        <v>"PIXEL"</v>
      </c>
      <c r="AA1586" s="25" t="str">
        <f t="shared" si="416"/>
        <v>PIXEL</v>
      </c>
      <c r="AB1586" s="1">
        <f t="shared" si="427"/>
        <v>1548</v>
      </c>
      <c r="AC1586" t="str">
        <f t="shared" si="417"/>
        <v>ITM_PIXEL</v>
      </c>
      <c r="AD1586" s="133" t="str">
        <f>IF(ISNA(VLOOKUP(AA1586,'XEQM Shortlist'!J:J,1,0)),"//","")</f>
        <v>//</v>
      </c>
      <c r="AF1586" s="92" t="str">
        <f t="shared" si="418"/>
        <v>PIXEL</v>
      </c>
      <c r="AG1586" t="b">
        <f t="shared" si="419"/>
        <v>1</v>
      </c>
    </row>
    <row r="1587" spans="1:33" s="168" customFormat="1">
      <c r="A1587" s="48">
        <f t="shared" si="420"/>
        <v>1587</v>
      </c>
      <c r="B1587" s="47">
        <f t="shared" si="421"/>
        <v>1549</v>
      </c>
      <c r="C1587" s="164" t="s">
        <v>4416</v>
      </c>
      <c r="D1587" s="171" t="s">
        <v>4431</v>
      </c>
      <c r="E1587" s="170" t="s">
        <v>251</v>
      </c>
      <c r="F1587" s="170" t="s">
        <v>251</v>
      </c>
      <c r="G1587" s="165">
        <v>0</v>
      </c>
      <c r="H1587" s="165">
        <v>0</v>
      </c>
      <c r="I1587" s="166" t="s">
        <v>3</v>
      </c>
      <c r="J1587" s="166" t="s">
        <v>1377</v>
      </c>
      <c r="K1587" s="167" t="s">
        <v>3947</v>
      </c>
      <c r="L1587" s="168" t="s">
        <v>4773</v>
      </c>
      <c r="M1587" s="55" t="s">
        <v>4830</v>
      </c>
      <c r="P1587" s="169" t="s">
        <v>1773</v>
      </c>
      <c r="Q1587" s="169"/>
      <c r="R1587"/>
      <c r="S1587" t="str">
        <f t="shared" si="425"/>
        <v/>
      </c>
      <c r="T1587" s="44" t="str">
        <f>IF(ISNA(VLOOKUP(P1587,Sheet1!E:F,2,0)),"--","PRESENT")</f>
        <v>PRESENT</v>
      </c>
      <c r="U1587"/>
      <c r="V1587">
        <f t="shared" si="415"/>
        <v>378</v>
      </c>
      <c r="W1587" s="163" t="s">
        <v>2681</v>
      </c>
      <c r="X1587" s="167" t="s">
        <v>2600</v>
      </c>
      <c r="Y1587" s="167" t="s">
        <v>2240</v>
      </c>
      <c r="Z1587" s="25" t="str">
        <f t="shared" si="426"/>
        <v>"PLOT"</v>
      </c>
      <c r="AA1587" s="25" t="str">
        <f t="shared" si="416"/>
        <v>PLOT</v>
      </c>
      <c r="AB1587" s="1">
        <f t="shared" si="427"/>
        <v>1549</v>
      </c>
      <c r="AC1587" t="str">
        <f t="shared" si="417"/>
        <v>ITM_PLOT</v>
      </c>
      <c r="AD1587" s="133" t="str">
        <f>IF(ISNA(VLOOKUP(AA1587,'XEQM Shortlist'!J:J,1,0)),"//","")</f>
        <v/>
      </c>
      <c r="AE1587"/>
      <c r="AF1587" s="92" t="str">
        <f t="shared" si="418"/>
        <v>PLOT</v>
      </c>
      <c r="AG1587" t="b">
        <f t="shared" si="419"/>
        <v>1</v>
      </c>
    </row>
    <row r="1588" spans="1:33">
      <c r="A1588" s="48">
        <f t="shared" si="420"/>
        <v>1588</v>
      </c>
      <c r="B1588" s="47">
        <f t="shared" si="421"/>
        <v>1550</v>
      </c>
      <c r="C1588" s="51" t="s">
        <v>4318</v>
      </c>
      <c r="D1588" s="51" t="s">
        <v>7</v>
      </c>
      <c r="E1588" s="56" t="s">
        <v>1198</v>
      </c>
      <c r="F1588" s="56" t="s">
        <v>1198</v>
      </c>
      <c r="G1588" s="158">
        <v>0</v>
      </c>
      <c r="H1588" s="158">
        <v>0</v>
      </c>
      <c r="I1588" s="145" t="s">
        <v>3</v>
      </c>
      <c r="J1588" s="56" t="s">
        <v>1377</v>
      </c>
      <c r="K1588" s="57" t="s">
        <v>3947</v>
      </c>
      <c r="L1588" s="55" t="s">
        <v>4774</v>
      </c>
      <c r="M1588" s="55" t="s">
        <v>4830</v>
      </c>
      <c r="N1588" s="55"/>
      <c r="O1588" s="55"/>
      <c r="P1588" s="54" t="s">
        <v>4019</v>
      </c>
      <c r="Q1588" s="13"/>
      <c r="R1588"/>
      <c r="S1588" t="str">
        <f t="shared" si="425"/>
        <v/>
      </c>
      <c r="T1588" s="44" t="str">
        <f>IF(ISNA(VLOOKUP(P1588,Sheet1!E:F,2,0)),"--","PRESENT")</f>
        <v>--</v>
      </c>
      <c r="U1588"/>
      <c r="V1588">
        <f t="shared" si="415"/>
        <v>379</v>
      </c>
      <c r="W1588" s="79" t="s">
        <v>2240</v>
      </c>
      <c r="X1588" s="57" t="s">
        <v>2240</v>
      </c>
      <c r="Y1588" s="57" t="s">
        <v>2240</v>
      </c>
      <c r="Z1588" s="25" t="str">
        <f t="shared" si="426"/>
        <v>"P" STD_SUB_N</v>
      </c>
      <c r="AA1588" s="25" t="str">
        <f t="shared" si="416"/>
        <v>PN</v>
      </c>
      <c r="AB1588" s="1">
        <f t="shared" si="427"/>
        <v>1550</v>
      </c>
      <c r="AC1588" t="str">
        <f t="shared" si="417"/>
        <v>ITM_Pn</v>
      </c>
      <c r="AD1588" s="133" t="str">
        <f>IF(ISNA(VLOOKUP(AA1588,'XEQM Shortlist'!J:J,1,0)),"//","")</f>
        <v>//</v>
      </c>
      <c r="AF1588" s="92" t="str">
        <f t="shared" si="418"/>
        <v>PN</v>
      </c>
      <c r="AG1588" t="b">
        <f t="shared" si="419"/>
        <v>1</v>
      </c>
    </row>
    <row r="1589" spans="1:33">
      <c r="A1589" s="48">
        <f t="shared" si="420"/>
        <v>1589</v>
      </c>
      <c r="B1589" s="47">
        <f t="shared" si="421"/>
        <v>1551</v>
      </c>
      <c r="C1589" s="51" t="s">
        <v>5011</v>
      </c>
      <c r="D1589" s="51" t="s">
        <v>7</v>
      </c>
      <c r="E1589" s="56" t="s">
        <v>1199</v>
      </c>
      <c r="F1589" s="56" t="s">
        <v>1199</v>
      </c>
      <c r="G1589" s="158">
        <v>0</v>
      </c>
      <c r="H1589" s="158">
        <v>0</v>
      </c>
      <c r="I1589" s="145" t="s">
        <v>3</v>
      </c>
      <c r="J1589" s="56" t="s">
        <v>1377</v>
      </c>
      <c r="K1589" s="57" t="s">
        <v>3947</v>
      </c>
      <c r="L1589" s="55" t="s">
        <v>4773</v>
      </c>
      <c r="M1589" s="55" t="s">
        <v>4830</v>
      </c>
      <c r="N1589" s="55"/>
      <c r="O1589" s="55"/>
      <c r="P1589" s="54" t="s">
        <v>1774</v>
      </c>
      <c r="Q1589" s="13"/>
      <c r="R1589"/>
      <c r="S1589" t="str">
        <f t="shared" si="425"/>
        <v/>
      </c>
      <c r="T1589" s="44" t="str">
        <f>IF(ISNA(VLOOKUP(P1589,Sheet1!E:F,2,0)),"--","PRESENT")</f>
        <v>--</v>
      </c>
      <c r="U1589"/>
      <c r="V1589">
        <f t="shared" si="415"/>
        <v>380</v>
      </c>
      <c r="W1589" s="79" t="s">
        <v>2240</v>
      </c>
      <c r="X1589" s="57" t="s">
        <v>2240</v>
      </c>
      <c r="Y1589" s="57" t="s">
        <v>2240</v>
      </c>
      <c r="Z1589" s="25" t="str">
        <f t="shared" si="426"/>
        <v>"POINT"</v>
      </c>
      <c r="AA1589" s="25" t="str">
        <f t="shared" si="416"/>
        <v>POINT</v>
      </c>
      <c r="AB1589" s="1">
        <f t="shared" si="427"/>
        <v>1551</v>
      </c>
      <c r="AC1589" t="str">
        <f t="shared" si="417"/>
        <v>ITM_POINT</v>
      </c>
      <c r="AD1589" s="133" t="str">
        <f>IF(ISNA(VLOOKUP(AA1589,'XEQM Shortlist'!J:J,1,0)),"//","")</f>
        <v>//</v>
      </c>
      <c r="AF1589" s="92" t="str">
        <f t="shared" si="418"/>
        <v>POINT</v>
      </c>
      <c r="AG1589" t="b">
        <f t="shared" si="419"/>
        <v>1</v>
      </c>
    </row>
    <row r="1590" spans="1:33">
      <c r="A1590" s="48">
        <f t="shared" si="420"/>
        <v>1590</v>
      </c>
      <c r="B1590" s="47">
        <f t="shared" si="421"/>
        <v>1552</v>
      </c>
      <c r="C1590" s="51" t="s">
        <v>3607</v>
      </c>
      <c r="D1590" s="51" t="s">
        <v>2586</v>
      </c>
      <c r="E1590" s="56" t="s">
        <v>2587</v>
      </c>
      <c r="F1590" s="56" t="s">
        <v>2587</v>
      </c>
      <c r="G1590" s="158">
        <v>0</v>
      </c>
      <c r="H1590" s="158">
        <v>0</v>
      </c>
      <c r="I1590" s="145" t="s">
        <v>3</v>
      </c>
      <c r="J1590" s="56" t="s">
        <v>1377</v>
      </c>
      <c r="K1590" s="57" t="s">
        <v>3947</v>
      </c>
      <c r="L1590" s="55" t="s">
        <v>4773</v>
      </c>
      <c r="M1590" s="55" t="s">
        <v>4832</v>
      </c>
      <c r="N1590" s="55"/>
      <c r="O1590" s="55"/>
      <c r="P1590" s="54" t="s">
        <v>2588</v>
      </c>
      <c r="Q1590" s="13"/>
      <c r="R1590"/>
      <c r="S1590" t="str">
        <f t="shared" si="425"/>
        <v/>
      </c>
      <c r="T1590" s="44" t="str">
        <f>IF(ISNA(VLOOKUP(P1590,Sheet1!E:F,2,0)),"--","PRESENT")</f>
        <v>--</v>
      </c>
      <c r="U1590"/>
      <c r="V1590">
        <f t="shared" si="415"/>
        <v>381</v>
      </c>
      <c r="W1590" s="79" t="s">
        <v>2240</v>
      </c>
      <c r="X1590" s="57" t="s">
        <v>2240</v>
      </c>
      <c r="Y1590" s="57" t="s">
        <v>2240</v>
      </c>
      <c r="Z1590" s="25" t="str">
        <f t="shared" si="426"/>
        <v>"LOADV"</v>
      </c>
      <c r="AA1590" s="25" t="str">
        <f t="shared" si="416"/>
        <v>LOADV</v>
      </c>
      <c r="AB1590" s="1">
        <f t="shared" si="427"/>
        <v>1552</v>
      </c>
      <c r="AC1590" t="str">
        <f t="shared" si="417"/>
        <v>ITM_LOADV</v>
      </c>
      <c r="AD1590" s="133" t="str">
        <f>IF(ISNA(VLOOKUP(AA1590,'XEQM Shortlist'!J:J,1,0)),"//","")</f>
        <v>//</v>
      </c>
      <c r="AF1590" s="92" t="str">
        <f t="shared" si="418"/>
        <v>LOADV</v>
      </c>
      <c r="AG1590" t="b">
        <f t="shared" si="419"/>
        <v>1</v>
      </c>
    </row>
    <row r="1591" spans="1:33">
      <c r="A1591" s="48">
        <f t="shared" si="420"/>
        <v>1591</v>
      </c>
      <c r="B1591" s="47">
        <f t="shared" si="421"/>
        <v>1553</v>
      </c>
      <c r="C1591" s="51" t="s">
        <v>4820</v>
      </c>
      <c r="D1591" s="51" t="s">
        <v>4010</v>
      </c>
      <c r="E1591" s="115" t="s">
        <v>1202</v>
      </c>
      <c r="F1591" s="115" t="s">
        <v>1202</v>
      </c>
      <c r="G1591" s="128">
        <v>0</v>
      </c>
      <c r="H1591" s="128">
        <v>0</v>
      </c>
      <c r="I1591" s="145" t="s">
        <v>3</v>
      </c>
      <c r="J1591" s="56" t="s">
        <v>1377</v>
      </c>
      <c r="K1591" s="57" t="s">
        <v>3947</v>
      </c>
      <c r="L1591" s="55" t="s">
        <v>4773</v>
      </c>
      <c r="M1591" s="55" t="s">
        <v>4830</v>
      </c>
      <c r="N1591" s="55"/>
      <c r="O1591" s="55"/>
      <c r="P1591" s="54" t="s">
        <v>1781</v>
      </c>
      <c r="Q1591" s="20"/>
      <c r="R1591"/>
      <c r="S1591" t="str">
        <f t="shared" si="425"/>
        <v/>
      </c>
      <c r="T1591" s="44" t="str">
        <f>IF(ISNA(VLOOKUP(P1591,Sheet1!E:F,2,0)),"--","PRESENT")</f>
        <v>--</v>
      </c>
      <c r="U1591"/>
      <c r="V1591">
        <f t="shared" si="415"/>
        <v>382</v>
      </c>
      <c r="W1591" s="79" t="s">
        <v>2240</v>
      </c>
      <c r="X1591" s="57" t="s">
        <v>2240</v>
      </c>
      <c r="Y1591" s="57" t="s">
        <v>2240</v>
      </c>
      <c r="Z1591" s="25" t="str">
        <f t="shared" si="426"/>
        <v>"POPLR"</v>
      </c>
      <c r="AA1591" s="25" t="str">
        <f t="shared" si="416"/>
        <v>POPLR</v>
      </c>
      <c r="AB1591" s="1">
        <f t="shared" si="427"/>
        <v>1553</v>
      </c>
      <c r="AC1591" t="str">
        <f t="shared" si="417"/>
        <v>ITM_POPLR</v>
      </c>
      <c r="AD1591" s="133" t="str">
        <f>IF(ISNA(VLOOKUP(AA1591,'XEQM Shortlist'!J:J,1,0)),"//","")</f>
        <v>//</v>
      </c>
      <c r="AF1591" s="92" t="str">
        <f t="shared" si="418"/>
        <v>POPLR</v>
      </c>
      <c r="AG1591" t="b">
        <f t="shared" si="419"/>
        <v>1</v>
      </c>
    </row>
    <row r="1592" spans="1:33">
      <c r="A1592" s="48">
        <f t="shared" si="420"/>
        <v>1592</v>
      </c>
      <c r="B1592" s="47">
        <f t="shared" si="421"/>
        <v>1554</v>
      </c>
      <c r="C1592" s="51" t="s">
        <v>4863</v>
      </c>
      <c r="D1592" s="51" t="s">
        <v>7</v>
      </c>
      <c r="E1592" s="127" t="s">
        <v>256</v>
      </c>
      <c r="F1592" s="127" t="s">
        <v>256</v>
      </c>
      <c r="G1592" s="128">
        <v>0</v>
      </c>
      <c r="H1592" s="128">
        <v>0</v>
      </c>
      <c r="I1592" s="145" t="s">
        <v>3</v>
      </c>
      <c r="J1592" s="56" t="s">
        <v>1377</v>
      </c>
      <c r="K1592" s="57" t="s">
        <v>3947</v>
      </c>
      <c r="L1592" s="55" t="s">
        <v>4773</v>
      </c>
      <c r="M1592" s="55" t="s">
        <v>4830</v>
      </c>
      <c r="N1592" s="55"/>
      <c r="O1592" s="55"/>
      <c r="P1592" s="54" t="s">
        <v>1784</v>
      </c>
      <c r="Q1592" s="13"/>
      <c r="R1592"/>
      <c r="S1592" t="str">
        <f t="shared" si="425"/>
        <v/>
      </c>
      <c r="T1592" s="44" t="str">
        <f>IF(ISNA(VLOOKUP(P1592,Sheet1!E:F,2,0)),"--","PRESENT")</f>
        <v>--</v>
      </c>
      <c r="U1592"/>
      <c r="V1592">
        <f t="shared" si="415"/>
        <v>383</v>
      </c>
      <c r="W1592" s="79" t="s">
        <v>2240</v>
      </c>
      <c r="X1592" s="57" t="s">
        <v>2240</v>
      </c>
      <c r="Y1592" s="57" t="s">
        <v>2240</v>
      </c>
      <c r="Z1592" s="25" t="str">
        <f t="shared" si="426"/>
        <v>"PRCL"</v>
      </c>
      <c r="AA1592" s="25" t="str">
        <f t="shared" si="416"/>
        <v>PRCL</v>
      </c>
      <c r="AB1592" s="1">
        <f t="shared" si="427"/>
        <v>1554</v>
      </c>
      <c r="AC1592" t="str">
        <f t="shared" si="417"/>
        <v>ITM_PRCL</v>
      </c>
      <c r="AD1592" s="133" t="str">
        <f>IF(ISNA(VLOOKUP(AA1592,'XEQM Shortlist'!J:J,1,0)),"//","")</f>
        <v>//</v>
      </c>
      <c r="AF1592" s="92" t="str">
        <f t="shared" si="418"/>
        <v>PRCL</v>
      </c>
      <c r="AG1592" t="b">
        <f t="shared" si="419"/>
        <v>1</v>
      </c>
    </row>
    <row r="1593" spans="1:33">
      <c r="A1593" s="48">
        <f t="shared" si="420"/>
        <v>1593</v>
      </c>
      <c r="B1593" s="47">
        <f t="shared" si="421"/>
        <v>1555</v>
      </c>
      <c r="C1593" s="51" t="s">
        <v>4864</v>
      </c>
      <c r="D1593" s="51" t="s">
        <v>7</v>
      </c>
      <c r="E1593" s="127" t="s">
        <v>260</v>
      </c>
      <c r="F1593" s="127" t="s">
        <v>260</v>
      </c>
      <c r="G1593" s="128">
        <v>0</v>
      </c>
      <c r="H1593" s="128">
        <v>0</v>
      </c>
      <c r="I1593" s="145" t="s">
        <v>3</v>
      </c>
      <c r="J1593" s="56" t="s">
        <v>1377</v>
      </c>
      <c r="K1593" s="57" t="s">
        <v>3947</v>
      </c>
      <c r="L1593" s="55" t="s">
        <v>4773</v>
      </c>
      <c r="M1593" s="55" t="s">
        <v>4832</v>
      </c>
      <c r="N1593" s="55"/>
      <c r="O1593" s="55"/>
      <c r="P1593" s="54" t="s">
        <v>1789</v>
      </c>
      <c r="Q1593" s="13"/>
      <c r="R1593"/>
      <c r="S1593" t="str">
        <f t="shared" si="425"/>
        <v/>
      </c>
      <c r="T1593" s="44" t="str">
        <f>IF(ISNA(VLOOKUP(P1593,Sheet1!E:F,2,0)),"--","PRESENT")</f>
        <v>--</v>
      </c>
      <c r="U1593"/>
      <c r="V1593">
        <f t="shared" si="415"/>
        <v>384</v>
      </c>
      <c r="W1593" s="79" t="s">
        <v>2240</v>
      </c>
      <c r="X1593" s="57" t="s">
        <v>2240</v>
      </c>
      <c r="Y1593" s="57" t="s">
        <v>2240</v>
      </c>
      <c r="Z1593" s="25" t="str">
        <f t="shared" si="426"/>
        <v>"PSTO"</v>
      </c>
      <c r="AA1593" s="25" t="str">
        <f t="shared" si="416"/>
        <v>PSTO</v>
      </c>
      <c r="AB1593" s="1">
        <f t="shared" si="427"/>
        <v>1555</v>
      </c>
      <c r="AC1593" t="str">
        <f t="shared" si="417"/>
        <v>ITM_PSTO</v>
      </c>
      <c r="AD1593" s="133" t="str">
        <f>IF(ISNA(VLOOKUP(AA1593,'XEQM Shortlist'!J:J,1,0)),"//","")</f>
        <v>//</v>
      </c>
      <c r="AF1593" s="92" t="str">
        <f t="shared" si="418"/>
        <v>PSTO</v>
      </c>
      <c r="AG1593" t="b">
        <f t="shared" si="419"/>
        <v>1</v>
      </c>
    </row>
    <row r="1594" spans="1:33">
      <c r="A1594" s="48">
        <f t="shared" si="420"/>
        <v>1594</v>
      </c>
      <c r="B1594" s="47">
        <f t="shared" si="421"/>
        <v>1556</v>
      </c>
      <c r="C1594" s="51" t="s">
        <v>4856</v>
      </c>
      <c r="D1594" s="51" t="s">
        <v>2281</v>
      </c>
      <c r="E1594" s="56" t="s">
        <v>261</v>
      </c>
      <c r="F1594" s="56" t="s">
        <v>261</v>
      </c>
      <c r="G1594" s="158">
        <v>0</v>
      </c>
      <c r="H1594" s="158">
        <v>99</v>
      </c>
      <c r="I1594" s="145" t="s">
        <v>3</v>
      </c>
      <c r="J1594" s="56" t="s">
        <v>1377</v>
      </c>
      <c r="K1594" s="57" t="s">
        <v>4581</v>
      </c>
      <c r="L1594" s="55" t="s">
        <v>4773</v>
      </c>
      <c r="M1594" s="55" t="s">
        <v>4835</v>
      </c>
      <c r="N1594" s="55"/>
      <c r="O1594" s="55"/>
      <c r="P1594" s="54" t="s">
        <v>1790</v>
      </c>
      <c r="Q1594" s="13"/>
      <c r="R1594"/>
      <c r="S1594" t="str">
        <f t="shared" si="425"/>
        <v/>
      </c>
      <c r="T1594" s="44" t="str">
        <f>IF(ISNA(VLOOKUP(P1594,Sheet1!E:F,2,0)),"--","PRESENT")</f>
        <v>--</v>
      </c>
      <c r="U1594"/>
      <c r="V1594">
        <f t="shared" si="415"/>
        <v>385</v>
      </c>
      <c r="W1594" s="79" t="s">
        <v>2240</v>
      </c>
      <c r="X1594" s="57" t="s">
        <v>2240</v>
      </c>
      <c r="Y1594" s="57" t="s">
        <v>2240</v>
      </c>
      <c r="Z1594" s="25" t="str">
        <f t="shared" si="426"/>
        <v>"PUTK"</v>
      </c>
      <c r="AA1594" s="25" t="str">
        <f t="shared" si="416"/>
        <v>PUTK</v>
      </c>
      <c r="AB1594" s="1">
        <f t="shared" si="427"/>
        <v>1556</v>
      </c>
      <c r="AC1594" t="str">
        <f t="shared" si="417"/>
        <v>ITM_PUTK</v>
      </c>
      <c r="AD1594" s="133" t="str">
        <f>IF(ISNA(VLOOKUP(AA1594,'XEQM Shortlist'!J:J,1,0)),"//","")</f>
        <v>//</v>
      </c>
      <c r="AF1594" s="92" t="str">
        <f t="shared" si="418"/>
        <v>PUTK</v>
      </c>
      <c r="AG1594" t="b">
        <f t="shared" si="419"/>
        <v>1</v>
      </c>
    </row>
    <row r="1595" spans="1:33">
      <c r="A1595" s="48">
        <f t="shared" si="420"/>
        <v>1595</v>
      </c>
      <c r="B1595" s="47">
        <f t="shared" si="421"/>
        <v>1557</v>
      </c>
      <c r="C1595" s="51" t="s">
        <v>3587</v>
      </c>
      <c r="D1595" s="51" t="s">
        <v>4418</v>
      </c>
      <c r="E1595" s="56" t="s">
        <v>1206</v>
      </c>
      <c r="F1595" s="56" t="s">
        <v>1206</v>
      </c>
      <c r="G1595" s="158">
        <v>0</v>
      </c>
      <c r="H1595" s="158">
        <v>0</v>
      </c>
      <c r="I1595" s="145" t="s">
        <v>3</v>
      </c>
      <c r="J1595" s="56" t="s">
        <v>1377</v>
      </c>
      <c r="K1595" s="57" t="s">
        <v>3947</v>
      </c>
      <c r="L1595" s="55" t="s">
        <v>4773</v>
      </c>
      <c r="M1595" s="55" t="s">
        <v>4830</v>
      </c>
      <c r="N1595" s="55"/>
      <c r="O1595" s="55"/>
      <c r="P1595" s="54" t="s">
        <v>1795</v>
      </c>
      <c r="Q1595" s="13"/>
      <c r="R1595"/>
      <c r="S1595" t="str">
        <f t="shared" si="425"/>
        <v/>
      </c>
      <c r="T1595" s="44" t="str">
        <f>IF(ISNA(VLOOKUP(P1595,Sheet1!E:F,2,0)),"--","PRESENT")</f>
        <v>PRESENT</v>
      </c>
      <c r="U1595"/>
      <c r="V1595">
        <f t="shared" si="415"/>
        <v>386</v>
      </c>
      <c r="W1595" s="79" t="s">
        <v>2661</v>
      </c>
      <c r="X1595" s="57" t="s">
        <v>2600</v>
      </c>
      <c r="Y1595" s="57" t="s">
        <v>2240</v>
      </c>
      <c r="Z1595" s="25" t="str">
        <f t="shared" si="426"/>
        <v>"RAD"</v>
      </c>
      <c r="AA1595" s="25" t="str">
        <f t="shared" si="416"/>
        <v>RAD</v>
      </c>
      <c r="AB1595" s="1">
        <f t="shared" si="427"/>
        <v>1557</v>
      </c>
      <c r="AC1595" t="str">
        <f t="shared" si="417"/>
        <v>ITM_RAD</v>
      </c>
      <c r="AD1595" s="133" t="str">
        <f>IF(ISNA(VLOOKUP(AA1595,'XEQM Shortlist'!J:J,1,0)),"//","")</f>
        <v/>
      </c>
      <c r="AF1595" s="92" t="str">
        <f t="shared" si="418"/>
        <v>RAD</v>
      </c>
      <c r="AG1595" t="b">
        <f t="shared" si="419"/>
        <v>1</v>
      </c>
    </row>
    <row r="1596" spans="1:33">
      <c r="A1596" s="48">
        <f t="shared" si="420"/>
        <v>1596</v>
      </c>
      <c r="B1596" s="47">
        <f t="shared" si="421"/>
        <v>1558</v>
      </c>
      <c r="C1596" s="51" t="s">
        <v>3588</v>
      </c>
      <c r="D1596" s="51" t="s">
        <v>4418</v>
      </c>
      <c r="E1596" s="56" t="s">
        <v>1207</v>
      </c>
      <c r="F1596" s="56" t="s">
        <v>1207</v>
      </c>
      <c r="G1596" s="158">
        <v>0</v>
      </c>
      <c r="H1596" s="158">
        <v>0</v>
      </c>
      <c r="I1596" s="145" t="s">
        <v>3</v>
      </c>
      <c r="J1596" s="56" t="s">
        <v>1377</v>
      </c>
      <c r="K1596" s="57" t="s">
        <v>3947</v>
      </c>
      <c r="L1596" s="55" t="s">
        <v>4773</v>
      </c>
      <c r="M1596" s="55" t="s">
        <v>4830</v>
      </c>
      <c r="N1596" s="55"/>
      <c r="O1596" s="55"/>
      <c r="P1596" s="54" t="s">
        <v>1796</v>
      </c>
      <c r="Q1596" s="13"/>
      <c r="R1596"/>
      <c r="S1596" t="str">
        <f t="shared" si="425"/>
        <v/>
      </c>
      <c r="T1596" s="44" t="str">
        <f>IF(ISNA(VLOOKUP(P1596,Sheet1!E:F,2,0)),"--","PRESENT")</f>
        <v>--</v>
      </c>
      <c r="U1596"/>
      <c r="V1596">
        <f t="shared" si="415"/>
        <v>387</v>
      </c>
      <c r="W1596" s="79" t="s">
        <v>2661</v>
      </c>
      <c r="X1596" s="57" t="s">
        <v>2240</v>
      </c>
      <c r="Y1596" s="57" t="s">
        <v>2240</v>
      </c>
      <c r="Z1596" s="25" t="str">
        <f t="shared" si="426"/>
        <v>"RAD" STD_RIGHT_ARROW</v>
      </c>
      <c r="AA1596" s="25" t="str">
        <f t="shared" si="416"/>
        <v>RAD&gt;</v>
      </c>
      <c r="AB1596" s="1">
        <f t="shared" si="427"/>
        <v>1558</v>
      </c>
      <c r="AC1596" t="str">
        <f t="shared" si="417"/>
        <v>ITM_RADto</v>
      </c>
      <c r="AD1596" s="133" t="str">
        <f>IF(ISNA(VLOOKUP(AA1596,'XEQM Shortlist'!J:J,1,0)),"//","")</f>
        <v>//</v>
      </c>
      <c r="AF1596" s="92" t="str">
        <f t="shared" si="418"/>
        <v>RAD&gt;</v>
      </c>
      <c r="AG1596" t="b">
        <f t="shared" si="419"/>
        <v>1</v>
      </c>
    </row>
    <row r="1597" spans="1:33">
      <c r="A1597" s="48">
        <f t="shared" si="420"/>
        <v>1597</v>
      </c>
      <c r="B1597" s="47">
        <f t="shared" si="421"/>
        <v>1559</v>
      </c>
      <c r="C1597" s="51" t="s">
        <v>3614</v>
      </c>
      <c r="D1597" s="51" t="s">
        <v>7</v>
      </c>
      <c r="E1597" s="56" t="s">
        <v>265</v>
      </c>
      <c r="F1597" s="56" t="s">
        <v>265</v>
      </c>
      <c r="G1597" s="158">
        <v>0</v>
      </c>
      <c r="H1597" s="158">
        <v>0</v>
      </c>
      <c r="I1597" s="145" t="s">
        <v>3</v>
      </c>
      <c r="J1597" s="56" t="s">
        <v>1377</v>
      </c>
      <c r="K1597" s="57" t="s">
        <v>3947</v>
      </c>
      <c r="L1597" s="55" t="s">
        <v>4773</v>
      </c>
      <c r="M1597" s="55" t="s">
        <v>4830</v>
      </c>
      <c r="N1597" s="55"/>
      <c r="O1597" s="55"/>
      <c r="P1597" s="54" t="s">
        <v>1798</v>
      </c>
      <c r="Q1597" s="13"/>
      <c r="R1597"/>
      <c r="S1597" t="str">
        <f t="shared" si="425"/>
        <v/>
      </c>
      <c r="T1597" s="44" t="str">
        <f>IF(ISNA(VLOOKUP(P1597,Sheet1!E:F,2,0)),"--","PRESENT")</f>
        <v>PRESENT</v>
      </c>
      <c r="U1597"/>
      <c r="V1597">
        <f t="shared" si="415"/>
        <v>388</v>
      </c>
      <c r="W1597" s="79" t="s">
        <v>2662</v>
      </c>
      <c r="X1597" s="57" t="s">
        <v>2240</v>
      </c>
      <c r="Y1597" s="57" t="s">
        <v>2240</v>
      </c>
      <c r="Z1597" s="25" t="str">
        <f t="shared" si="426"/>
        <v>"RAN#"</v>
      </c>
      <c r="AA1597" s="25" t="str">
        <f t="shared" si="416"/>
        <v>RAN#</v>
      </c>
      <c r="AB1597" s="1">
        <f t="shared" si="427"/>
        <v>1559</v>
      </c>
      <c r="AC1597" t="str">
        <f t="shared" si="417"/>
        <v>ITM_RAN</v>
      </c>
      <c r="AD1597" s="133" t="str">
        <f>IF(ISNA(VLOOKUP(AA1597,'XEQM Shortlist'!J:J,1,0)),"//","")</f>
        <v/>
      </c>
      <c r="AF1597" s="92" t="str">
        <f t="shared" si="418"/>
        <v>RAN#</v>
      </c>
      <c r="AG1597" t="b">
        <f t="shared" si="419"/>
        <v>1</v>
      </c>
    </row>
    <row r="1598" spans="1:33">
      <c r="A1598" s="48">
        <f t="shared" si="420"/>
        <v>1598</v>
      </c>
      <c r="B1598" s="47">
        <f t="shared" si="421"/>
        <v>1560</v>
      </c>
      <c r="C1598" s="51" t="s">
        <v>3773</v>
      </c>
      <c r="D1598" s="51" t="s">
        <v>2794</v>
      </c>
      <c r="E1598" s="56" t="s">
        <v>279</v>
      </c>
      <c r="F1598" s="56" t="s">
        <v>279</v>
      </c>
      <c r="G1598" s="158">
        <v>0</v>
      </c>
      <c r="H1598" s="158">
        <v>0</v>
      </c>
      <c r="I1598" s="145" t="s">
        <v>3</v>
      </c>
      <c r="J1598" s="56" t="s">
        <v>1377</v>
      </c>
      <c r="K1598" s="57" t="s">
        <v>3785</v>
      </c>
      <c r="L1598" s="55" t="s">
        <v>4773</v>
      </c>
      <c r="M1598" s="55" t="s">
        <v>4832</v>
      </c>
      <c r="N1598" s="55"/>
      <c r="O1598" s="55" t="s">
        <v>266</v>
      </c>
      <c r="P1598" s="54" t="s">
        <v>1799</v>
      </c>
      <c r="Q1598" s="13"/>
      <c r="R1598"/>
      <c r="S1598" t="str">
        <f t="shared" si="425"/>
        <v/>
      </c>
      <c r="T1598" s="44" t="str">
        <f>IF(ISNA(VLOOKUP(P1598,Sheet1!E:F,2,0)),"--","PRESENT")</f>
        <v>--</v>
      </c>
      <c r="U1598"/>
      <c r="V1598">
        <f t="shared" si="415"/>
        <v>389</v>
      </c>
      <c r="W1598" s="79" t="s">
        <v>2240</v>
      </c>
      <c r="X1598" s="57" t="s">
        <v>2240</v>
      </c>
      <c r="Y1598" s="57" t="s">
        <v>2240</v>
      </c>
      <c r="Z1598" s="25" t="str">
        <f t="shared" si="426"/>
        <v>"REGS"</v>
      </c>
      <c r="AA1598" s="25" t="str">
        <f t="shared" si="416"/>
        <v>REGS</v>
      </c>
      <c r="AB1598" s="1">
        <f t="shared" si="427"/>
        <v>1560</v>
      </c>
      <c r="AC1598" t="str">
        <f t="shared" si="417"/>
        <v>ITM_RBR</v>
      </c>
      <c r="AD1598" s="133" t="str">
        <f>IF(ISNA(VLOOKUP(AA1598,'XEQM Shortlist'!J:J,1,0)),"//","")</f>
        <v>//</v>
      </c>
      <c r="AF1598" s="92" t="str">
        <f t="shared" si="418"/>
        <v>REGS</v>
      </c>
      <c r="AG1598" t="b">
        <f t="shared" si="419"/>
        <v>1</v>
      </c>
    </row>
    <row r="1599" spans="1:33">
      <c r="A1599" s="48">
        <f t="shared" si="420"/>
        <v>1599</v>
      </c>
      <c r="B1599" s="47">
        <f t="shared" si="421"/>
        <v>1561</v>
      </c>
      <c r="C1599" s="51" t="s">
        <v>3615</v>
      </c>
      <c r="D1599" s="51" t="s">
        <v>2281</v>
      </c>
      <c r="E1599" s="56" t="s">
        <v>1210</v>
      </c>
      <c r="F1599" s="56" t="s">
        <v>268</v>
      </c>
      <c r="G1599" s="158">
        <v>0</v>
      </c>
      <c r="H1599" s="158">
        <v>99</v>
      </c>
      <c r="I1599" s="145" t="s">
        <v>3</v>
      </c>
      <c r="J1599" s="56" t="s">
        <v>1377</v>
      </c>
      <c r="K1599" s="57" t="s">
        <v>3947</v>
      </c>
      <c r="L1599" s="55" t="s">
        <v>4773</v>
      </c>
      <c r="M1599" s="55" t="s">
        <v>4835</v>
      </c>
      <c r="N1599" s="55"/>
      <c r="O1599" s="51"/>
      <c r="P1599" s="54" t="s">
        <v>1801</v>
      </c>
      <c r="Q1599" s="13"/>
      <c r="R1599"/>
      <c r="S1599" t="str">
        <f t="shared" si="425"/>
        <v>NOT EQUAL</v>
      </c>
      <c r="T1599" s="44" t="str">
        <f>IF(ISNA(VLOOKUP(P1599,Sheet1!E:F,2,0)),"--","PRESENT")</f>
        <v>--</v>
      </c>
      <c r="U1599"/>
      <c r="V1599">
        <f t="shared" si="415"/>
        <v>390</v>
      </c>
      <c r="W1599" s="79" t="s">
        <v>2240</v>
      </c>
      <c r="X1599" s="57" t="s">
        <v>2240</v>
      </c>
      <c r="Y1599" s="57" t="s">
        <v>2240</v>
      </c>
      <c r="Z1599" s="25" t="str">
        <f t="shared" si="426"/>
        <v>"RCLCFG"</v>
      </c>
      <c r="AA1599" s="25" t="str">
        <f t="shared" si="416"/>
        <v>RCLCFG</v>
      </c>
      <c r="AB1599" s="1">
        <f t="shared" si="427"/>
        <v>1561</v>
      </c>
      <c r="AC1599" t="str">
        <f t="shared" si="417"/>
        <v>ITM_RCLCFG</v>
      </c>
      <c r="AD1599" s="133" t="str">
        <f>IF(ISNA(VLOOKUP(AA1599,'XEQM Shortlist'!J:J,1,0)),"//","")</f>
        <v>//</v>
      </c>
      <c r="AF1599" s="92" t="str">
        <f t="shared" si="418"/>
        <v>RCLCFG</v>
      </c>
      <c r="AG1599" t="b">
        <f t="shared" si="419"/>
        <v>1</v>
      </c>
    </row>
    <row r="1600" spans="1:33">
      <c r="A1600" s="48">
        <f t="shared" si="420"/>
        <v>1600</v>
      </c>
      <c r="B1600" s="47">
        <f t="shared" si="421"/>
        <v>1562</v>
      </c>
      <c r="C1600" s="51" t="s">
        <v>3616</v>
      </c>
      <c r="D1600" s="51" t="s">
        <v>7</v>
      </c>
      <c r="E1600" s="56" t="s">
        <v>1211</v>
      </c>
      <c r="F1600" s="56" t="s">
        <v>1211</v>
      </c>
      <c r="G1600" s="158">
        <v>0</v>
      </c>
      <c r="H1600" s="158">
        <v>0</v>
      </c>
      <c r="I1600" s="145" t="s">
        <v>3</v>
      </c>
      <c r="J1600" s="56" t="s">
        <v>1377</v>
      </c>
      <c r="K1600" s="57" t="s">
        <v>3947</v>
      </c>
      <c r="L1600" s="55" t="s">
        <v>4773</v>
      </c>
      <c r="M1600" s="55" t="s">
        <v>4830</v>
      </c>
      <c r="N1600" s="55"/>
      <c r="O1600" s="55"/>
      <c r="P1600" s="54" t="s">
        <v>1802</v>
      </c>
      <c r="Q1600" s="13"/>
      <c r="R1600"/>
      <c r="S1600" t="str">
        <f t="shared" si="425"/>
        <v/>
      </c>
      <c r="T1600" s="44" t="str">
        <f>IF(ISNA(VLOOKUP(P1600,Sheet1!E:F,2,0)),"--","PRESENT")</f>
        <v>PRESENT</v>
      </c>
      <c r="U1600"/>
      <c r="V1600">
        <f t="shared" si="415"/>
        <v>391</v>
      </c>
      <c r="W1600" s="79" t="s">
        <v>2678</v>
      </c>
      <c r="X1600" s="57" t="s">
        <v>2240</v>
      </c>
      <c r="Y1600" s="57" t="s">
        <v>2240</v>
      </c>
      <c r="Z1600" s="25" t="str">
        <f t="shared" si="426"/>
        <v>"RCLEL"</v>
      </c>
      <c r="AA1600" s="25" t="str">
        <f t="shared" si="416"/>
        <v>RCLEL</v>
      </c>
      <c r="AB1600" s="1">
        <f t="shared" si="427"/>
        <v>1562</v>
      </c>
      <c r="AC1600" t="str">
        <f t="shared" si="417"/>
        <v>ITM_RCLEL</v>
      </c>
      <c r="AD1600" s="133" t="str">
        <f>IF(ISNA(VLOOKUP(AA1600,'XEQM Shortlist'!J:J,1,0)),"//","")</f>
        <v>//</v>
      </c>
      <c r="AF1600" s="92" t="str">
        <f t="shared" si="418"/>
        <v>RCLEL</v>
      </c>
      <c r="AG1600" t="b">
        <f t="shared" si="419"/>
        <v>1</v>
      </c>
    </row>
    <row r="1601" spans="1:33">
      <c r="A1601" s="48">
        <f t="shared" si="420"/>
        <v>1601</v>
      </c>
      <c r="B1601" s="47">
        <f t="shared" si="421"/>
        <v>1563</v>
      </c>
      <c r="C1601" s="51" t="s">
        <v>3617</v>
      </c>
      <c r="D1601" s="51" t="s">
        <v>7</v>
      </c>
      <c r="E1601" s="56" t="s">
        <v>1212</v>
      </c>
      <c r="F1601" s="56" t="s">
        <v>1212</v>
      </c>
      <c r="G1601" s="158">
        <v>0</v>
      </c>
      <c r="H1601" s="158">
        <v>0</v>
      </c>
      <c r="I1601" s="145" t="s">
        <v>3</v>
      </c>
      <c r="J1601" s="56" t="s">
        <v>1377</v>
      </c>
      <c r="K1601" s="57" t="s">
        <v>3947</v>
      </c>
      <c r="L1601" s="55" t="s">
        <v>4773</v>
      </c>
      <c r="M1601" s="55" t="s">
        <v>4830</v>
      </c>
      <c r="N1601" s="55"/>
      <c r="O1601" s="55"/>
      <c r="P1601" s="54" t="s">
        <v>1803</v>
      </c>
      <c r="Q1601" s="13"/>
      <c r="R1601"/>
      <c r="S1601" t="str">
        <f t="shared" si="425"/>
        <v/>
      </c>
      <c r="T1601" s="44" t="str">
        <f>IF(ISNA(VLOOKUP(P1601,Sheet1!E:F,2,0)),"--","PRESENT")</f>
        <v>--</v>
      </c>
      <c r="U1601"/>
      <c r="V1601">
        <f t="shared" si="415"/>
        <v>392</v>
      </c>
      <c r="W1601" s="79" t="s">
        <v>2678</v>
      </c>
      <c r="X1601" s="57" t="s">
        <v>2240</v>
      </c>
      <c r="Y1601" s="57" t="s">
        <v>2240</v>
      </c>
      <c r="Z1601" s="25" t="str">
        <f t="shared" si="426"/>
        <v>"RCLIJ"</v>
      </c>
      <c r="AA1601" s="25" t="str">
        <f t="shared" si="416"/>
        <v>RCLIJ</v>
      </c>
      <c r="AB1601" s="1">
        <f t="shared" si="427"/>
        <v>1563</v>
      </c>
      <c r="AC1601" t="str">
        <f t="shared" si="417"/>
        <v>ITM_RCLIJ</v>
      </c>
      <c r="AD1601" s="133" t="str">
        <f>IF(ISNA(VLOOKUP(AA1601,'XEQM Shortlist'!J:J,1,0)),"//","")</f>
        <v>//</v>
      </c>
      <c r="AF1601" s="92" t="str">
        <f t="shared" si="418"/>
        <v>RCLIJ</v>
      </c>
      <c r="AG1601" t="b">
        <f t="shared" si="419"/>
        <v>1</v>
      </c>
    </row>
    <row r="1602" spans="1:33">
      <c r="A1602" s="48">
        <f t="shared" si="420"/>
        <v>1602</v>
      </c>
      <c r="B1602" s="47">
        <f t="shared" si="421"/>
        <v>1564</v>
      </c>
      <c r="C1602" s="51" t="s">
        <v>3618</v>
      </c>
      <c r="D1602" s="51" t="s">
        <v>2281</v>
      </c>
      <c r="E1602" s="56" t="s">
        <v>1213</v>
      </c>
      <c r="F1602" s="56" t="s">
        <v>1213</v>
      </c>
      <c r="G1602" s="158">
        <v>0</v>
      </c>
      <c r="H1602" s="158">
        <v>99</v>
      </c>
      <c r="I1602" s="145" t="s">
        <v>3</v>
      </c>
      <c r="J1602" s="56" t="s">
        <v>1377</v>
      </c>
      <c r="K1602" s="57" t="s">
        <v>3947</v>
      </c>
      <c r="L1602" s="55" t="s">
        <v>4773</v>
      </c>
      <c r="M1602" s="55" t="s">
        <v>4835</v>
      </c>
      <c r="N1602" s="55"/>
      <c r="O1602" s="55"/>
      <c r="P1602" s="54" t="s">
        <v>1804</v>
      </c>
      <c r="Q1602" s="13"/>
      <c r="R1602"/>
      <c r="S1602" t="str">
        <f t="shared" si="425"/>
        <v/>
      </c>
      <c r="T1602" s="44" t="str">
        <f>IF(ISNA(VLOOKUP(P1602,Sheet1!E:F,2,0)),"--","PRESENT")</f>
        <v>--</v>
      </c>
      <c r="U1602"/>
      <c r="V1602">
        <f t="shared" si="415"/>
        <v>393</v>
      </c>
      <c r="W1602" s="79" t="s">
        <v>2678</v>
      </c>
      <c r="X1602" s="57" t="s">
        <v>2240</v>
      </c>
      <c r="Y1602" s="57" t="s">
        <v>2240</v>
      </c>
      <c r="Z1602" s="25" t="str">
        <f t="shared" si="426"/>
        <v>"RCLS"</v>
      </c>
      <c r="AA1602" s="25" t="str">
        <f t="shared" si="416"/>
        <v>RCLS</v>
      </c>
      <c r="AB1602" s="1">
        <f t="shared" si="427"/>
        <v>1564</v>
      </c>
      <c r="AC1602" t="str">
        <f t="shared" si="417"/>
        <v>ITM_RCLS</v>
      </c>
      <c r="AD1602" s="133" t="str">
        <f>IF(ISNA(VLOOKUP(AA1602,'XEQM Shortlist'!J:J,1,0)),"//","")</f>
        <v>//</v>
      </c>
      <c r="AF1602" s="92" t="str">
        <f t="shared" si="418"/>
        <v>RCLS</v>
      </c>
      <c r="AG1602" t="b">
        <f t="shared" si="419"/>
        <v>1</v>
      </c>
    </row>
    <row r="1603" spans="1:33">
      <c r="A1603" s="48">
        <f t="shared" si="420"/>
        <v>1603</v>
      </c>
      <c r="B1603" s="47">
        <f t="shared" si="421"/>
        <v>1565</v>
      </c>
      <c r="C1603" s="51" t="s">
        <v>4261</v>
      </c>
      <c r="D1603" s="51" t="s">
        <v>12</v>
      </c>
      <c r="E1603" s="56" t="s">
        <v>1216</v>
      </c>
      <c r="F1603" s="56" t="s">
        <v>1216</v>
      </c>
      <c r="G1603" s="158">
        <v>0</v>
      </c>
      <c r="H1603" s="162">
        <v>99</v>
      </c>
      <c r="I1603" s="145" t="s">
        <v>3</v>
      </c>
      <c r="J1603" s="56" t="s">
        <v>1377</v>
      </c>
      <c r="K1603" s="57" t="s">
        <v>3947</v>
      </c>
      <c r="L1603" s="55" t="s">
        <v>4773</v>
      </c>
      <c r="M1603" s="55" t="s">
        <v>4831</v>
      </c>
      <c r="N1603" s="55"/>
      <c r="O1603" s="55"/>
      <c r="P1603" s="54" t="s">
        <v>1808</v>
      </c>
      <c r="Q1603" s="13"/>
      <c r="R1603"/>
      <c r="S1603" t="str">
        <f t="shared" si="425"/>
        <v/>
      </c>
      <c r="T1603" s="44" t="str">
        <f>IF(ISNA(VLOOKUP(P1603,Sheet1!E:F,2,0)),"--","PRESENT")</f>
        <v>--</v>
      </c>
      <c r="U1603"/>
      <c r="V1603">
        <f t="shared" si="415"/>
        <v>394</v>
      </c>
      <c r="W1603" s="79" t="s">
        <v>2240</v>
      </c>
      <c r="X1603" s="57" t="s">
        <v>2240</v>
      </c>
      <c r="Y1603" s="57" t="s">
        <v>2240</v>
      </c>
      <c r="Z1603" s="25" t="str">
        <f t="shared" si="426"/>
        <v>"RDP"</v>
      </c>
      <c r="AA1603" s="25" t="str">
        <f t="shared" si="416"/>
        <v>RDP</v>
      </c>
      <c r="AB1603" s="1">
        <f t="shared" si="427"/>
        <v>1565</v>
      </c>
      <c r="AC1603" t="str">
        <f t="shared" si="417"/>
        <v>ITM_RDP</v>
      </c>
      <c r="AD1603" s="133" t="str">
        <f>IF(ISNA(VLOOKUP(AA1603,'XEQM Shortlist'!J:J,1,0)),"//","")</f>
        <v>//</v>
      </c>
      <c r="AF1603" s="92" t="str">
        <f t="shared" si="418"/>
        <v>RDP</v>
      </c>
      <c r="AG1603" t="b">
        <f t="shared" si="419"/>
        <v>1</v>
      </c>
    </row>
    <row r="1604" spans="1:33">
      <c r="A1604" s="48">
        <f t="shared" si="420"/>
        <v>1604</v>
      </c>
      <c r="B1604" s="47">
        <f t="shared" si="421"/>
        <v>1566</v>
      </c>
      <c r="C1604" s="51" t="s">
        <v>3619</v>
      </c>
      <c r="D1604" s="51" t="s">
        <v>7</v>
      </c>
      <c r="E1604" s="56" t="s">
        <v>277</v>
      </c>
      <c r="F1604" s="56" t="s">
        <v>277</v>
      </c>
      <c r="G1604" s="158">
        <v>0</v>
      </c>
      <c r="H1604" s="158">
        <v>0</v>
      </c>
      <c r="I1604" s="145" t="s">
        <v>3</v>
      </c>
      <c r="J1604" s="56" t="s">
        <v>1377</v>
      </c>
      <c r="K1604" s="57" t="s">
        <v>3947</v>
      </c>
      <c r="L1604" s="55" t="s">
        <v>4773</v>
      </c>
      <c r="M1604" s="55" t="s">
        <v>4830</v>
      </c>
      <c r="N1604" s="55"/>
      <c r="O1604" s="55"/>
      <c r="P1604" s="54" t="s">
        <v>1812</v>
      </c>
      <c r="Q1604" s="13"/>
      <c r="R1604"/>
      <c r="S1604" t="str">
        <f t="shared" si="425"/>
        <v/>
      </c>
      <c r="T1604" s="44" t="str">
        <f>IF(ISNA(VLOOKUP(P1604,Sheet1!E:F,2,0)),"--","PRESENT")</f>
        <v>PRESENT</v>
      </c>
      <c r="U1604"/>
      <c r="V1604">
        <f t="shared" si="415"/>
        <v>395</v>
      </c>
      <c r="W1604" s="79" t="s">
        <v>2666</v>
      </c>
      <c r="X1604" s="57" t="s">
        <v>2240</v>
      </c>
      <c r="Y1604" s="57" t="s">
        <v>2240</v>
      </c>
      <c r="Z1604" s="25" t="str">
        <f t="shared" si="426"/>
        <v>"RE"</v>
      </c>
      <c r="AA1604" s="25" t="str">
        <f t="shared" si="416"/>
        <v>RE</v>
      </c>
      <c r="AB1604" s="1">
        <f t="shared" si="427"/>
        <v>1566</v>
      </c>
      <c r="AC1604" t="str">
        <f t="shared" si="417"/>
        <v>ITM_RE</v>
      </c>
      <c r="AD1604" s="133" t="str">
        <f>IF(ISNA(VLOOKUP(AA1604,'XEQM Shortlist'!J:J,1,0)),"//","")</f>
        <v/>
      </c>
      <c r="AF1604" s="92" t="str">
        <f t="shared" si="418"/>
        <v>RE</v>
      </c>
      <c r="AG1604" t="b">
        <f t="shared" si="419"/>
        <v>1</v>
      </c>
    </row>
    <row r="1605" spans="1:33">
      <c r="A1605" s="48">
        <f t="shared" si="420"/>
        <v>1605</v>
      </c>
      <c r="B1605" s="47">
        <f t="shared" si="421"/>
        <v>1567</v>
      </c>
      <c r="C1605" s="51" t="s">
        <v>3771</v>
      </c>
      <c r="D1605" s="51" t="s">
        <v>7</v>
      </c>
      <c r="E1605" s="56" t="s">
        <v>4913</v>
      </c>
      <c r="F1605" s="56" t="s">
        <v>4913</v>
      </c>
      <c r="G1605" s="158">
        <v>0</v>
      </c>
      <c r="H1605" s="158">
        <v>0</v>
      </c>
      <c r="I1605" s="145" t="s">
        <v>3</v>
      </c>
      <c r="J1605" s="56" t="s">
        <v>1377</v>
      </c>
      <c r="K1605" s="57" t="s">
        <v>3947</v>
      </c>
      <c r="L1605" s="55" t="s">
        <v>4773</v>
      </c>
      <c r="M1605" s="55" t="s">
        <v>4830</v>
      </c>
      <c r="N1605" s="55"/>
      <c r="O1605" s="55"/>
      <c r="P1605" s="54" t="s">
        <v>4906</v>
      </c>
      <c r="Q1605" s="13"/>
      <c r="R1605"/>
      <c r="S1605" t="str">
        <f t="shared" si="425"/>
        <v/>
      </c>
      <c r="T1605" s="44" t="str">
        <f>IF(ISNA(VLOOKUP(P1605,Sheet1!E:F,2,0)),"--","PRESENT")</f>
        <v>--</v>
      </c>
      <c r="U1605"/>
      <c r="V1605">
        <f t="shared" si="415"/>
        <v>396</v>
      </c>
      <c r="W1605" s="79" t="s">
        <v>2240</v>
      </c>
      <c r="X1605" s="57" t="s">
        <v>2240</v>
      </c>
      <c r="Y1605" s="57" t="s">
        <v>2240</v>
      </c>
      <c r="Z1605" s="25" t="str">
        <f t="shared" si="426"/>
        <v>"READP"</v>
      </c>
      <c r="AA1605" s="25" t="str">
        <f t="shared" si="416"/>
        <v>READP</v>
      </c>
      <c r="AB1605" s="1">
        <f t="shared" si="427"/>
        <v>1567</v>
      </c>
      <c r="AC1605" t="str">
        <f t="shared" si="417"/>
        <v>ITM_READP</v>
      </c>
      <c r="AD1605" s="133" t="str">
        <f>IF(ISNA(VLOOKUP(AA1605,'XEQM Shortlist'!J:J,1,0)),"//","")</f>
        <v>//</v>
      </c>
      <c r="AF1605" s="92" t="str">
        <f t="shared" si="418"/>
        <v>READP</v>
      </c>
      <c r="AG1605" t="b">
        <f t="shared" si="419"/>
        <v>1</v>
      </c>
    </row>
    <row r="1606" spans="1:33">
      <c r="A1606" s="48">
        <f t="shared" si="420"/>
        <v>1606</v>
      </c>
      <c r="B1606" s="47">
        <f t="shared" si="421"/>
        <v>1568</v>
      </c>
      <c r="C1606" s="51" t="s">
        <v>3620</v>
      </c>
      <c r="D1606" s="51" t="s">
        <v>48</v>
      </c>
      <c r="E1606" s="56" t="s">
        <v>1219</v>
      </c>
      <c r="F1606" s="56" t="s">
        <v>1219</v>
      </c>
      <c r="G1606" s="158">
        <v>0</v>
      </c>
      <c r="H1606" s="158">
        <v>0</v>
      </c>
      <c r="I1606" s="145" t="s">
        <v>3</v>
      </c>
      <c r="J1606" s="56" t="s">
        <v>1377</v>
      </c>
      <c r="K1606" s="57" t="s">
        <v>4581</v>
      </c>
      <c r="L1606" s="55" t="s">
        <v>4773</v>
      </c>
      <c r="M1606" s="55" t="s">
        <v>4832</v>
      </c>
      <c r="N1606" s="55"/>
      <c r="O1606" s="55"/>
      <c r="P1606" s="54" t="s">
        <v>1816</v>
      </c>
      <c r="Q1606" s="13"/>
      <c r="R1606"/>
      <c r="S1606" t="str">
        <f t="shared" si="425"/>
        <v/>
      </c>
      <c r="T1606" s="44" t="str">
        <f>IF(ISNA(VLOOKUP(P1606,Sheet1!E:F,2,0)),"--","PRESENT")</f>
        <v>--</v>
      </c>
      <c r="U1606"/>
      <c r="V1606">
        <f t="shared" si="415"/>
        <v>397</v>
      </c>
      <c r="W1606" s="79" t="s">
        <v>2240</v>
      </c>
      <c r="X1606" s="57" t="s">
        <v>2240</v>
      </c>
      <c r="Y1606" s="57" t="s">
        <v>2240</v>
      </c>
      <c r="Z1606" s="25" t="str">
        <f t="shared" si="426"/>
        <v>"RESET"</v>
      </c>
      <c r="AA1606" s="25" t="str">
        <f t="shared" si="416"/>
        <v>RESET</v>
      </c>
      <c r="AB1606" s="1">
        <f t="shared" si="427"/>
        <v>1568</v>
      </c>
      <c r="AC1606" t="str">
        <f t="shared" si="417"/>
        <v>ITM_RESET</v>
      </c>
      <c r="AD1606" s="133" t="str">
        <f>IF(ISNA(VLOOKUP(AA1606,'XEQM Shortlist'!J:J,1,0)),"//","")</f>
        <v>//</v>
      </c>
      <c r="AF1606" s="92" t="str">
        <f t="shared" si="418"/>
        <v>RESET</v>
      </c>
      <c r="AG1606" t="b">
        <f t="shared" si="419"/>
        <v>1</v>
      </c>
    </row>
    <row r="1607" spans="1:33">
      <c r="A1607" s="48">
        <f t="shared" si="420"/>
        <v>1607</v>
      </c>
      <c r="B1607" s="47">
        <f t="shared" si="421"/>
        <v>1569</v>
      </c>
      <c r="C1607" s="51" t="s">
        <v>3621</v>
      </c>
      <c r="D1607" s="51" t="s">
        <v>7</v>
      </c>
      <c r="E1607" s="56" t="s">
        <v>1220</v>
      </c>
      <c r="F1607" s="56" t="s">
        <v>1220</v>
      </c>
      <c r="G1607" s="158">
        <v>0</v>
      </c>
      <c r="H1607" s="158">
        <v>0</v>
      </c>
      <c r="I1607" s="145" t="s">
        <v>3</v>
      </c>
      <c r="J1607" s="56" t="s">
        <v>1377</v>
      </c>
      <c r="K1607" s="57" t="s">
        <v>3947</v>
      </c>
      <c r="L1607" s="55" t="s">
        <v>4773</v>
      </c>
      <c r="M1607" s="55" t="s">
        <v>4830</v>
      </c>
      <c r="N1607" s="55"/>
      <c r="O1607" s="55"/>
      <c r="P1607" s="54" t="s">
        <v>1817</v>
      </c>
      <c r="Q1607" s="13"/>
      <c r="R1607"/>
      <c r="S1607" t="str">
        <f t="shared" si="425"/>
        <v/>
      </c>
      <c r="T1607" s="44" t="str">
        <f>IF(ISNA(VLOOKUP(P1607,Sheet1!E:F,2,0)),"--","PRESENT")</f>
        <v>--</v>
      </c>
      <c r="U1607"/>
      <c r="V1607">
        <f t="shared" ref="V1607:V1608" si="428">IF(AA1607&lt;&gt;"",V1606+1,V1606)</f>
        <v>398</v>
      </c>
      <c r="W1607" s="79" t="s">
        <v>2666</v>
      </c>
      <c r="X1607" s="57" t="s">
        <v>2240</v>
      </c>
      <c r="Y1607" s="57" t="s">
        <v>2240</v>
      </c>
      <c r="Z1607" s="25" t="str">
        <f t="shared" si="426"/>
        <v>"RE" STD_RIGHT_ARROW "CX"</v>
      </c>
      <c r="AA1607" s="25" t="str">
        <f t="shared" ref="AA1607:AA1608" si="42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27"/>
        <v>1569</v>
      </c>
      <c r="AC1607" t="str">
        <f t="shared" ref="AC1607:AC1608" si="430">P1607</f>
        <v>ITM_REtoCX</v>
      </c>
      <c r="AD1607" s="133" t="str">
        <f>IF(ISNA(VLOOKUP(AA1607,'XEQM Shortlist'!J:J,1,0)),"//","")</f>
        <v>//</v>
      </c>
      <c r="AF1607" s="92" t="str">
        <f t="shared" ref="AF1607:AF1608" si="43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32">AA1607=AF1607</f>
        <v>1</v>
      </c>
    </row>
    <row r="1608" spans="1:33">
      <c r="A1608" s="48">
        <f t="shared" si="420"/>
        <v>1608</v>
      </c>
      <c r="B1608" s="47">
        <f t="shared" si="421"/>
        <v>1570</v>
      </c>
      <c r="C1608" s="51" t="s">
        <v>3622</v>
      </c>
      <c r="D1608" s="51" t="s">
        <v>7</v>
      </c>
      <c r="E1608" s="56" t="s">
        <v>1221</v>
      </c>
      <c r="F1608" s="56" t="s">
        <v>1221</v>
      </c>
      <c r="G1608" s="158">
        <v>0</v>
      </c>
      <c r="H1608" s="158">
        <v>0</v>
      </c>
      <c r="I1608" s="145" t="s">
        <v>3</v>
      </c>
      <c r="J1608" s="56" t="s">
        <v>1377</v>
      </c>
      <c r="K1608" s="57" t="s">
        <v>3947</v>
      </c>
      <c r="L1608" s="55" t="s">
        <v>4773</v>
      </c>
      <c r="M1608" s="55" t="s">
        <v>4830</v>
      </c>
      <c r="N1608" s="55"/>
      <c r="O1608" s="55"/>
      <c r="P1608" s="54" t="s">
        <v>1818</v>
      </c>
      <c r="Q1608" s="13"/>
      <c r="R1608"/>
      <c r="S1608" t="str">
        <f t="shared" si="425"/>
        <v/>
      </c>
      <c r="T1608" s="44" t="str">
        <f>IF(ISNA(VLOOKUP(P1608,Sheet1!E:F,2,0)),"--","PRESENT")</f>
        <v>PRESENT</v>
      </c>
      <c r="U1608"/>
      <c r="V1608">
        <f t="shared" si="428"/>
        <v>399</v>
      </c>
      <c r="W1608" s="79" t="s">
        <v>2666</v>
      </c>
      <c r="X1608" s="57" t="s">
        <v>2240</v>
      </c>
      <c r="Y1608" s="57" t="s">
        <v>2240</v>
      </c>
      <c r="Z1608" s="25" t="str">
        <f t="shared" si="426"/>
        <v>"RE" STD_LEFT_RIGHT_ARROWS "IM"</v>
      </c>
      <c r="AA1608" s="25" t="str">
        <f t="shared" si="429"/>
        <v>RE&lt;&gt;IM</v>
      </c>
      <c r="AB1608" s="1">
        <f t="shared" si="427"/>
        <v>1570</v>
      </c>
      <c r="AC1608" t="str">
        <f t="shared" si="430"/>
        <v>ITM_REexIM</v>
      </c>
      <c r="AD1608" s="133" t="str">
        <f>IF(ISNA(VLOOKUP(AA1608,'XEQM Shortlist'!J:J,1,0)),"//","")</f>
        <v/>
      </c>
      <c r="AF1608" s="92" t="str">
        <f t="shared" si="431"/>
        <v>RE&lt;&gt;IM</v>
      </c>
      <c r="AG1608" t="b">
        <f t="shared" si="432"/>
        <v>1</v>
      </c>
    </row>
    <row r="1609" spans="1:33">
      <c r="A1609" s="48">
        <f t="shared" si="420"/>
        <v>1609</v>
      </c>
      <c r="B1609" s="47">
        <f t="shared" si="421"/>
        <v>1571</v>
      </c>
      <c r="C1609" s="51" t="s">
        <v>4262</v>
      </c>
      <c r="D1609" s="51" t="s">
        <v>12</v>
      </c>
      <c r="E1609" s="56" t="s">
        <v>4919</v>
      </c>
      <c r="F1609" s="56" t="s">
        <v>4919</v>
      </c>
      <c r="G1609" s="158">
        <v>0</v>
      </c>
      <c r="H1609" s="162">
        <v>6</v>
      </c>
      <c r="I1609" s="145" t="s">
        <v>3</v>
      </c>
      <c r="J1609" s="56" t="s">
        <v>1377</v>
      </c>
      <c r="K1609" s="57" t="s">
        <v>3947</v>
      </c>
      <c r="L1609" s="55" t="s">
        <v>4773</v>
      </c>
      <c r="M1609" s="55" t="s">
        <v>4831</v>
      </c>
      <c r="N1609" s="55"/>
      <c r="O1609" s="55"/>
      <c r="P1609" s="54" t="s">
        <v>1824</v>
      </c>
      <c r="Q1609" s="13"/>
      <c r="R1609"/>
      <c r="S1609" t="str">
        <f t="shared" si="425"/>
        <v/>
      </c>
      <c r="T1609" s="44" t="str">
        <f>IF(ISNA(VLOOKUP(P1609,Sheet1!E:F,2,0)),"--","PRESENT")</f>
        <v>--</v>
      </c>
      <c r="U1609"/>
      <c r="V1609">
        <f t="shared" ref="V1609:V1670" si="433">IF(AA1609&lt;&gt;"",V1608+1,V1608)</f>
        <v>400</v>
      </c>
      <c r="W1609" s="79" t="s">
        <v>2240</v>
      </c>
      <c r="X1609" s="57" t="s">
        <v>2240</v>
      </c>
      <c r="Y1609" s="57" t="s">
        <v>2240</v>
      </c>
      <c r="Z1609" s="25" t="str">
        <f t="shared" si="426"/>
        <v>"RM"</v>
      </c>
      <c r="AA1609" s="25" t="str">
        <f t="shared" ref="AA1609:AA1670" si="43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27"/>
        <v>1571</v>
      </c>
      <c r="AC1609" t="str">
        <f t="shared" ref="AC1609:AC1670" si="435">P1609</f>
        <v>ITM_RM</v>
      </c>
      <c r="AD1609" s="133" t="str">
        <f>IF(ISNA(VLOOKUP(AA1609,'XEQM Shortlist'!J:J,1,0)),"//","")</f>
        <v>//</v>
      </c>
      <c r="AF1609" s="92" t="str">
        <f t="shared" ref="AF1609:AF1670" si="43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37">AA1609=AF1609</f>
        <v>1</v>
      </c>
    </row>
    <row r="1610" spans="1:33">
      <c r="A1610" s="48">
        <f t="shared" si="420"/>
        <v>1610</v>
      </c>
      <c r="B1610" s="47">
        <f t="shared" si="421"/>
        <v>1572</v>
      </c>
      <c r="C1610" s="51" t="s">
        <v>3623</v>
      </c>
      <c r="D1610" s="51" t="s">
        <v>7</v>
      </c>
      <c r="E1610" s="75" t="s">
        <v>4920</v>
      </c>
      <c r="F1610" s="75" t="s">
        <v>4920</v>
      </c>
      <c r="G1610" s="158">
        <v>0</v>
      </c>
      <c r="H1610" s="158">
        <v>0</v>
      </c>
      <c r="I1610" s="145" t="s">
        <v>3</v>
      </c>
      <c r="J1610" s="56" t="s">
        <v>1377</v>
      </c>
      <c r="K1610" s="57" t="s">
        <v>3947</v>
      </c>
      <c r="L1610" s="55" t="s">
        <v>4773</v>
      </c>
      <c r="M1610" s="55" t="s">
        <v>4830</v>
      </c>
      <c r="N1610" s="55"/>
      <c r="O1610" s="55"/>
      <c r="P1610" s="54" t="s">
        <v>1825</v>
      </c>
      <c r="Q1610" s="13"/>
      <c r="R1610"/>
      <c r="S1610" t="str">
        <f t="shared" si="425"/>
        <v/>
      </c>
      <c r="T1610" s="44" t="str">
        <f>IF(ISNA(VLOOKUP(P1610,Sheet1!E:F,2,0)),"--","PRESENT")</f>
        <v>--</v>
      </c>
      <c r="U1610"/>
      <c r="V1610">
        <f t="shared" si="433"/>
        <v>401</v>
      </c>
      <c r="W1610" s="79" t="s">
        <v>2676</v>
      </c>
      <c r="X1610" s="57" t="s">
        <v>2240</v>
      </c>
      <c r="Y1610" s="57" t="s">
        <v>2240</v>
      </c>
      <c r="Z1610" s="25" t="str">
        <f t="shared" si="426"/>
        <v>"RM?"</v>
      </c>
      <c r="AA1610" s="25" t="str">
        <f t="shared" si="434"/>
        <v>RM?</v>
      </c>
      <c r="AB1610" s="1">
        <f t="shared" si="427"/>
        <v>1572</v>
      </c>
      <c r="AC1610" t="str">
        <f t="shared" si="435"/>
        <v>ITM_RMQ</v>
      </c>
      <c r="AD1610" s="133" t="str">
        <f>IF(ISNA(VLOOKUP(AA1610,'XEQM Shortlist'!J:J,1,0)),"//","")</f>
        <v>//</v>
      </c>
      <c r="AF1610" s="92" t="str">
        <f t="shared" si="436"/>
        <v>RM?</v>
      </c>
      <c r="AG1610" t="b">
        <f t="shared" si="437"/>
        <v>1</v>
      </c>
    </row>
    <row r="1611" spans="1:33" s="17" customFormat="1">
      <c r="A1611" s="48">
        <f t="shared" si="420"/>
        <v>1611</v>
      </c>
      <c r="B1611" s="47">
        <f t="shared" si="421"/>
        <v>1573</v>
      </c>
      <c r="C1611" s="183" t="s">
        <v>4555</v>
      </c>
      <c r="D1611" s="183" t="s">
        <v>12</v>
      </c>
      <c r="E1611" s="184" t="s">
        <v>4556</v>
      </c>
      <c r="F1611" s="184" t="s">
        <v>4556</v>
      </c>
      <c r="G1611" s="185">
        <v>0</v>
      </c>
      <c r="H1611" s="185">
        <v>15</v>
      </c>
      <c r="I1611" s="145" t="s">
        <v>3</v>
      </c>
      <c r="J1611" s="56" t="s">
        <v>1377</v>
      </c>
      <c r="K1611" s="57" t="s">
        <v>3947</v>
      </c>
      <c r="L1611" s="55" t="s">
        <v>4773</v>
      </c>
      <c r="M1611" s="55" t="s">
        <v>4831</v>
      </c>
      <c r="N1611" s="55"/>
      <c r="O1611" s="186"/>
      <c r="P1611" s="187" t="s">
        <v>4554</v>
      </c>
      <c r="Q1611" s="187"/>
      <c r="R1611" s="186"/>
      <c r="S1611" s="186" t="str">
        <f t="shared" si="425"/>
        <v/>
      </c>
      <c r="T1611" s="44" t="str">
        <f>IF(ISNA(VLOOKUP(P1611,Sheet1!E:F,2,0)),"--","PRESENT")</f>
        <v>--</v>
      </c>
      <c r="U1611" s="186"/>
      <c r="V1611">
        <f t="shared" si="433"/>
        <v>402</v>
      </c>
      <c r="W1611" s="182" t="s">
        <v>2240</v>
      </c>
      <c r="X1611" s="188" t="s">
        <v>2240</v>
      </c>
      <c r="Y1611" s="188" t="s">
        <v>2240</v>
      </c>
      <c r="Z1611" s="25" t="str">
        <f t="shared" si="426"/>
        <v>"DSP"</v>
      </c>
      <c r="AA1611" s="25" t="str">
        <f t="shared" si="434"/>
        <v>DSP</v>
      </c>
      <c r="AB1611" s="1">
        <f t="shared" si="427"/>
        <v>1573</v>
      </c>
      <c r="AC1611" t="str">
        <f t="shared" si="435"/>
        <v>ITM_DSP</v>
      </c>
      <c r="AD1611" s="133" t="str">
        <f>IF(ISNA(VLOOKUP(AA1611,'XEQM Shortlist'!J:J,1,0)),"//","")</f>
        <v>//</v>
      </c>
      <c r="AF1611" s="92" t="str">
        <f t="shared" si="436"/>
        <v>DSP</v>
      </c>
      <c r="AG1611" t="b">
        <f t="shared" si="437"/>
        <v>1</v>
      </c>
    </row>
    <row r="1612" spans="1:33">
      <c r="A1612" s="48">
        <f t="shared" si="420"/>
        <v>1612</v>
      </c>
      <c r="B1612" s="47">
        <f t="shared" si="421"/>
        <v>1574</v>
      </c>
      <c r="C1612" s="51" t="s">
        <v>4536</v>
      </c>
      <c r="D1612" s="51" t="s">
        <v>7</v>
      </c>
      <c r="E1612" s="56" t="s">
        <v>1224</v>
      </c>
      <c r="F1612" s="56" t="s">
        <v>1224</v>
      </c>
      <c r="G1612" s="158">
        <v>0</v>
      </c>
      <c r="H1612" s="158">
        <v>0</v>
      </c>
      <c r="I1612" s="145" t="s">
        <v>3</v>
      </c>
      <c r="J1612" s="56" t="s">
        <v>1377</v>
      </c>
      <c r="K1612" s="57" t="s">
        <v>3947</v>
      </c>
      <c r="L1612" s="55" t="s">
        <v>4773</v>
      </c>
      <c r="M1612" s="55" t="s">
        <v>4830</v>
      </c>
      <c r="N1612" s="55"/>
      <c r="O1612" s="55"/>
      <c r="P1612" s="54" t="s">
        <v>1827</v>
      </c>
      <c r="Q1612" s="13"/>
      <c r="R1612"/>
      <c r="S1612" t="str">
        <f t="shared" si="425"/>
        <v/>
      </c>
      <c r="T1612" s="44" t="str">
        <f>IF(ISNA(VLOOKUP(P1612,Sheet1!E:F,2,0)),"--","PRESENT")</f>
        <v>--</v>
      </c>
      <c r="U1612"/>
      <c r="V1612">
        <f t="shared" si="433"/>
        <v>403</v>
      </c>
      <c r="W1612" s="79" t="s">
        <v>2240</v>
      </c>
      <c r="X1612" s="57" t="s">
        <v>2240</v>
      </c>
      <c r="Y1612" s="57" t="s">
        <v>2240</v>
      </c>
      <c r="Z1612" s="25" t="str">
        <f t="shared" si="426"/>
        <v>"RNORM"</v>
      </c>
      <c r="AA1612" s="25" t="str">
        <f t="shared" si="434"/>
        <v>RNORM</v>
      </c>
      <c r="AB1612" s="1">
        <f t="shared" si="427"/>
        <v>1574</v>
      </c>
      <c r="AC1612" t="str">
        <f t="shared" si="435"/>
        <v>ITM_RNORM</v>
      </c>
      <c r="AD1612" s="133" t="str">
        <f>IF(ISNA(VLOOKUP(AA1612,'XEQM Shortlist'!J:J,1,0)),"//","")</f>
        <v>//</v>
      </c>
      <c r="AF1612" s="92" t="str">
        <f t="shared" si="436"/>
        <v>RNORM</v>
      </c>
      <c r="AG1612" t="b">
        <f t="shared" si="437"/>
        <v>1</v>
      </c>
    </row>
    <row r="1613" spans="1:33" s="105" customFormat="1">
      <c r="A1613" s="48">
        <f t="shared" si="420"/>
        <v>1613</v>
      </c>
      <c r="B1613" s="47">
        <f t="shared" si="421"/>
        <v>1575</v>
      </c>
      <c r="C1613" s="102" t="s">
        <v>3448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1377</v>
      </c>
      <c r="K1613" s="104" t="s">
        <v>3947</v>
      </c>
      <c r="L1613" s="105" t="s">
        <v>4773</v>
      </c>
      <c r="M1613" s="55" t="s">
        <v>4830</v>
      </c>
      <c r="P1613" s="18" t="s">
        <v>1536</v>
      </c>
      <c r="Q1613" s="18"/>
      <c r="R1613"/>
      <c r="S1613" t="str">
        <f t="shared" si="425"/>
        <v/>
      </c>
      <c r="T1613" s="44" t="str">
        <f>IF(ISNA(VLOOKUP(P1613,Sheet1!E:F,2,0)),"--","PRESENT")</f>
        <v>PRESENT</v>
      </c>
      <c r="U1613"/>
      <c r="V1613">
        <f t="shared" si="433"/>
        <v>404</v>
      </c>
      <c r="W1613" s="101" t="s">
        <v>2662</v>
      </c>
      <c r="X1613" s="104" t="s">
        <v>2240</v>
      </c>
      <c r="Y1613" s="104" t="s">
        <v>2240</v>
      </c>
      <c r="Z1613" s="25" t="str">
        <f t="shared" si="426"/>
        <v>"E" STD_SUP_X "-1"</v>
      </c>
      <c r="AA1613" s="25" t="str">
        <f t="shared" si="434"/>
        <v>E^X-1</v>
      </c>
      <c r="AB1613" s="1">
        <f t="shared" si="427"/>
        <v>1575</v>
      </c>
      <c r="AC1613" t="str">
        <f t="shared" si="435"/>
        <v>ITM_EX1</v>
      </c>
      <c r="AD1613" s="133" t="str">
        <f>IF(ISNA(VLOOKUP(AA1613,'XEQM Shortlist'!J:J,1,0)),"//","")</f>
        <v/>
      </c>
      <c r="AE1613"/>
      <c r="AF1613" s="92" t="str">
        <f t="shared" si="436"/>
        <v>E^X-1</v>
      </c>
      <c r="AG1613" t="b">
        <f t="shared" si="437"/>
        <v>1</v>
      </c>
    </row>
    <row r="1614" spans="1:33">
      <c r="A1614" s="48">
        <f t="shared" si="420"/>
        <v>1614</v>
      </c>
      <c r="B1614" s="47">
        <f t="shared" si="421"/>
        <v>1576</v>
      </c>
      <c r="C1614" s="52" t="s">
        <v>3626</v>
      </c>
      <c r="D1614" s="51" t="s">
        <v>7</v>
      </c>
      <c r="E1614" s="56" t="s">
        <v>284</v>
      </c>
      <c r="F1614" s="56" t="s">
        <v>284</v>
      </c>
      <c r="G1614" s="158">
        <v>0</v>
      </c>
      <c r="H1614" s="158">
        <v>0</v>
      </c>
      <c r="I1614" s="145" t="s">
        <v>3</v>
      </c>
      <c r="J1614" s="56" t="s">
        <v>1377</v>
      </c>
      <c r="K1614" s="57" t="s">
        <v>3947</v>
      </c>
      <c r="L1614" s="55" t="s">
        <v>4773</v>
      </c>
      <c r="M1614" s="55" t="s">
        <v>4830</v>
      </c>
      <c r="N1614" s="55"/>
      <c r="O1614" s="55"/>
      <c r="P1614" s="54" t="s">
        <v>1829</v>
      </c>
      <c r="Q1614" s="13"/>
      <c r="R1614"/>
      <c r="S1614" t="str">
        <f t="shared" si="425"/>
        <v/>
      </c>
      <c r="T1614" s="44" t="str">
        <f>IF(ISNA(VLOOKUP(P1614,Sheet1!E:F,2,0)),"--","PRESENT")</f>
        <v>--</v>
      </c>
      <c r="U1614"/>
      <c r="V1614">
        <f t="shared" si="433"/>
        <v>404</v>
      </c>
      <c r="W1614" s="79" t="s">
        <v>2240</v>
      </c>
      <c r="X1614" s="57" t="s">
        <v>2594</v>
      </c>
      <c r="Y1614" s="57" t="s">
        <v>2240</v>
      </c>
      <c r="Z1614" s="25" t="str">
        <f t="shared" si="426"/>
        <v/>
      </c>
      <c r="AA1614" s="25" t="str">
        <f t="shared" si="434"/>
        <v/>
      </c>
      <c r="AB1614" s="1">
        <f t="shared" si="427"/>
        <v>1576</v>
      </c>
      <c r="AC1614" t="str">
        <f t="shared" si="435"/>
        <v>ITM_ROUNDI</v>
      </c>
      <c r="AD1614" s="133" t="str">
        <f>IF(ISNA(VLOOKUP(AA1614,'XEQM Shortlist'!J:J,1,0)),"//","")</f>
        <v/>
      </c>
      <c r="AF1614" s="92" t="str">
        <f t="shared" si="436"/>
        <v/>
      </c>
      <c r="AG1614" t="b">
        <f t="shared" si="437"/>
        <v>1</v>
      </c>
    </row>
    <row r="1615" spans="1:33">
      <c r="A1615" s="48">
        <f t="shared" si="420"/>
        <v>1615</v>
      </c>
      <c r="B1615" s="47">
        <f t="shared" si="421"/>
        <v>1577</v>
      </c>
      <c r="C1615" s="52" t="s">
        <v>4263</v>
      </c>
      <c r="D1615" s="51" t="s">
        <v>12</v>
      </c>
      <c r="E1615" s="56" t="s">
        <v>1227</v>
      </c>
      <c r="F1615" s="56" t="s">
        <v>1227</v>
      </c>
      <c r="G1615" s="158">
        <v>1</v>
      </c>
      <c r="H1615" s="162">
        <v>34</v>
      </c>
      <c r="I1615" s="145" t="s">
        <v>3</v>
      </c>
      <c r="J1615" s="56" t="s">
        <v>1377</v>
      </c>
      <c r="K1615" s="57" t="s">
        <v>3947</v>
      </c>
      <c r="L1615" s="55" t="s">
        <v>4773</v>
      </c>
      <c r="M1615" s="55" t="s">
        <v>4831</v>
      </c>
      <c r="N1615" s="55"/>
      <c r="O1615" s="55"/>
      <c r="P1615" s="54" t="s">
        <v>1832</v>
      </c>
      <c r="Q1615" s="13"/>
      <c r="R1615"/>
      <c r="S1615" t="str">
        <f t="shared" si="425"/>
        <v/>
      </c>
      <c r="T1615" s="44" t="str">
        <f>IF(ISNA(VLOOKUP(P1615,Sheet1!E:F,2,0)),"--","PRESENT")</f>
        <v>--</v>
      </c>
      <c r="U1615"/>
      <c r="V1615">
        <f t="shared" si="433"/>
        <v>405</v>
      </c>
      <c r="W1615" s="79" t="s">
        <v>2240</v>
      </c>
      <c r="X1615" s="57" t="s">
        <v>2240</v>
      </c>
      <c r="Y1615" s="57" t="s">
        <v>2240</v>
      </c>
      <c r="Z1615" s="25" t="str">
        <f t="shared" si="426"/>
        <v>"RSD"</v>
      </c>
      <c r="AA1615" s="25" t="str">
        <f t="shared" si="434"/>
        <v>RSD</v>
      </c>
      <c r="AB1615" s="1">
        <f t="shared" si="427"/>
        <v>1577</v>
      </c>
      <c r="AC1615" t="str">
        <f t="shared" si="435"/>
        <v>ITM_RSD</v>
      </c>
      <c r="AD1615" s="133" t="str">
        <f>IF(ISNA(VLOOKUP(AA1615,'XEQM Shortlist'!J:J,1,0)),"//","")</f>
        <v>//</v>
      </c>
      <c r="AF1615" s="92" t="str">
        <f t="shared" si="436"/>
        <v>RSD</v>
      </c>
      <c r="AG1615" t="b">
        <f t="shared" si="437"/>
        <v>1</v>
      </c>
    </row>
    <row r="1616" spans="1:33">
      <c r="A1616" s="48">
        <f t="shared" si="420"/>
        <v>1616</v>
      </c>
      <c r="B1616" s="47">
        <f t="shared" si="421"/>
        <v>1578</v>
      </c>
      <c r="C1616" s="51" t="s">
        <v>4537</v>
      </c>
      <c r="D1616" s="51" t="s">
        <v>7</v>
      </c>
      <c r="E1616" s="56" t="s">
        <v>286</v>
      </c>
      <c r="F1616" s="56" t="s">
        <v>286</v>
      </c>
      <c r="G1616" s="158">
        <v>0</v>
      </c>
      <c r="H1616" s="158">
        <v>0</v>
      </c>
      <c r="I1616" s="145" t="s">
        <v>3</v>
      </c>
      <c r="J1616" s="56" t="s">
        <v>1377</v>
      </c>
      <c r="K1616" s="57" t="s">
        <v>3947</v>
      </c>
      <c r="L1616" s="55" t="s">
        <v>4773</v>
      </c>
      <c r="M1616" s="55" t="s">
        <v>4830</v>
      </c>
      <c r="N1616" s="55"/>
      <c r="O1616" s="55"/>
      <c r="P1616" s="54" t="s">
        <v>1833</v>
      </c>
      <c r="Q1616" s="13"/>
      <c r="R1616"/>
      <c r="S1616" t="str">
        <f t="shared" si="425"/>
        <v/>
      </c>
      <c r="T1616" s="44" t="str">
        <f>IF(ISNA(VLOOKUP(P1616,Sheet1!E:F,2,0)),"--","PRESENT")</f>
        <v>--</v>
      </c>
      <c r="U1616"/>
      <c r="V1616">
        <f t="shared" si="433"/>
        <v>406</v>
      </c>
      <c r="W1616" s="79" t="s">
        <v>2240</v>
      </c>
      <c r="X1616" s="57" t="s">
        <v>2240</v>
      </c>
      <c r="Y1616" s="57" t="s">
        <v>2240</v>
      </c>
      <c r="Z1616" s="25" t="str">
        <f t="shared" si="426"/>
        <v>"RSUM"</v>
      </c>
      <c r="AA1616" s="25" t="str">
        <f t="shared" si="434"/>
        <v>RSUM</v>
      </c>
      <c r="AB1616" s="1">
        <f t="shared" si="427"/>
        <v>1578</v>
      </c>
      <c r="AC1616" t="str">
        <f t="shared" si="435"/>
        <v>ITM_RSUM</v>
      </c>
      <c r="AD1616" s="133" t="str">
        <f>IF(ISNA(VLOOKUP(AA1616,'XEQM Shortlist'!J:J,1,0)),"//","")</f>
        <v>//</v>
      </c>
      <c r="AF1616" s="92" t="str">
        <f t="shared" si="436"/>
        <v>RSUM</v>
      </c>
      <c r="AG1616" t="b">
        <f t="shared" si="437"/>
        <v>1</v>
      </c>
    </row>
    <row r="1617" spans="1:33">
      <c r="A1617" s="48">
        <f t="shared" si="420"/>
        <v>1617</v>
      </c>
      <c r="B1617" s="47">
        <f t="shared" si="421"/>
        <v>1579</v>
      </c>
      <c r="C1617" s="51" t="s">
        <v>4814</v>
      </c>
      <c r="D1617" s="51" t="s">
        <v>4083</v>
      </c>
      <c r="E1617" s="56" t="s">
        <v>1229</v>
      </c>
      <c r="F1617" s="56" t="s">
        <v>1229</v>
      </c>
      <c r="G1617" s="158">
        <v>0</v>
      </c>
      <c r="H1617" s="158">
        <v>0</v>
      </c>
      <c r="I1617" s="145" t="s">
        <v>3</v>
      </c>
      <c r="J1617" s="56" t="s">
        <v>1378</v>
      </c>
      <c r="K1617" s="57" t="s">
        <v>3785</v>
      </c>
      <c r="L1617" s="55" t="s">
        <v>4773</v>
      </c>
      <c r="M1617" s="55" t="s">
        <v>4830</v>
      </c>
      <c r="N1617" s="55"/>
      <c r="O1617" s="55"/>
      <c r="P1617" s="54" t="s">
        <v>1835</v>
      </c>
      <c r="Q1617" s="13"/>
      <c r="R1617"/>
      <c r="S1617" t="str">
        <f t="shared" si="425"/>
        <v/>
      </c>
      <c r="T1617" s="44" t="str">
        <f>IF(ISNA(VLOOKUP(P1617,Sheet1!E:F,2,0)),"--","PRESENT")</f>
        <v>--</v>
      </c>
      <c r="U1617"/>
      <c r="V1617">
        <f t="shared" si="433"/>
        <v>406</v>
      </c>
      <c r="W1617" s="79" t="s">
        <v>2240</v>
      </c>
      <c r="X1617" s="57" t="s">
        <v>2594</v>
      </c>
      <c r="Y1617" s="57" t="s">
        <v>2240</v>
      </c>
      <c r="Z1617" s="25" t="str">
        <f t="shared" si="426"/>
        <v/>
      </c>
      <c r="AA1617" s="25" t="str">
        <f t="shared" si="434"/>
        <v/>
      </c>
      <c r="AB1617" s="1">
        <f t="shared" si="427"/>
        <v>1579</v>
      </c>
      <c r="AC1617" t="str">
        <f t="shared" si="435"/>
        <v>ITM_RTNP1</v>
      </c>
      <c r="AD1617" s="133" t="str">
        <f>IF(ISNA(VLOOKUP(AA1617,'XEQM Shortlist'!J:J,1,0)),"//","")</f>
        <v/>
      </c>
      <c r="AF1617" s="92" t="str">
        <f t="shared" si="436"/>
        <v/>
      </c>
      <c r="AG1617" t="b">
        <f t="shared" si="437"/>
        <v>1</v>
      </c>
    </row>
    <row r="1618" spans="1:33">
      <c r="A1618" s="48">
        <f t="shared" si="420"/>
        <v>1618</v>
      </c>
      <c r="B1618" s="47">
        <f t="shared" si="421"/>
        <v>1580</v>
      </c>
      <c r="C1618" s="51" t="s">
        <v>4640</v>
      </c>
      <c r="D1618" s="51" t="s">
        <v>7</v>
      </c>
      <c r="E1618" s="56" t="s">
        <v>1230</v>
      </c>
      <c r="F1618" s="56" t="s">
        <v>1230</v>
      </c>
      <c r="G1618" s="158">
        <v>0</v>
      </c>
      <c r="H1618" s="158">
        <v>0</v>
      </c>
      <c r="I1618" s="145" t="s">
        <v>3</v>
      </c>
      <c r="J1618" s="56" t="s">
        <v>1377</v>
      </c>
      <c r="K1618" s="57" t="s">
        <v>3947</v>
      </c>
      <c r="L1618" s="55" t="s">
        <v>4773</v>
      </c>
      <c r="M1618" s="55" t="s">
        <v>4830</v>
      </c>
      <c r="N1618" s="55"/>
      <c r="O1618" s="55"/>
      <c r="P1618" s="54" t="s">
        <v>1836</v>
      </c>
      <c r="Q1618" s="13"/>
      <c r="R1618"/>
      <c r="S1618" t="str">
        <f t="shared" si="425"/>
        <v/>
      </c>
      <c r="T1618" s="44" t="str">
        <f>IF(ISNA(VLOOKUP(P1618,Sheet1!E:F,2,0)),"--","PRESENT")</f>
        <v>--</v>
      </c>
      <c r="U1618"/>
      <c r="V1618">
        <f t="shared" si="433"/>
        <v>407</v>
      </c>
      <c r="W1618" s="79" t="s">
        <v>2240</v>
      </c>
      <c r="X1618" s="57" t="s">
        <v>2240</v>
      </c>
      <c r="Y1618" s="57" t="s">
        <v>2240</v>
      </c>
      <c r="Z1618" s="25" t="str">
        <f t="shared" si="426"/>
        <v>"R-CLR"</v>
      </c>
      <c r="AA1618" s="25" t="str">
        <f t="shared" si="434"/>
        <v>R-CLR</v>
      </c>
      <c r="AB1618" s="1">
        <f t="shared" si="427"/>
        <v>1580</v>
      </c>
      <c r="AC1618" t="str">
        <f t="shared" si="435"/>
        <v>ITM_R_CLR</v>
      </c>
      <c r="AD1618" s="133" t="str">
        <f>IF(ISNA(VLOOKUP(AA1618,'XEQM Shortlist'!J:J,1,0)),"//","")</f>
        <v>//</v>
      </c>
      <c r="AF1618" s="92" t="str">
        <f t="shared" si="436"/>
        <v>R-CLR</v>
      </c>
      <c r="AG1618" t="b">
        <f t="shared" si="437"/>
        <v>1</v>
      </c>
    </row>
    <row r="1619" spans="1:33">
      <c r="A1619" s="48">
        <f t="shared" si="420"/>
        <v>1619</v>
      </c>
      <c r="B1619" s="47">
        <f t="shared" si="421"/>
        <v>1581</v>
      </c>
      <c r="C1619" s="51" t="s">
        <v>4641</v>
      </c>
      <c r="D1619" s="51" t="s">
        <v>7</v>
      </c>
      <c r="E1619" s="56" t="s">
        <v>287</v>
      </c>
      <c r="F1619" s="56" t="s">
        <v>287</v>
      </c>
      <c r="G1619" s="158">
        <v>0</v>
      </c>
      <c r="H1619" s="158">
        <v>0</v>
      </c>
      <c r="I1619" s="145" t="s">
        <v>3</v>
      </c>
      <c r="J1619" s="56" t="s">
        <v>1377</v>
      </c>
      <c r="K1619" s="57" t="s">
        <v>3947</v>
      </c>
      <c r="L1619" s="55" t="s">
        <v>4773</v>
      </c>
      <c r="M1619" s="55" t="s">
        <v>4830</v>
      </c>
      <c r="N1619" s="55"/>
      <c r="O1619" s="55"/>
      <c r="P1619" s="54" t="s">
        <v>1837</v>
      </c>
      <c r="Q1619" s="13"/>
      <c r="R1619"/>
      <c r="S1619" t="str">
        <f t="shared" si="425"/>
        <v/>
      </c>
      <c r="T1619" s="44" t="str">
        <f>IF(ISNA(VLOOKUP(P1619,Sheet1!E:F,2,0)),"--","PRESENT")</f>
        <v>--</v>
      </c>
      <c r="U1619"/>
      <c r="V1619">
        <f t="shared" si="433"/>
        <v>408</v>
      </c>
      <c r="W1619" s="79" t="s">
        <v>2240</v>
      </c>
      <c r="X1619" s="57" t="s">
        <v>2240</v>
      </c>
      <c r="Y1619" s="57" t="s">
        <v>2240</v>
      </c>
      <c r="Z1619" s="25" t="str">
        <f t="shared" si="426"/>
        <v>"R-COPY"</v>
      </c>
      <c r="AA1619" s="25" t="str">
        <f t="shared" si="434"/>
        <v>R-COPY</v>
      </c>
      <c r="AB1619" s="1">
        <f t="shared" si="427"/>
        <v>1581</v>
      </c>
      <c r="AC1619" t="str">
        <f t="shared" si="435"/>
        <v>ITM_R_COPY</v>
      </c>
      <c r="AD1619" s="133" t="str">
        <f>IF(ISNA(VLOOKUP(AA1619,'XEQM Shortlist'!J:J,1,0)),"//","")</f>
        <v>//</v>
      </c>
      <c r="AF1619" s="92" t="str">
        <f t="shared" si="436"/>
        <v>R-COPY</v>
      </c>
      <c r="AG1619" t="b">
        <f t="shared" si="437"/>
        <v>1</v>
      </c>
    </row>
    <row r="1620" spans="1:33">
      <c r="A1620" s="48">
        <f t="shared" si="420"/>
        <v>1620</v>
      </c>
      <c r="B1620" s="47">
        <f t="shared" si="421"/>
        <v>1582</v>
      </c>
      <c r="C1620" s="51" t="s">
        <v>4642</v>
      </c>
      <c r="D1620" s="51" t="s">
        <v>7</v>
      </c>
      <c r="E1620" s="56" t="s">
        <v>288</v>
      </c>
      <c r="F1620" s="56" t="s">
        <v>288</v>
      </c>
      <c r="G1620" s="158">
        <v>0</v>
      </c>
      <c r="H1620" s="158">
        <v>0</v>
      </c>
      <c r="I1620" s="145" t="s">
        <v>3</v>
      </c>
      <c r="J1620" s="56" t="s">
        <v>1377</v>
      </c>
      <c r="K1620" s="57" t="s">
        <v>3947</v>
      </c>
      <c r="L1620" s="55" t="s">
        <v>4773</v>
      </c>
      <c r="M1620" s="55" t="s">
        <v>4830</v>
      </c>
      <c r="N1620" s="55"/>
      <c r="O1620" s="55"/>
      <c r="P1620" s="54" t="s">
        <v>1838</v>
      </c>
      <c r="Q1620" s="13"/>
      <c r="R1620"/>
      <c r="S1620" t="str">
        <f t="shared" si="425"/>
        <v/>
      </c>
      <c r="T1620" s="44" t="str">
        <f>IF(ISNA(VLOOKUP(P1620,Sheet1!E:F,2,0)),"--","PRESENT")</f>
        <v>--</v>
      </c>
      <c r="U1620"/>
      <c r="V1620">
        <f t="shared" si="433"/>
        <v>409</v>
      </c>
      <c r="W1620" s="79" t="s">
        <v>2240</v>
      </c>
      <c r="X1620" s="57" t="s">
        <v>2240</v>
      </c>
      <c r="Y1620" s="57" t="s">
        <v>2240</v>
      </c>
      <c r="Z1620" s="25" t="str">
        <f t="shared" si="426"/>
        <v>"R-SORT"</v>
      </c>
      <c r="AA1620" s="25" t="str">
        <f t="shared" si="434"/>
        <v>R-SORT</v>
      </c>
      <c r="AB1620" s="1">
        <f t="shared" si="427"/>
        <v>1582</v>
      </c>
      <c r="AC1620" t="str">
        <f t="shared" si="435"/>
        <v>ITM_R_SORT</v>
      </c>
      <c r="AD1620" s="133" t="str">
        <f>IF(ISNA(VLOOKUP(AA1620,'XEQM Shortlist'!J:J,1,0)),"//","")</f>
        <v>//</v>
      </c>
      <c r="AF1620" s="92" t="str">
        <f t="shared" si="436"/>
        <v>R-SORT</v>
      </c>
      <c r="AG1620" t="b">
        <f t="shared" si="437"/>
        <v>1</v>
      </c>
    </row>
    <row r="1621" spans="1:33">
      <c r="A1621" s="48">
        <f t="shared" si="420"/>
        <v>1621</v>
      </c>
      <c r="B1621" s="47">
        <f t="shared" si="421"/>
        <v>1583</v>
      </c>
      <c r="C1621" s="51" t="s">
        <v>4643</v>
      </c>
      <c r="D1621" s="51" t="s">
        <v>7</v>
      </c>
      <c r="E1621" s="56" t="s">
        <v>289</v>
      </c>
      <c r="F1621" s="56" t="s">
        <v>289</v>
      </c>
      <c r="G1621" s="158">
        <v>0</v>
      </c>
      <c r="H1621" s="158">
        <v>0</v>
      </c>
      <c r="I1621" s="145" t="s">
        <v>3</v>
      </c>
      <c r="J1621" s="56" t="s">
        <v>1377</v>
      </c>
      <c r="K1621" s="57" t="s">
        <v>3947</v>
      </c>
      <c r="L1621" s="55" t="s">
        <v>4773</v>
      </c>
      <c r="M1621" s="55" t="s">
        <v>4830</v>
      </c>
      <c r="N1621" s="55"/>
      <c r="O1621" s="55"/>
      <c r="P1621" s="54" t="s">
        <v>1839</v>
      </c>
      <c r="Q1621" s="13"/>
      <c r="R1621"/>
      <c r="S1621" t="str">
        <f t="shared" si="425"/>
        <v/>
      </c>
      <c r="T1621" s="44" t="str">
        <f>IF(ISNA(VLOOKUP(P1621,Sheet1!E:F,2,0)),"--","PRESENT")</f>
        <v>--</v>
      </c>
      <c r="U1621"/>
      <c r="V1621">
        <f t="shared" si="433"/>
        <v>410</v>
      </c>
      <c r="W1621" s="79" t="s">
        <v>2240</v>
      </c>
      <c r="X1621" s="57" t="s">
        <v>2240</v>
      </c>
      <c r="Y1621" s="57" t="s">
        <v>2240</v>
      </c>
      <c r="Z1621" s="25" t="str">
        <f t="shared" si="426"/>
        <v>"R-SWAP"</v>
      </c>
      <c r="AA1621" s="25" t="str">
        <f t="shared" si="434"/>
        <v>R-SWAP</v>
      </c>
      <c r="AB1621" s="1">
        <f t="shared" si="427"/>
        <v>1583</v>
      </c>
      <c r="AC1621" t="str">
        <f t="shared" si="435"/>
        <v>ITM_R_SWAP</v>
      </c>
      <c r="AD1621" s="133" t="str">
        <f>IF(ISNA(VLOOKUP(AA1621,'XEQM Shortlist'!J:J,1,0)),"//","")</f>
        <v>//</v>
      </c>
      <c r="AF1621" s="92" t="str">
        <f t="shared" si="436"/>
        <v>R-SWAP</v>
      </c>
      <c r="AG1621" t="b">
        <f t="shared" si="437"/>
        <v>1</v>
      </c>
    </row>
    <row r="1622" spans="1:33">
      <c r="A1622" s="48">
        <f t="shared" si="420"/>
        <v>1622</v>
      </c>
      <c r="B1622" s="47">
        <f t="shared" si="421"/>
        <v>1584</v>
      </c>
      <c r="C1622" s="51" t="s">
        <v>4606</v>
      </c>
      <c r="D1622" s="51" t="s">
        <v>7</v>
      </c>
      <c r="E1622" s="56" t="s">
        <v>4607</v>
      </c>
      <c r="F1622" s="56" t="s">
        <v>4607</v>
      </c>
      <c r="G1622" s="158">
        <v>0</v>
      </c>
      <c r="H1622" s="158">
        <v>0</v>
      </c>
      <c r="I1622" s="145" t="s">
        <v>3</v>
      </c>
      <c r="J1622" s="56" t="s">
        <v>1377</v>
      </c>
      <c r="K1622" s="57" t="s">
        <v>3947</v>
      </c>
      <c r="L1622" s="55" t="s">
        <v>4773</v>
      </c>
      <c r="M1622" s="55" t="s">
        <v>4830</v>
      </c>
      <c r="N1622" s="55"/>
      <c r="O1622" s="55"/>
      <c r="P1622" s="54" t="s">
        <v>4631</v>
      </c>
      <c r="Q1622" s="13"/>
      <c r="R1622"/>
      <c r="S1622" t="str">
        <f t="shared" si="425"/>
        <v/>
      </c>
      <c r="T1622" s="44" t="str">
        <f>IF(ISNA(VLOOKUP(P1622,Sheet1!E:F,2,0)),"--","PRESENT")</f>
        <v>--</v>
      </c>
      <c r="U1622"/>
      <c r="V1622">
        <f t="shared" si="433"/>
        <v>411</v>
      </c>
      <c r="W1622" s="79" t="s">
        <v>2240</v>
      </c>
      <c r="X1622" s="57" t="s">
        <v>2240</v>
      </c>
      <c r="Y1622" s="57" t="s">
        <v>2240</v>
      </c>
      <c r="Z1622" s="25" t="str">
        <f t="shared" si="426"/>
        <v>STD_PSI "(U,M)"</v>
      </c>
      <c r="AA1622" s="25" t="str">
        <f t="shared" si="434"/>
        <v>PSI(U,M)</v>
      </c>
      <c r="AB1622" s="1">
        <f t="shared" si="427"/>
        <v>1584</v>
      </c>
      <c r="AC1622" t="str">
        <f t="shared" si="435"/>
        <v>ITM_am</v>
      </c>
      <c r="AD1622" s="133" t="str">
        <f>IF(ISNA(VLOOKUP(AA1622,'XEQM Shortlist'!J:J,1,0)),"//","")</f>
        <v>//</v>
      </c>
      <c r="AF1622" s="92" t="str">
        <f t="shared" si="436"/>
        <v>PSI(U,M)</v>
      </c>
      <c r="AG1622" t="b">
        <f t="shared" si="437"/>
        <v>1</v>
      </c>
    </row>
    <row r="1623" spans="1:33">
      <c r="A1623" s="48">
        <f t="shared" si="420"/>
        <v>1623</v>
      </c>
      <c r="B1623" s="47">
        <f t="shared" si="421"/>
        <v>1585</v>
      </c>
      <c r="C1623" s="51" t="s">
        <v>3628</v>
      </c>
      <c r="D1623" s="51" t="s">
        <v>7</v>
      </c>
      <c r="E1623" s="56" t="s">
        <v>510</v>
      </c>
      <c r="F1623" s="56" t="s">
        <v>510</v>
      </c>
      <c r="G1623" s="158">
        <v>0</v>
      </c>
      <c r="H1623" s="158">
        <v>0</v>
      </c>
      <c r="I1623" s="145" t="s">
        <v>3</v>
      </c>
      <c r="J1623" s="56" t="s">
        <v>1377</v>
      </c>
      <c r="K1623" s="57" t="s">
        <v>3947</v>
      </c>
      <c r="L1623" s="55" t="s">
        <v>4773</v>
      </c>
      <c r="M1623" s="55" t="s">
        <v>4830</v>
      </c>
      <c r="N1623" s="55"/>
      <c r="O1623" s="55"/>
      <c r="P1623" s="54" t="s">
        <v>3391</v>
      </c>
      <c r="Q1623" s="13"/>
      <c r="R1623"/>
      <c r="S1623" t="str">
        <f t="shared" si="425"/>
        <v/>
      </c>
      <c r="T1623" s="44" t="str">
        <f>IF(ISNA(VLOOKUP(P1623,Sheet1!E:F,2,0)),"--","PRESENT")</f>
        <v>--</v>
      </c>
      <c r="U1623"/>
      <c r="V1623">
        <f t="shared" si="433"/>
        <v>412</v>
      </c>
      <c r="W1623" s="79"/>
      <c r="X1623" s="57"/>
      <c r="Y1623" s="57"/>
      <c r="Z1623" s="25" t="str">
        <f t="shared" si="426"/>
        <v>"S"</v>
      </c>
      <c r="AA1623" s="25" t="str">
        <f t="shared" si="434"/>
        <v>S</v>
      </c>
      <c r="AB1623" s="1">
        <f t="shared" si="427"/>
        <v>1585</v>
      </c>
      <c r="AC1623" t="str">
        <f t="shared" si="435"/>
        <v>ITM_STDDEVWEIGHTED</v>
      </c>
      <c r="AD1623" s="133" t="str">
        <f>IF(ISNA(VLOOKUP(AA1623,'XEQM Shortlist'!J:J,1,0)),"//","")</f>
        <v>//</v>
      </c>
      <c r="AF1623" s="92" t="str">
        <f t="shared" si="436"/>
        <v>S</v>
      </c>
      <c r="AG1623" t="b">
        <f t="shared" si="437"/>
        <v>1</v>
      </c>
    </row>
    <row r="1624" spans="1:33">
      <c r="A1624" s="48">
        <f t="shared" si="420"/>
        <v>1624</v>
      </c>
      <c r="B1624" s="47">
        <f t="shared" si="421"/>
        <v>1586</v>
      </c>
      <c r="C1624" s="51" t="s">
        <v>3629</v>
      </c>
      <c r="D1624" s="51" t="s">
        <v>7</v>
      </c>
      <c r="E1624" s="56" t="s">
        <v>296</v>
      </c>
      <c r="F1624" s="56" t="s">
        <v>296</v>
      </c>
      <c r="G1624" s="158">
        <v>0</v>
      </c>
      <c r="H1624" s="158">
        <v>0</v>
      </c>
      <c r="I1624" s="145" t="s">
        <v>3</v>
      </c>
      <c r="J1624" s="56" t="s">
        <v>1377</v>
      </c>
      <c r="K1624" s="57" t="s">
        <v>3947</v>
      </c>
      <c r="L1624" s="55" t="s">
        <v>4773</v>
      </c>
      <c r="M1624" s="55" t="s">
        <v>4832</v>
      </c>
      <c r="N1624" s="55"/>
      <c r="O1624" s="55"/>
      <c r="P1624" s="54" t="s">
        <v>1848</v>
      </c>
      <c r="Q1624" s="13"/>
      <c r="R1624"/>
      <c r="S1624" t="str">
        <f t="shared" si="425"/>
        <v/>
      </c>
      <c r="T1624" s="44" t="str">
        <f>IF(ISNA(VLOOKUP(P1624,Sheet1!E:F,2,0)),"--","PRESENT")</f>
        <v>--</v>
      </c>
      <c r="U1624"/>
      <c r="V1624">
        <f t="shared" si="433"/>
        <v>413</v>
      </c>
      <c r="W1624" s="79" t="s">
        <v>2240</v>
      </c>
      <c r="X1624" s="57" t="s">
        <v>2240</v>
      </c>
      <c r="Y1624" s="57" t="s">
        <v>2240</v>
      </c>
      <c r="Z1624" s="25" t="str">
        <f t="shared" si="426"/>
        <v>"SAVE"</v>
      </c>
      <c r="AA1624" s="25" t="str">
        <f t="shared" si="434"/>
        <v>SAVE</v>
      </c>
      <c r="AB1624" s="1">
        <f t="shared" si="427"/>
        <v>1586</v>
      </c>
      <c r="AC1624" t="str">
        <f t="shared" si="435"/>
        <v>ITM_SAVE</v>
      </c>
      <c r="AD1624" s="133" t="str">
        <f>IF(ISNA(VLOOKUP(AA1624,'XEQM Shortlist'!J:J,1,0)),"//","")</f>
        <v>//</v>
      </c>
      <c r="AF1624" s="92" t="str">
        <f t="shared" si="436"/>
        <v>SAVE</v>
      </c>
      <c r="AG1624" t="b">
        <f t="shared" si="437"/>
        <v>1</v>
      </c>
    </row>
    <row r="1625" spans="1:33">
      <c r="A1625" s="48">
        <f t="shared" si="420"/>
        <v>1625</v>
      </c>
      <c r="B1625" s="47">
        <f t="shared" si="421"/>
        <v>1587</v>
      </c>
      <c r="C1625" s="51" t="s">
        <v>3630</v>
      </c>
      <c r="D1625" s="51" t="s">
        <v>12</v>
      </c>
      <c r="E1625" s="56" t="s">
        <v>299</v>
      </c>
      <c r="F1625" s="56" t="s">
        <v>299</v>
      </c>
      <c r="G1625" s="158">
        <v>0</v>
      </c>
      <c r="H1625" s="158">
        <v>15</v>
      </c>
      <c r="I1625" s="145" t="s">
        <v>3</v>
      </c>
      <c r="J1625" s="56" t="s">
        <v>1377</v>
      </c>
      <c r="K1625" s="57" t="s">
        <v>3947</v>
      </c>
      <c r="L1625" s="55" t="s">
        <v>4773</v>
      </c>
      <c r="M1625" s="55" t="s">
        <v>4831</v>
      </c>
      <c r="N1625" s="55"/>
      <c r="O1625" s="55"/>
      <c r="P1625" s="54" t="s">
        <v>1851</v>
      </c>
      <c r="Q1625" s="13"/>
      <c r="R1625"/>
      <c r="S1625" t="str">
        <f t="shared" si="425"/>
        <v/>
      </c>
      <c r="T1625" s="44" t="str">
        <f>IF(ISNA(VLOOKUP(P1625,Sheet1!E:F,2,0)),"--","PRESENT")</f>
        <v>PRESENT</v>
      </c>
      <c r="U1625"/>
      <c r="V1625">
        <f t="shared" si="433"/>
        <v>414</v>
      </c>
      <c r="W1625" s="79" t="s">
        <v>2677</v>
      </c>
      <c r="X1625" s="57" t="s">
        <v>2600</v>
      </c>
      <c r="Y1625" s="57" t="s">
        <v>2240</v>
      </c>
      <c r="Z1625" s="25" t="str">
        <f t="shared" si="426"/>
        <v>"SCI"</v>
      </c>
      <c r="AA1625" s="25" t="str">
        <f t="shared" si="434"/>
        <v>SCI</v>
      </c>
      <c r="AB1625" s="1">
        <f t="shared" si="427"/>
        <v>1587</v>
      </c>
      <c r="AC1625" t="str">
        <f t="shared" si="435"/>
        <v>ITM_SCI</v>
      </c>
      <c r="AD1625" s="133" t="str">
        <f>IF(ISNA(VLOOKUP(AA1625,'XEQM Shortlist'!J:J,1,0)),"//","")</f>
        <v/>
      </c>
      <c r="AF1625" s="92" t="str">
        <f t="shared" si="436"/>
        <v>SCI</v>
      </c>
      <c r="AG1625" t="b">
        <f t="shared" si="437"/>
        <v>1</v>
      </c>
    </row>
    <row r="1626" spans="1:33">
      <c r="A1626" s="48">
        <f t="shared" si="420"/>
        <v>1626</v>
      </c>
      <c r="B1626" s="47">
        <f t="shared" si="421"/>
        <v>1588</v>
      </c>
      <c r="C1626" s="51" t="s">
        <v>3631</v>
      </c>
      <c r="D1626" s="51" t="s">
        <v>7</v>
      </c>
      <c r="E1626" s="56" t="s">
        <v>302</v>
      </c>
      <c r="F1626" s="56" t="s">
        <v>302</v>
      </c>
      <c r="G1626" s="158">
        <v>0</v>
      </c>
      <c r="H1626" s="158">
        <v>0</v>
      </c>
      <c r="I1626" s="145" t="s">
        <v>3</v>
      </c>
      <c r="J1626" s="56" t="s">
        <v>1377</v>
      </c>
      <c r="K1626" s="57" t="s">
        <v>3947</v>
      </c>
      <c r="L1626" s="55" t="s">
        <v>4773</v>
      </c>
      <c r="M1626" s="55" t="s">
        <v>4830</v>
      </c>
      <c r="N1626" s="55"/>
      <c r="O1626" s="55"/>
      <c r="P1626" s="54" t="s">
        <v>1853</v>
      </c>
      <c r="Q1626" s="13"/>
      <c r="R1626"/>
      <c r="S1626" t="str">
        <f t="shared" si="425"/>
        <v/>
      </c>
      <c r="T1626" s="44" t="str">
        <f>IF(ISNA(VLOOKUP(P1626,Sheet1!E:F,2,0)),"--","PRESENT")</f>
        <v>--</v>
      </c>
      <c r="U1626"/>
      <c r="V1626">
        <f t="shared" si="433"/>
        <v>415</v>
      </c>
      <c r="W1626" s="79" t="s">
        <v>2676</v>
      </c>
      <c r="X1626" s="57" t="s">
        <v>2240</v>
      </c>
      <c r="Y1626" s="57" t="s">
        <v>2240</v>
      </c>
      <c r="Z1626" s="25" t="str">
        <f t="shared" si="426"/>
        <v>"SDIGS?"</v>
      </c>
      <c r="AA1626" s="25" t="str">
        <f t="shared" si="434"/>
        <v>SDIGS?</v>
      </c>
      <c r="AB1626" s="1">
        <f t="shared" si="427"/>
        <v>1588</v>
      </c>
      <c r="AC1626" t="str">
        <f t="shared" si="435"/>
        <v>ITM_SDIGS</v>
      </c>
      <c r="AD1626" s="133" t="str">
        <f>IF(ISNA(VLOOKUP(AA1626,'XEQM Shortlist'!J:J,1,0)),"//","")</f>
        <v>//</v>
      </c>
      <c r="AF1626" s="92" t="str">
        <f t="shared" si="436"/>
        <v>SDIGS?</v>
      </c>
      <c r="AG1626" t="b">
        <f t="shared" si="437"/>
        <v>1</v>
      </c>
    </row>
    <row r="1627" spans="1:33">
      <c r="A1627" s="48">
        <f t="shared" si="420"/>
        <v>1627</v>
      </c>
      <c r="B1627" s="47">
        <f t="shared" si="421"/>
        <v>1589</v>
      </c>
      <c r="C1627" s="51" t="s">
        <v>3632</v>
      </c>
      <c r="D1627" s="51" t="s">
        <v>7</v>
      </c>
      <c r="E1627" s="56" t="s">
        <v>304</v>
      </c>
      <c r="F1627" s="56" t="s">
        <v>304</v>
      </c>
      <c r="G1627" s="158">
        <v>0</v>
      </c>
      <c r="H1627" s="158">
        <v>0</v>
      </c>
      <c r="I1627" s="145" t="s">
        <v>3</v>
      </c>
      <c r="J1627" s="56" t="s">
        <v>1377</v>
      </c>
      <c r="K1627" s="57" t="s">
        <v>3947</v>
      </c>
      <c r="L1627" s="55" t="s">
        <v>4773</v>
      </c>
      <c r="M1627" s="55" t="s">
        <v>4830</v>
      </c>
      <c r="N1627" s="55"/>
      <c r="O1627" s="55"/>
      <c r="P1627" s="54" t="s">
        <v>1857</v>
      </c>
      <c r="Q1627" s="13"/>
      <c r="R1627"/>
      <c r="S1627" t="str">
        <f t="shared" si="425"/>
        <v/>
      </c>
      <c r="T1627" s="44" t="str">
        <f>IF(ISNA(VLOOKUP(P1627,Sheet1!E:F,2,0)),"--","PRESENT")</f>
        <v>PRESENT</v>
      </c>
      <c r="U1627"/>
      <c r="V1627">
        <f t="shared" si="433"/>
        <v>416</v>
      </c>
      <c r="W1627" s="79" t="s">
        <v>2662</v>
      </c>
      <c r="X1627" s="57" t="s">
        <v>2240</v>
      </c>
      <c r="Y1627" s="57" t="s">
        <v>2240</v>
      </c>
      <c r="Z1627" s="25" t="str">
        <f t="shared" si="426"/>
        <v>"SEED"</v>
      </c>
      <c r="AA1627" s="25" t="str">
        <f t="shared" si="434"/>
        <v>SEED</v>
      </c>
      <c r="AB1627" s="1">
        <f t="shared" si="427"/>
        <v>1589</v>
      </c>
      <c r="AC1627" t="str">
        <f t="shared" si="435"/>
        <v>ITM_SEED</v>
      </c>
      <c r="AD1627" s="133" t="str">
        <f>IF(ISNA(VLOOKUP(AA1627,'XEQM Shortlist'!J:J,1,0)),"//","")</f>
        <v>//</v>
      </c>
      <c r="AF1627" s="92" t="str">
        <f t="shared" si="436"/>
        <v>SEED</v>
      </c>
      <c r="AG1627" t="b">
        <f t="shared" si="437"/>
        <v>1</v>
      </c>
    </row>
    <row r="1628" spans="1:33">
      <c r="A1628" s="48">
        <f t="shared" ref="A1628:A1691" si="438">IF(B1628=INT(B1628),ROW(),"")</f>
        <v>1628</v>
      </c>
      <c r="B1628" s="47">
        <f t="shared" ref="B1628:B1691" si="439">IF(AND(MID(C1628,2,1)&lt;&gt;"/",MID(C1628,1,1)="/"),INT(B1627)+1,B1627+0.01)</f>
        <v>1590</v>
      </c>
      <c r="C1628" s="51" t="s">
        <v>3771</v>
      </c>
      <c r="D1628" s="51" t="s">
        <v>7</v>
      </c>
      <c r="E1628" s="56" t="s">
        <v>4914</v>
      </c>
      <c r="F1628" s="56" t="s">
        <v>4914</v>
      </c>
      <c r="G1628" s="158">
        <v>0</v>
      </c>
      <c r="H1628" s="158">
        <v>0</v>
      </c>
      <c r="I1628" s="145" t="s">
        <v>3</v>
      </c>
      <c r="J1628" s="56" t="s">
        <v>1377</v>
      </c>
      <c r="K1628" s="57" t="s">
        <v>3947</v>
      </c>
      <c r="L1628" s="55" t="s">
        <v>4773</v>
      </c>
      <c r="M1628" s="55" t="s">
        <v>4830</v>
      </c>
      <c r="N1628" s="55"/>
      <c r="O1628" s="55"/>
      <c r="P1628" s="54" t="s">
        <v>4907</v>
      </c>
      <c r="Q1628" s="13"/>
      <c r="R1628"/>
      <c r="S1628" t="str">
        <f t="shared" si="425"/>
        <v/>
      </c>
      <c r="T1628" s="44" t="str">
        <f>IF(ISNA(VLOOKUP(P1628,Sheet1!E:F,2,0)),"--","PRESENT")</f>
        <v>--</v>
      </c>
      <c r="U1628"/>
      <c r="V1628">
        <f t="shared" si="433"/>
        <v>417</v>
      </c>
      <c r="W1628" s="79" t="s">
        <v>2240</v>
      </c>
      <c r="X1628" s="57" t="s">
        <v>2240</v>
      </c>
      <c r="Y1628" s="57" t="s">
        <v>2240</v>
      </c>
      <c r="Z1628" s="25" t="str">
        <f t="shared" si="426"/>
        <v>"WRITEP"</v>
      </c>
      <c r="AA1628" s="25" t="str">
        <f t="shared" si="434"/>
        <v>WRITEP</v>
      </c>
      <c r="AB1628" s="1">
        <f t="shared" si="427"/>
        <v>1590</v>
      </c>
      <c r="AC1628" t="str">
        <f t="shared" si="435"/>
        <v>ITM_WRITEP</v>
      </c>
      <c r="AD1628" s="133" t="str">
        <f>IF(ISNA(VLOOKUP(AA1628,'XEQM Shortlist'!J:J,1,0)),"//","")</f>
        <v>//</v>
      </c>
      <c r="AF1628" s="92" t="str">
        <f t="shared" si="436"/>
        <v>WRITEP</v>
      </c>
      <c r="AG1628" t="b">
        <f t="shared" si="437"/>
        <v>1</v>
      </c>
    </row>
    <row r="1629" spans="1:33">
      <c r="A1629" s="48">
        <f t="shared" si="438"/>
        <v>1629</v>
      </c>
      <c r="B1629" s="47">
        <f t="shared" si="439"/>
        <v>1591</v>
      </c>
      <c r="C1629" s="51" t="s">
        <v>3633</v>
      </c>
      <c r="D1629" s="51" t="s">
        <v>7</v>
      </c>
      <c r="E1629" s="56" t="s">
        <v>1234</v>
      </c>
      <c r="F1629" s="56" t="s">
        <v>305</v>
      </c>
      <c r="G1629" s="158">
        <v>0</v>
      </c>
      <c r="H1629" s="158">
        <v>0</v>
      </c>
      <c r="I1629" s="145" t="s">
        <v>3</v>
      </c>
      <c r="J1629" s="56" t="s">
        <v>1377</v>
      </c>
      <c r="K1629" s="57" t="s">
        <v>3947</v>
      </c>
      <c r="L1629" s="55" t="s">
        <v>4773</v>
      </c>
      <c r="M1629" s="55" t="s">
        <v>4830</v>
      </c>
      <c r="N1629" s="55"/>
      <c r="O1629" s="55"/>
      <c r="P1629" s="54" t="s">
        <v>1858</v>
      </c>
      <c r="Q1629" s="13"/>
      <c r="R1629"/>
      <c r="S1629" t="str">
        <f t="shared" si="425"/>
        <v>NOT EQUAL</v>
      </c>
      <c r="T1629" s="44" t="str">
        <f>IF(ISNA(VLOOKUP(P1629,Sheet1!E:F,2,0)),"--","PRESENT")</f>
        <v>--</v>
      </c>
      <c r="U1629"/>
      <c r="V1629">
        <f t="shared" si="433"/>
        <v>418</v>
      </c>
      <c r="W1629" s="79" t="s">
        <v>2240</v>
      </c>
      <c r="X1629" s="57" t="s">
        <v>2240</v>
      </c>
      <c r="Y1629" s="57" t="s">
        <v>2240</v>
      </c>
      <c r="Z1629" s="25" t="str">
        <f t="shared" ref="Z1629:Z1639" si="44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34"/>
        <v>SETCHN</v>
      </c>
      <c r="AB1629" s="1">
        <f t="shared" ref="AB1629:AB1639" si="441">B1629</f>
        <v>1591</v>
      </c>
      <c r="AC1629" t="str">
        <f t="shared" si="435"/>
        <v>ITM_SETCHN</v>
      </c>
      <c r="AD1629" s="133" t="str">
        <f>IF(ISNA(VLOOKUP(AA1629,'XEQM Shortlist'!J:J,1,0)),"//","")</f>
        <v>//</v>
      </c>
      <c r="AF1629" s="92" t="str">
        <f t="shared" si="436"/>
        <v>SETCHN</v>
      </c>
      <c r="AG1629" t="b">
        <f t="shared" si="437"/>
        <v>1</v>
      </c>
    </row>
    <row r="1630" spans="1:33">
      <c r="A1630" s="48">
        <f t="shared" si="438"/>
        <v>1630</v>
      </c>
      <c r="B1630" s="47">
        <f t="shared" si="439"/>
        <v>1592</v>
      </c>
      <c r="C1630" s="51" t="s">
        <v>4230</v>
      </c>
      <c r="D1630" s="51" t="s">
        <v>7</v>
      </c>
      <c r="E1630" s="56" t="s">
        <v>306</v>
      </c>
      <c r="F1630" s="56" t="s">
        <v>306</v>
      </c>
      <c r="G1630" s="158">
        <v>0</v>
      </c>
      <c r="H1630" s="158">
        <v>0</v>
      </c>
      <c r="I1630" s="145" t="s">
        <v>3</v>
      </c>
      <c r="J1630" s="56" t="s">
        <v>1377</v>
      </c>
      <c r="K1630" s="57" t="s">
        <v>3947</v>
      </c>
      <c r="L1630" s="55" t="s">
        <v>4773</v>
      </c>
      <c r="M1630" s="55" t="s">
        <v>4830</v>
      </c>
      <c r="N1630" s="55"/>
      <c r="O1630" s="55"/>
      <c r="P1630" s="54" t="s">
        <v>1859</v>
      </c>
      <c r="Q1630" s="13"/>
      <c r="R1630"/>
      <c r="S1630" t="str">
        <f t="shared" si="425"/>
        <v/>
      </c>
      <c r="T1630" s="44" t="str">
        <f>IF(ISNA(VLOOKUP(P1630,Sheet1!E:F,2,0)),"--","PRESENT")</f>
        <v>--</v>
      </c>
      <c r="U1630"/>
      <c r="V1630">
        <f t="shared" si="433"/>
        <v>419</v>
      </c>
      <c r="W1630" s="79" t="s">
        <v>2240</v>
      </c>
      <c r="X1630" s="57" t="s">
        <v>2240</v>
      </c>
      <c r="Y1630" s="57" t="s">
        <v>2240</v>
      </c>
      <c r="Z1630" s="25" t="str">
        <f t="shared" si="440"/>
        <v>"SETDAT"</v>
      </c>
      <c r="AA1630" s="25" t="str">
        <f t="shared" si="434"/>
        <v>SETDAT</v>
      </c>
      <c r="AB1630" s="1">
        <f t="shared" si="441"/>
        <v>1592</v>
      </c>
      <c r="AC1630" t="str">
        <f t="shared" si="435"/>
        <v>ITM_SETDAT</v>
      </c>
      <c r="AD1630" s="133" t="str">
        <f>IF(ISNA(VLOOKUP(AA1630,'XEQM Shortlist'!J:J,1,0)),"//","")</f>
        <v>//</v>
      </c>
      <c r="AF1630" s="92" t="str">
        <f t="shared" si="436"/>
        <v>SETDAT</v>
      </c>
      <c r="AG1630" t="b">
        <f t="shared" si="437"/>
        <v>1</v>
      </c>
    </row>
    <row r="1631" spans="1:33">
      <c r="A1631" s="48">
        <f t="shared" si="438"/>
        <v>1631</v>
      </c>
      <c r="B1631" s="47">
        <f t="shared" si="439"/>
        <v>1593</v>
      </c>
      <c r="C1631" s="51" t="s">
        <v>3634</v>
      </c>
      <c r="D1631" s="51" t="s">
        <v>7</v>
      </c>
      <c r="E1631" s="56" t="s">
        <v>1235</v>
      </c>
      <c r="F1631" s="56" t="s">
        <v>307</v>
      </c>
      <c r="G1631" s="158">
        <v>0</v>
      </c>
      <c r="H1631" s="158">
        <v>0</v>
      </c>
      <c r="I1631" s="145" t="s">
        <v>3</v>
      </c>
      <c r="J1631" s="56" t="s">
        <v>1377</v>
      </c>
      <c r="K1631" s="57" t="s">
        <v>3947</v>
      </c>
      <c r="L1631" s="55" t="s">
        <v>4773</v>
      </c>
      <c r="M1631" s="55" t="s">
        <v>4830</v>
      </c>
      <c r="N1631" s="55"/>
      <c r="O1631" s="55"/>
      <c r="P1631" s="54" t="s">
        <v>1860</v>
      </c>
      <c r="Q1631" s="13"/>
      <c r="R1631"/>
      <c r="S1631" t="str">
        <f t="shared" si="425"/>
        <v>NOT EQUAL</v>
      </c>
      <c r="T1631" s="44" t="str">
        <f>IF(ISNA(VLOOKUP(P1631,Sheet1!E:F,2,0)),"--","PRESENT")</f>
        <v>--</v>
      </c>
      <c r="U1631"/>
      <c r="V1631">
        <f t="shared" si="433"/>
        <v>420</v>
      </c>
      <c r="W1631" s="79" t="s">
        <v>2240</v>
      </c>
      <c r="X1631" s="57" t="s">
        <v>2240</v>
      </c>
      <c r="Y1631" s="57" t="s">
        <v>2240</v>
      </c>
      <c r="Z1631" s="25" t="str">
        <f t="shared" si="440"/>
        <v>"SETEUR"</v>
      </c>
      <c r="AA1631" s="25" t="str">
        <f t="shared" si="434"/>
        <v>SETEUR</v>
      </c>
      <c r="AB1631" s="1">
        <f t="shared" si="441"/>
        <v>1593</v>
      </c>
      <c r="AC1631" t="str">
        <f t="shared" si="435"/>
        <v>ITM_SETEUR</v>
      </c>
      <c r="AD1631" s="133" t="str">
        <f>IF(ISNA(VLOOKUP(AA1631,'XEQM Shortlist'!J:J,1,0)),"//","")</f>
        <v>//</v>
      </c>
      <c r="AF1631" s="92" t="str">
        <f t="shared" si="436"/>
        <v>SETEUR</v>
      </c>
      <c r="AG1631" t="b">
        <f t="shared" si="437"/>
        <v>1</v>
      </c>
    </row>
    <row r="1632" spans="1:33">
      <c r="A1632" s="48">
        <f t="shared" si="438"/>
        <v>1632</v>
      </c>
      <c r="B1632" s="47">
        <f t="shared" si="439"/>
        <v>1594</v>
      </c>
      <c r="C1632" s="51" t="s">
        <v>3635</v>
      </c>
      <c r="D1632" s="51" t="s">
        <v>7</v>
      </c>
      <c r="E1632" s="56" t="s">
        <v>1236</v>
      </c>
      <c r="F1632" s="56" t="s">
        <v>308</v>
      </c>
      <c r="G1632" s="158">
        <v>0</v>
      </c>
      <c r="H1632" s="158">
        <v>0</v>
      </c>
      <c r="I1632" s="145" t="s">
        <v>3</v>
      </c>
      <c r="J1632" s="56" t="s">
        <v>1377</v>
      </c>
      <c r="K1632" s="57" t="s">
        <v>3947</v>
      </c>
      <c r="L1632" s="55" t="s">
        <v>4773</v>
      </c>
      <c r="M1632" s="55" t="s">
        <v>4830</v>
      </c>
      <c r="N1632" s="55"/>
      <c r="O1632" s="55"/>
      <c r="P1632" s="54" t="s">
        <v>1861</v>
      </c>
      <c r="Q1632" s="13"/>
      <c r="R1632"/>
      <c r="S1632" t="str">
        <f t="shared" si="425"/>
        <v>NOT EQUAL</v>
      </c>
      <c r="T1632" s="44" t="str">
        <f>IF(ISNA(VLOOKUP(P1632,Sheet1!E:F,2,0)),"--","PRESENT")</f>
        <v>--</v>
      </c>
      <c r="U1632"/>
      <c r="V1632">
        <f t="shared" si="433"/>
        <v>421</v>
      </c>
      <c r="W1632" s="79" t="s">
        <v>2240</v>
      </c>
      <c r="X1632" s="57" t="s">
        <v>2240</v>
      </c>
      <c r="Y1632" s="57" t="s">
        <v>2240</v>
      </c>
      <c r="Z1632" s="25" t="str">
        <f t="shared" si="440"/>
        <v>"SETIND"</v>
      </c>
      <c r="AA1632" s="25" t="str">
        <f t="shared" si="434"/>
        <v>SETIND</v>
      </c>
      <c r="AB1632" s="1">
        <f t="shared" si="441"/>
        <v>1594</v>
      </c>
      <c r="AC1632" t="str">
        <f t="shared" si="435"/>
        <v>ITM_SETIND</v>
      </c>
      <c r="AD1632" s="133" t="str">
        <f>IF(ISNA(VLOOKUP(AA1632,'XEQM Shortlist'!J:J,1,0)),"//","")</f>
        <v>//</v>
      </c>
      <c r="AF1632" s="92" t="str">
        <f t="shared" si="436"/>
        <v>SETIND</v>
      </c>
      <c r="AG1632" t="b">
        <f t="shared" si="437"/>
        <v>1</v>
      </c>
    </row>
    <row r="1633" spans="1:33">
      <c r="A1633" s="48">
        <f t="shared" si="438"/>
        <v>1633</v>
      </c>
      <c r="B1633" s="47">
        <f t="shared" si="439"/>
        <v>1595</v>
      </c>
      <c r="C1633" s="51" t="s">
        <v>3636</v>
      </c>
      <c r="D1633" s="51" t="s">
        <v>7</v>
      </c>
      <c r="E1633" s="56" t="s">
        <v>1237</v>
      </c>
      <c r="F1633" s="56" t="s">
        <v>309</v>
      </c>
      <c r="G1633" s="158">
        <v>0</v>
      </c>
      <c r="H1633" s="158">
        <v>0</v>
      </c>
      <c r="I1633" s="145" t="s">
        <v>3</v>
      </c>
      <c r="J1633" s="56" t="s">
        <v>1377</v>
      </c>
      <c r="K1633" s="57" t="s">
        <v>3947</v>
      </c>
      <c r="L1633" s="55" t="s">
        <v>4773</v>
      </c>
      <c r="M1633" s="55" t="s">
        <v>4830</v>
      </c>
      <c r="N1633" s="55"/>
      <c r="O1633" s="55"/>
      <c r="P1633" s="54" t="s">
        <v>1862</v>
      </c>
      <c r="Q1633" s="13"/>
      <c r="R1633"/>
      <c r="S1633" t="str">
        <f t="shared" si="425"/>
        <v>NOT EQUAL</v>
      </c>
      <c r="T1633" s="44" t="str">
        <f>IF(ISNA(VLOOKUP(P1633,Sheet1!E:F,2,0)),"--","PRESENT")</f>
        <v>--</v>
      </c>
      <c r="U1633"/>
      <c r="V1633">
        <f t="shared" si="433"/>
        <v>422</v>
      </c>
      <c r="W1633" s="79" t="s">
        <v>2240</v>
      </c>
      <c r="X1633" s="57" t="s">
        <v>2240</v>
      </c>
      <c r="Y1633" s="57" t="s">
        <v>2240</v>
      </c>
      <c r="Z1633" s="25" t="str">
        <f t="shared" si="440"/>
        <v>"SETJPN"</v>
      </c>
      <c r="AA1633" s="25" t="str">
        <f t="shared" si="434"/>
        <v>SETJPN</v>
      </c>
      <c r="AB1633" s="1">
        <f t="shared" si="441"/>
        <v>1595</v>
      </c>
      <c r="AC1633" t="str">
        <f t="shared" si="435"/>
        <v>ITM_SETJPN</v>
      </c>
      <c r="AD1633" s="133" t="str">
        <f>IF(ISNA(VLOOKUP(AA1633,'XEQM Shortlist'!J:J,1,0)),"//","")</f>
        <v>//</v>
      </c>
      <c r="AF1633" s="92" t="str">
        <f t="shared" si="436"/>
        <v>SETJPN</v>
      </c>
      <c r="AG1633" t="b">
        <f t="shared" si="437"/>
        <v>1</v>
      </c>
    </row>
    <row r="1634" spans="1:33">
      <c r="A1634" s="48">
        <f t="shared" si="438"/>
        <v>1634</v>
      </c>
      <c r="B1634" s="47">
        <f t="shared" si="439"/>
        <v>1596</v>
      </c>
      <c r="C1634" s="51" t="s">
        <v>4639</v>
      </c>
      <c r="D1634" s="51" t="s">
        <v>7</v>
      </c>
      <c r="E1634" s="56" t="s">
        <v>310</v>
      </c>
      <c r="F1634" s="56" t="s">
        <v>310</v>
      </c>
      <c r="G1634" s="158">
        <v>0</v>
      </c>
      <c r="H1634" s="158">
        <v>0</v>
      </c>
      <c r="I1634" s="145" t="s">
        <v>3</v>
      </c>
      <c r="J1634" s="56" t="s">
        <v>1377</v>
      </c>
      <c r="K1634" s="57" t="s">
        <v>3947</v>
      </c>
      <c r="L1634" s="55" t="s">
        <v>4773</v>
      </c>
      <c r="M1634" s="55" t="s">
        <v>4830</v>
      </c>
      <c r="N1634" s="55"/>
      <c r="O1634" s="55"/>
      <c r="P1634" s="54" t="s">
        <v>1863</v>
      </c>
      <c r="Q1634" s="13"/>
      <c r="R1634"/>
      <c r="S1634" t="str">
        <f t="shared" si="425"/>
        <v/>
      </c>
      <c r="T1634" s="44" t="str">
        <f>IF(ISNA(VLOOKUP(P1634,Sheet1!E:F,2,0)),"--","PRESENT")</f>
        <v>--</v>
      </c>
      <c r="U1634"/>
      <c r="V1634">
        <f t="shared" si="433"/>
        <v>423</v>
      </c>
      <c r="W1634" s="79" t="s">
        <v>2240</v>
      </c>
      <c r="X1634" s="57" t="s">
        <v>2240</v>
      </c>
      <c r="Y1634" s="57" t="s">
        <v>2240</v>
      </c>
      <c r="Z1634" s="25" t="str">
        <f t="shared" si="440"/>
        <v>"SETSIG"</v>
      </c>
      <c r="AA1634" s="25" t="str">
        <f t="shared" si="434"/>
        <v>SETSIG</v>
      </c>
      <c r="AB1634" s="1">
        <f t="shared" si="441"/>
        <v>1596</v>
      </c>
      <c r="AC1634" t="str">
        <f t="shared" si="435"/>
        <v>ITM_SETSIG</v>
      </c>
      <c r="AD1634" s="133" t="str">
        <f>IF(ISNA(VLOOKUP(AA1634,'XEQM Shortlist'!J:J,1,0)),"//","")</f>
        <v>//</v>
      </c>
      <c r="AF1634" s="92" t="str">
        <f t="shared" si="436"/>
        <v>SETSIG</v>
      </c>
      <c r="AG1634" t="b">
        <f t="shared" si="437"/>
        <v>1</v>
      </c>
    </row>
    <row r="1635" spans="1:33">
      <c r="A1635" s="48">
        <f t="shared" si="438"/>
        <v>1635</v>
      </c>
      <c r="B1635" s="47">
        <f t="shared" si="439"/>
        <v>1597</v>
      </c>
      <c r="C1635" s="51" t="s">
        <v>4218</v>
      </c>
      <c r="D1635" s="51" t="s">
        <v>7</v>
      </c>
      <c r="E1635" s="56" t="s">
        <v>311</v>
      </c>
      <c r="F1635" s="56" t="s">
        <v>311</v>
      </c>
      <c r="G1635" s="158">
        <v>0</v>
      </c>
      <c r="H1635" s="158">
        <v>0</v>
      </c>
      <c r="I1635" s="145" t="s">
        <v>3</v>
      </c>
      <c r="J1635" s="56" t="s">
        <v>1377</v>
      </c>
      <c r="K1635" s="57" t="s">
        <v>3947</v>
      </c>
      <c r="L1635" s="55" t="s">
        <v>4773</v>
      </c>
      <c r="M1635" s="55" t="s">
        <v>4830</v>
      </c>
      <c r="N1635" s="55"/>
      <c r="O1635" s="55"/>
      <c r="P1635" s="54" t="s">
        <v>1864</v>
      </c>
      <c r="Q1635" s="13"/>
      <c r="R1635"/>
      <c r="S1635" t="str">
        <f t="shared" ref="S1635:S1639" si="442">IF(E1635=F1635,"","NOT EQUAL")</f>
        <v/>
      </c>
      <c r="T1635" s="44" t="str">
        <f>IF(ISNA(VLOOKUP(P1635,Sheet1!E:F,2,0)),"--","PRESENT")</f>
        <v>--</v>
      </c>
      <c r="U1635"/>
      <c r="V1635">
        <f t="shared" si="433"/>
        <v>424</v>
      </c>
      <c r="W1635" s="79" t="s">
        <v>2240</v>
      </c>
      <c r="X1635" s="57" t="s">
        <v>2240</v>
      </c>
      <c r="Y1635" s="57" t="s">
        <v>2240</v>
      </c>
      <c r="Z1635" s="25" t="str">
        <f t="shared" si="440"/>
        <v>"SETTIM"</v>
      </c>
      <c r="AA1635" s="25" t="str">
        <f t="shared" si="434"/>
        <v>SETTIM</v>
      </c>
      <c r="AB1635" s="1">
        <f t="shared" si="441"/>
        <v>1597</v>
      </c>
      <c r="AC1635" t="str">
        <f t="shared" si="435"/>
        <v>ITM_SETTIM</v>
      </c>
      <c r="AD1635" s="133" t="str">
        <f>IF(ISNA(VLOOKUP(AA1635,'XEQM Shortlist'!J:J,1,0)),"//","")</f>
        <v>//</v>
      </c>
      <c r="AF1635" s="92" t="str">
        <f t="shared" si="436"/>
        <v>SETTIM</v>
      </c>
      <c r="AG1635" t="b">
        <f t="shared" si="437"/>
        <v>1</v>
      </c>
    </row>
    <row r="1636" spans="1:33">
      <c r="A1636" s="48">
        <f t="shared" si="438"/>
        <v>1636</v>
      </c>
      <c r="B1636" s="47">
        <f t="shared" si="439"/>
        <v>1598</v>
      </c>
      <c r="C1636" s="51" t="s">
        <v>3637</v>
      </c>
      <c r="D1636" s="51" t="s">
        <v>7</v>
      </c>
      <c r="E1636" s="56" t="s">
        <v>1238</v>
      </c>
      <c r="F1636" s="56" t="s">
        <v>1239</v>
      </c>
      <c r="G1636" s="158">
        <v>0</v>
      </c>
      <c r="H1636" s="158">
        <v>0</v>
      </c>
      <c r="I1636" s="145" t="s">
        <v>3</v>
      </c>
      <c r="J1636" s="56" t="s">
        <v>1377</v>
      </c>
      <c r="K1636" s="57" t="s">
        <v>3947</v>
      </c>
      <c r="L1636" s="55" t="s">
        <v>4773</v>
      </c>
      <c r="M1636" s="55" t="s">
        <v>4830</v>
      </c>
      <c r="N1636" s="55"/>
      <c r="O1636" s="55"/>
      <c r="P1636" s="54" t="s">
        <v>1865</v>
      </c>
      <c r="Q1636" s="13"/>
      <c r="R1636"/>
      <c r="S1636" t="str">
        <f t="shared" si="442"/>
        <v>NOT EQUAL</v>
      </c>
      <c r="T1636" s="44" t="str">
        <f>IF(ISNA(VLOOKUP(P1636,Sheet1!E:F,2,0)),"--","PRESENT")</f>
        <v>--</v>
      </c>
      <c r="U1636"/>
      <c r="V1636">
        <f t="shared" si="433"/>
        <v>425</v>
      </c>
      <c r="W1636" s="79" t="s">
        <v>2240</v>
      </c>
      <c r="X1636" s="57" t="s">
        <v>2240</v>
      </c>
      <c r="Y1636" s="57" t="s">
        <v>2240</v>
      </c>
      <c r="Z1636" s="25" t="str">
        <f t="shared" si="440"/>
        <v>"SETUK"</v>
      </c>
      <c r="AA1636" s="25" t="str">
        <f t="shared" si="434"/>
        <v>SETUK</v>
      </c>
      <c r="AB1636" s="1">
        <f t="shared" si="441"/>
        <v>1598</v>
      </c>
      <c r="AC1636" t="str">
        <f t="shared" si="435"/>
        <v>ITM_SETUK</v>
      </c>
      <c r="AD1636" s="133" t="str">
        <f>IF(ISNA(VLOOKUP(AA1636,'XEQM Shortlist'!J:J,1,0)),"//","")</f>
        <v>//</v>
      </c>
      <c r="AF1636" s="92" t="str">
        <f t="shared" si="436"/>
        <v>SETUK</v>
      </c>
      <c r="AG1636" t="b">
        <f t="shared" si="437"/>
        <v>1</v>
      </c>
    </row>
    <row r="1637" spans="1:33">
      <c r="A1637" s="48">
        <f t="shared" si="438"/>
        <v>1637</v>
      </c>
      <c r="B1637" s="47">
        <f t="shared" si="439"/>
        <v>1599</v>
      </c>
      <c r="C1637" s="51" t="s">
        <v>3638</v>
      </c>
      <c r="D1637" s="51" t="s">
        <v>7</v>
      </c>
      <c r="E1637" s="56" t="s">
        <v>1240</v>
      </c>
      <c r="F1637" s="56" t="s">
        <v>312</v>
      </c>
      <c r="G1637" s="158">
        <v>0</v>
      </c>
      <c r="H1637" s="158">
        <v>0</v>
      </c>
      <c r="I1637" s="145" t="s">
        <v>3</v>
      </c>
      <c r="J1637" s="56" t="s">
        <v>1377</v>
      </c>
      <c r="K1637" s="57" t="s">
        <v>3947</v>
      </c>
      <c r="L1637" s="55" t="s">
        <v>4773</v>
      </c>
      <c r="M1637" s="55" t="s">
        <v>4830</v>
      </c>
      <c r="N1637" s="55"/>
      <c r="O1637" s="55"/>
      <c r="P1637" s="54" t="s">
        <v>1866</v>
      </c>
      <c r="Q1637" s="13"/>
      <c r="R1637"/>
      <c r="S1637" t="str">
        <f t="shared" si="442"/>
        <v>NOT EQUAL</v>
      </c>
      <c r="T1637" s="44" t="str">
        <f>IF(ISNA(VLOOKUP(P1637,Sheet1!E:F,2,0)),"--","PRESENT")</f>
        <v>--</v>
      </c>
      <c r="U1637"/>
      <c r="V1637">
        <f t="shared" si="433"/>
        <v>426</v>
      </c>
      <c r="W1637" s="79" t="s">
        <v>2240</v>
      </c>
      <c r="X1637" s="57" t="s">
        <v>2240</v>
      </c>
      <c r="Y1637" s="57" t="s">
        <v>2240</v>
      </c>
      <c r="Z1637" s="25" t="str">
        <f t="shared" si="440"/>
        <v>"SETUSA"</v>
      </c>
      <c r="AA1637" s="25" t="str">
        <f t="shared" si="434"/>
        <v>SETUSA</v>
      </c>
      <c r="AB1637" s="1">
        <f t="shared" si="441"/>
        <v>1599</v>
      </c>
      <c r="AC1637" t="str">
        <f t="shared" si="435"/>
        <v>ITM_SETUSA</v>
      </c>
      <c r="AD1637" s="133" t="str">
        <f>IF(ISNA(VLOOKUP(AA1637,'XEQM Shortlist'!J:J,1,0)),"//","")</f>
        <v>//</v>
      </c>
      <c r="AF1637" s="92" t="str">
        <f t="shared" si="436"/>
        <v>SETUSA</v>
      </c>
      <c r="AG1637" t="b">
        <f t="shared" si="437"/>
        <v>1</v>
      </c>
    </row>
    <row r="1638" spans="1:33">
      <c r="A1638" s="48">
        <f t="shared" si="438"/>
        <v>1638</v>
      </c>
      <c r="B1638" s="47">
        <f t="shared" si="439"/>
        <v>1600</v>
      </c>
      <c r="C1638" s="51" t="s">
        <v>3639</v>
      </c>
      <c r="D1638" s="51" t="s">
        <v>7</v>
      </c>
      <c r="E1638" s="56" t="s">
        <v>316</v>
      </c>
      <c r="F1638" s="56" t="s">
        <v>316</v>
      </c>
      <c r="G1638" s="158">
        <v>0</v>
      </c>
      <c r="H1638" s="158">
        <v>0</v>
      </c>
      <c r="I1638" s="145" t="s">
        <v>3</v>
      </c>
      <c r="J1638" s="56" t="s">
        <v>1377</v>
      </c>
      <c r="K1638" s="57" t="s">
        <v>3947</v>
      </c>
      <c r="L1638" s="55" t="s">
        <v>4773</v>
      </c>
      <c r="M1638" s="55" t="s">
        <v>4830</v>
      </c>
      <c r="N1638" s="55"/>
      <c r="O1638" s="55"/>
      <c r="P1638" s="54" t="s">
        <v>1870</v>
      </c>
      <c r="Q1638" s="13"/>
      <c r="R1638"/>
      <c r="S1638" t="str">
        <f t="shared" si="442"/>
        <v/>
      </c>
      <c r="T1638" s="44" t="str">
        <f>IF(ISNA(VLOOKUP(P1638,Sheet1!E:F,2,0)),"--","PRESENT")</f>
        <v>PRESENT</v>
      </c>
      <c r="U1638"/>
      <c r="V1638">
        <f t="shared" si="433"/>
        <v>427</v>
      </c>
      <c r="W1638" s="79" t="s">
        <v>2662</v>
      </c>
      <c r="X1638" s="57" t="s">
        <v>2240</v>
      </c>
      <c r="Y1638" s="57" t="s">
        <v>2240</v>
      </c>
      <c r="Z1638" s="25" t="str">
        <f t="shared" si="440"/>
        <v>"SIGN"</v>
      </c>
      <c r="AA1638" s="25" t="str">
        <f t="shared" si="434"/>
        <v>SIGN</v>
      </c>
      <c r="AB1638" s="1">
        <f t="shared" si="441"/>
        <v>1600</v>
      </c>
      <c r="AC1638" t="str">
        <f t="shared" si="435"/>
        <v>ITM_SIGN</v>
      </c>
      <c r="AD1638" s="133" t="str">
        <f>IF(ISNA(VLOOKUP(AA1638,'XEQM Shortlist'!J:J,1,0)),"//","")</f>
        <v>//</v>
      </c>
      <c r="AF1638" s="92" t="str">
        <f t="shared" si="436"/>
        <v>SIGN</v>
      </c>
      <c r="AG1638" t="b">
        <f t="shared" si="437"/>
        <v>1</v>
      </c>
    </row>
    <row r="1639" spans="1:33">
      <c r="A1639" s="48">
        <f t="shared" si="438"/>
        <v>1639</v>
      </c>
      <c r="B1639" s="47">
        <f t="shared" si="439"/>
        <v>1601</v>
      </c>
      <c r="C1639" s="51" t="s">
        <v>3569</v>
      </c>
      <c r="D1639" s="51" t="s">
        <v>984</v>
      </c>
      <c r="E1639" s="56" t="s">
        <v>317</v>
      </c>
      <c r="F1639" s="56" t="s">
        <v>317</v>
      </c>
      <c r="G1639" s="158">
        <v>0</v>
      </c>
      <c r="H1639" s="158">
        <v>0</v>
      </c>
      <c r="I1639" s="145" t="s">
        <v>3</v>
      </c>
      <c r="J1639" s="56" t="s">
        <v>1377</v>
      </c>
      <c r="K1639" s="57" t="s">
        <v>3947</v>
      </c>
      <c r="L1639" s="55" t="s">
        <v>4773</v>
      </c>
      <c r="M1639" s="55" t="s">
        <v>4830</v>
      </c>
      <c r="N1639" s="55"/>
      <c r="O1639" s="55"/>
      <c r="P1639" s="54" t="s">
        <v>1871</v>
      </c>
      <c r="Q1639" s="13"/>
      <c r="R1639"/>
      <c r="S1639" t="str">
        <f t="shared" si="442"/>
        <v/>
      </c>
      <c r="T1639" s="44" t="str">
        <f>IF(ISNA(VLOOKUP(P1639,Sheet1!E:F,2,0)),"--","PRESENT")</f>
        <v>--</v>
      </c>
      <c r="U1639"/>
      <c r="V1639">
        <f t="shared" si="433"/>
        <v>428</v>
      </c>
      <c r="W1639" s="79" t="s">
        <v>2685</v>
      </c>
      <c r="X1639" s="57" t="s">
        <v>2600</v>
      </c>
      <c r="Y1639" s="57" t="s">
        <v>2240</v>
      </c>
      <c r="Z1639" s="25" t="str">
        <f t="shared" si="440"/>
        <v>"SIGNMT"</v>
      </c>
      <c r="AA1639" s="25" t="str">
        <f t="shared" si="434"/>
        <v>SIGNMT</v>
      </c>
      <c r="AB1639" s="1">
        <f t="shared" si="441"/>
        <v>1601</v>
      </c>
      <c r="AC1639" t="str">
        <f t="shared" si="435"/>
        <v>ITM_SIGNMT</v>
      </c>
      <c r="AD1639" s="133" t="str">
        <f>IF(ISNA(VLOOKUP(AA1639,'XEQM Shortlist'!J:J,1,0)),"//","")</f>
        <v>//</v>
      </c>
      <c r="AF1639" s="92" t="str">
        <f t="shared" si="436"/>
        <v>SIGNMT</v>
      </c>
      <c r="AG1639" t="b">
        <f t="shared" si="437"/>
        <v>1</v>
      </c>
    </row>
    <row r="1640" spans="1:33">
      <c r="A1640" s="48">
        <f t="shared" si="438"/>
        <v>1640</v>
      </c>
      <c r="B1640" s="47">
        <f t="shared" si="439"/>
        <v>1602</v>
      </c>
      <c r="C1640" s="98" t="s">
        <v>4538</v>
      </c>
      <c r="D1640" s="98" t="s">
        <v>12</v>
      </c>
      <c r="E1640" s="203" t="s">
        <v>2537</v>
      </c>
      <c r="F1640" s="203" t="s">
        <v>318</v>
      </c>
      <c r="G1640" s="204">
        <v>1</v>
      </c>
      <c r="H1640" s="204">
        <v>99</v>
      </c>
      <c r="I1640" s="145" t="s">
        <v>3</v>
      </c>
      <c r="J1640" s="56" t="s">
        <v>1377</v>
      </c>
      <c r="K1640" s="57" t="s">
        <v>3947</v>
      </c>
      <c r="L1640" s="55" t="s">
        <v>4773</v>
      </c>
      <c r="M1640" s="55" t="s">
        <v>4831</v>
      </c>
      <c r="N1640" s="55"/>
      <c r="O1640" s="55"/>
      <c r="P1640" s="54" t="s">
        <v>2534</v>
      </c>
      <c r="Q1640" s="13"/>
      <c r="R1640"/>
      <c r="S1640" t="str">
        <f t="shared" ref="S1640:S1698" si="443">IF(E1640=F1640,"","NOT EQUAL")</f>
        <v>NOT EQUAL</v>
      </c>
      <c r="T1640" s="44" t="str">
        <f>IF(ISNA(VLOOKUP(P1640,Sheet1!E:F,2,0)),"--","PRESENT")</f>
        <v>--</v>
      </c>
      <c r="U1640"/>
      <c r="V1640">
        <f t="shared" si="433"/>
        <v>429</v>
      </c>
      <c r="W1640" s="79" t="s">
        <v>2240</v>
      </c>
      <c r="X1640" s="57" t="s">
        <v>2240</v>
      </c>
      <c r="Y1640" s="57" t="s">
        <v>2240</v>
      </c>
      <c r="Z1640" s="25" t="str">
        <f t="shared" ref="Z1640:Z1692" si="44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34"/>
        <v>SIM_EQ</v>
      </c>
      <c r="AB1640" s="1">
        <f t="shared" ref="AB1640:AB1692" si="445">B1640</f>
        <v>1602</v>
      </c>
      <c r="AC1640" t="str">
        <f t="shared" si="435"/>
        <v>ITM_SIM_EQ</v>
      </c>
      <c r="AD1640" s="133" t="str">
        <f>IF(ISNA(VLOOKUP(AA1640,'XEQM Shortlist'!J:J,1,0)),"//","")</f>
        <v>//</v>
      </c>
      <c r="AF1640" s="92" t="str">
        <f t="shared" si="436"/>
        <v>SIM_EQ</v>
      </c>
      <c r="AG1640" t="b">
        <f t="shared" si="437"/>
        <v>1</v>
      </c>
    </row>
    <row r="1641" spans="1:33">
      <c r="A1641" s="48">
        <f t="shared" si="438"/>
        <v>1641</v>
      </c>
      <c r="B1641" s="47">
        <f t="shared" si="439"/>
        <v>1603</v>
      </c>
      <c r="C1641" s="51" t="s">
        <v>4821</v>
      </c>
      <c r="D1641" s="51" t="s">
        <v>12</v>
      </c>
      <c r="E1641" s="56" t="s">
        <v>322</v>
      </c>
      <c r="F1641" s="56" t="s">
        <v>322</v>
      </c>
      <c r="G1641" s="158">
        <v>0</v>
      </c>
      <c r="H1641" s="158">
        <v>255</v>
      </c>
      <c r="I1641" s="145" t="s">
        <v>3</v>
      </c>
      <c r="J1641" s="56" t="s">
        <v>1377</v>
      </c>
      <c r="K1641" s="57" t="s">
        <v>3947</v>
      </c>
      <c r="L1641" s="55" t="s">
        <v>4773</v>
      </c>
      <c r="M1641" s="55" t="s">
        <v>4858</v>
      </c>
      <c r="N1641" s="55"/>
      <c r="O1641" s="55"/>
      <c r="P1641" s="54" t="s">
        <v>1875</v>
      </c>
      <c r="Q1641" s="13"/>
      <c r="R1641"/>
      <c r="S1641" t="str">
        <f t="shared" si="443"/>
        <v/>
      </c>
      <c r="T1641" s="44" t="str">
        <f>IF(ISNA(VLOOKUP(P1641,Sheet1!E:F,2,0)),"--","PRESENT")</f>
        <v>--</v>
      </c>
      <c r="U1641"/>
      <c r="V1641">
        <f t="shared" si="433"/>
        <v>430</v>
      </c>
      <c r="W1641" s="79" t="s">
        <v>2240</v>
      </c>
      <c r="X1641" s="57" t="s">
        <v>2240</v>
      </c>
      <c r="Y1641" s="57" t="s">
        <v>2240</v>
      </c>
      <c r="Z1641" s="25" t="str">
        <f t="shared" si="444"/>
        <v>"SKIP"</v>
      </c>
      <c r="AA1641" s="25" t="str">
        <f t="shared" si="434"/>
        <v>SKIP</v>
      </c>
      <c r="AB1641" s="1">
        <f t="shared" si="445"/>
        <v>1603</v>
      </c>
      <c r="AC1641" t="str">
        <f t="shared" si="435"/>
        <v>ITM_SKIP</v>
      </c>
      <c r="AD1641" s="133" t="str">
        <f>IF(ISNA(VLOOKUP(AA1641,'XEQM Shortlist'!J:J,1,0)),"//","")</f>
        <v>//</v>
      </c>
      <c r="AF1641" s="92" t="str">
        <f t="shared" si="436"/>
        <v>SKIP</v>
      </c>
      <c r="AG1641" t="b">
        <f t="shared" si="437"/>
        <v>1</v>
      </c>
    </row>
    <row r="1642" spans="1:33">
      <c r="A1642" s="48">
        <f t="shared" si="438"/>
        <v>1642</v>
      </c>
      <c r="B1642" s="47">
        <f t="shared" si="439"/>
        <v>1604</v>
      </c>
      <c r="C1642" s="51" t="s">
        <v>3640</v>
      </c>
      <c r="D1642" s="51" t="s">
        <v>7</v>
      </c>
      <c r="E1642" s="56" t="s">
        <v>325</v>
      </c>
      <c r="F1642" s="56" t="s">
        <v>325</v>
      </c>
      <c r="G1642" s="158">
        <v>0</v>
      </c>
      <c r="H1642" s="158">
        <v>0</v>
      </c>
      <c r="I1642" s="145" t="s">
        <v>3</v>
      </c>
      <c r="J1642" s="56" t="s">
        <v>1377</v>
      </c>
      <c r="K1642" s="57" t="s">
        <v>3947</v>
      </c>
      <c r="L1642" s="55" t="s">
        <v>4773</v>
      </c>
      <c r="M1642" s="55" t="s">
        <v>4830</v>
      </c>
      <c r="N1642" s="55"/>
      <c r="O1642" s="55"/>
      <c r="P1642" s="54" t="s">
        <v>1877</v>
      </c>
      <c r="Q1642" s="13"/>
      <c r="R1642"/>
      <c r="S1642" t="str">
        <f t="shared" si="443"/>
        <v/>
      </c>
      <c r="T1642" s="44" t="str">
        <f>IF(ISNA(VLOOKUP(P1642,Sheet1!E:F,2,0)),"--","PRESENT")</f>
        <v>--</v>
      </c>
      <c r="U1642"/>
      <c r="V1642">
        <f t="shared" si="433"/>
        <v>431</v>
      </c>
      <c r="W1642" s="79" t="s">
        <v>2240</v>
      </c>
      <c r="X1642" s="57" t="s">
        <v>2240</v>
      </c>
      <c r="Y1642" s="57" t="s">
        <v>2240</v>
      </c>
      <c r="Z1642" s="25" t="str">
        <f t="shared" si="444"/>
        <v>"SLVQ"</v>
      </c>
      <c r="AA1642" s="25" t="str">
        <f t="shared" si="434"/>
        <v>SLVQ</v>
      </c>
      <c r="AB1642" s="1">
        <f t="shared" si="445"/>
        <v>1604</v>
      </c>
      <c r="AC1642" t="str">
        <f t="shared" si="435"/>
        <v>ITM_SLVQ</v>
      </c>
      <c r="AD1642" s="133" t="str">
        <f>IF(ISNA(VLOOKUP(AA1642,'XEQM Shortlist'!J:J,1,0)),"//","")</f>
        <v>//</v>
      </c>
      <c r="AF1642" s="92" t="str">
        <f t="shared" si="436"/>
        <v>SLVQ</v>
      </c>
      <c r="AG1642" t="b">
        <f t="shared" si="437"/>
        <v>1</v>
      </c>
    </row>
    <row r="1643" spans="1:33">
      <c r="A1643" s="48">
        <f t="shared" si="438"/>
        <v>1643</v>
      </c>
      <c r="B1643" s="47">
        <f t="shared" si="439"/>
        <v>1605</v>
      </c>
      <c r="C1643" s="51" t="s">
        <v>3641</v>
      </c>
      <c r="D1643" s="51" t="s">
        <v>7</v>
      </c>
      <c r="E1643" s="56" t="s">
        <v>1242</v>
      </c>
      <c r="F1643" s="56" t="s">
        <v>1242</v>
      </c>
      <c r="G1643" s="158">
        <v>0</v>
      </c>
      <c r="H1643" s="158">
        <v>0</v>
      </c>
      <c r="I1643" s="145" t="s">
        <v>3</v>
      </c>
      <c r="J1643" s="56" t="s">
        <v>1377</v>
      </c>
      <c r="K1643" s="57" t="s">
        <v>3947</v>
      </c>
      <c r="L1643" s="55" t="s">
        <v>4773</v>
      </c>
      <c r="M1643" s="55" t="s">
        <v>4830</v>
      </c>
      <c r="N1643" s="55"/>
      <c r="O1643" s="55"/>
      <c r="P1643" s="54" t="s">
        <v>1878</v>
      </c>
      <c r="Q1643" s="13"/>
      <c r="R1643"/>
      <c r="S1643" t="str">
        <f t="shared" si="443"/>
        <v/>
      </c>
      <c r="T1643" s="44" t="str">
        <f>IF(ISNA(VLOOKUP(P1643,Sheet1!E:F,2,0)),"--","PRESENT")</f>
        <v>--</v>
      </c>
      <c r="U1643"/>
      <c r="V1643">
        <f t="shared" si="433"/>
        <v>432</v>
      </c>
      <c r="W1643" s="79" t="s">
        <v>2240</v>
      </c>
      <c r="X1643" s="57" t="s">
        <v>2240</v>
      </c>
      <c r="Y1643" s="57" t="s">
        <v>2240</v>
      </c>
      <c r="Z1643" s="25" t="str">
        <f t="shared" si="444"/>
        <v>"S" STD_SUB_M</v>
      </c>
      <c r="AA1643" s="25" t="str">
        <f t="shared" si="434"/>
        <v>SM</v>
      </c>
      <c r="AB1643" s="1">
        <f t="shared" si="445"/>
        <v>1605</v>
      </c>
      <c r="AC1643" t="str">
        <f t="shared" si="435"/>
        <v>ITM_SM</v>
      </c>
      <c r="AD1643" s="133" t="str">
        <f>IF(ISNA(VLOOKUP(AA1643,'XEQM Shortlist'!J:J,1,0)),"//","")</f>
        <v>//</v>
      </c>
      <c r="AF1643" s="92" t="str">
        <f t="shared" si="436"/>
        <v>SM</v>
      </c>
      <c r="AG1643" t="b">
        <f t="shared" si="437"/>
        <v>1</v>
      </c>
    </row>
    <row r="1644" spans="1:33">
      <c r="A1644" s="48">
        <f t="shared" si="438"/>
        <v>1644</v>
      </c>
      <c r="B1644" s="47">
        <f t="shared" si="439"/>
        <v>1606</v>
      </c>
      <c r="C1644" s="51" t="s">
        <v>3642</v>
      </c>
      <c r="D1644" s="51" t="s">
        <v>7</v>
      </c>
      <c r="E1644" s="56" t="s">
        <v>2725</v>
      </c>
      <c r="F1644" s="56" t="s">
        <v>2725</v>
      </c>
      <c r="G1644" s="158">
        <v>0</v>
      </c>
      <c r="H1644" s="158">
        <v>0</v>
      </c>
      <c r="I1644" s="145" t="s">
        <v>3</v>
      </c>
      <c r="J1644" s="56" t="s">
        <v>1377</v>
      </c>
      <c r="K1644" s="57" t="s">
        <v>3947</v>
      </c>
      <c r="L1644" s="55" t="s">
        <v>4773</v>
      </c>
      <c r="M1644" s="55" t="s">
        <v>4830</v>
      </c>
      <c r="N1644" s="55"/>
      <c r="O1644" s="55"/>
      <c r="P1644" s="54" t="s">
        <v>2726</v>
      </c>
      <c r="Q1644" s="13"/>
      <c r="R1644"/>
      <c r="S1644" t="str">
        <f t="shared" si="443"/>
        <v/>
      </c>
      <c r="T1644" s="44" t="str">
        <f>IF(ISNA(VLOOKUP(P1644,Sheet1!E:F,2,0)),"--","PRESENT")</f>
        <v>--</v>
      </c>
      <c r="U1644"/>
      <c r="V1644">
        <f t="shared" si="433"/>
        <v>433</v>
      </c>
      <c r="W1644" s="79" t="s">
        <v>2676</v>
      </c>
      <c r="X1644" s="57" t="s">
        <v>2240</v>
      </c>
      <c r="Y1644" s="57" t="s">
        <v>2240</v>
      </c>
      <c r="Z1644" s="25" t="str">
        <f t="shared" si="444"/>
        <v>"ISM?"</v>
      </c>
      <c r="AA1644" s="25" t="str">
        <f t="shared" si="434"/>
        <v>ISM?</v>
      </c>
      <c r="AB1644" s="1">
        <f t="shared" si="445"/>
        <v>1606</v>
      </c>
      <c r="AC1644" t="str">
        <f t="shared" si="435"/>
        <v>ITM_ISM</v>
      </c>
      <c r="AD1644" s="133" t="str">
        <f>IF(ISNA(VLOOKUP(AA1644,'XEQM Shortlist'!J:J,1,0)),"//","")</f>
        <v>//</v>
      </c>
      <c r="AF1644" s="92" t="str">
        <f t="shared" si="436"/>
        <v>ISM?</v>
      </c>
      <c r="AG1644" t="b">
        <f t="shared" si="437"/>
        <v>1</v>
      </c>
    </row>
    <row r="1645" spans="1:33">
      <c r="A1645" s="48">
        <f t="shared" si="438"/>
        <v>1645</v>
      </c>
      <c r="B1645" s="47">
        <f t="shared" si="439"/>
        <v>1607</v>
      </c>
      <c r="C1645" s="51" t="s">
        <v>3643</v>
      </c>
      <c r="D1645" s="51" t="s">
        <v>7</v>
      </c>
      <c r="E1645" s="56" t="s">
        <v>1243</v>
      </c>
      <c r="F1645" s="56" t="s">
        <v>1243</v>
      </c>
      <c r="G1645" s="158">
        <v>0</v>
      </c>
      <c r="H1645" s="158">
        <v>0</v>
      </c>
      <c r="I1645" s="145" t="s">
        <v>3</v>
      </c>
      <c r="J1645" s="56" t="s">
        <v>1377</v>
      </c>
      <c r="K1645" s="57" t="s">
        <v>3947</v>
      </c>
      <c r="L1645" s="55" t="s">
        <v>4773</v>
      </c>
      <c r="M1645" s="55" t="s">
        <v>4830</v>
      </c>
      <c r="N1645" s="55"/>
      <c r="O1645" s="55"/>
      <c r="P1645" s="54" t="s">
        <v>1879</v>
      </c>
      <c r="Q1645" s="13"/>
      <c r="R1645"/>
      <c r="S1645" t="str">
        <f t="shared" si="443"/>
        <v/>
      </c>
      <c r="T1645" s="44" t="str">
        <f>IF(ISNA(VLOOKUP(P1645,Sheet1!E:F,2,0)),"--","PRESENT")</f>
        <v>--</v>
      </c>
      <c r="U1645"/>
      <c r="V1645">
        <f t="shared" si="433"/>
        <v>434</v>
      </c>
      <c r="W1645" s="79" t="s">
        <v>2240</v>
      </c>
      <c r="X1645" s="57" t="s">
        <v>2240</v>
      </c>
      <c r="Y1645" s="57" t="s">
        <v>2240</v>
      </c>
      <c r="Z1645" s="25" t="str">
        <f t="shared" si="444"/>
        <v>"S" STD_SUB_M STD_SUB_W</v>
      </c>
      <c r="AA1645" s="25" t="str">
        <f t="shared" si="434"/>
        <v>SMW</v>
      </c>
      <c r="AB1645" s="1">
        <f t="shared" si="445"/>
        <v>1607</v>
      </c>
      <c r="AC1645" t="str">
        <f t="shared" si="435"/>
        <v>ITM_SMW</v>
      </c>
      <c r="AD1645" s="133" t="str">
        <f>IF(ISNA(VLOOKUP(AA1645,'XEQM Shortlist'!J:J,1,0)),"//","")</f>
        <v>//</v>
      </c>
      <c r="AF1645" s="92" t="str">
        <f t="shared" si="436"/>
        <v>SMW</v>
      </c>
      <c r="AG1645" t="b">
        <f t="shared" si="437"/>
        <v>1</v>
      </c>
    </row>
    <row r="1646" spans="1:33">
      <c r="A1646" s="48">
        <f t="shared" si="438"/>
        <v>1646</v>
      </c>
      <c r="B1646" s="47">
        <f t="shared" si="439"/>
        <v>1608</v>
      </c>
      <c r="C1646" s="51" t="s">
        <v>4664</v>
      </c>
      <c r="D1646" s="51" t="s">
        <v>4723</v>
      </c>
      <c r="E1646" s="56" t="s">
        <v>1244</v>
      </c>
      <c r="F1646" s="56" t="s">
        <v>1244</v>
      </c>
      <c r="G1646" s="158">
        <v>0</v>
      </c>
      <c r="H1646" s="158">
        <v>99</v>
      </c>
      <c r="I1646" s="145" t="s">
        <v>3</v>
      </c>
      <c r="J1646" s="56" t="s">
        <v>1377</v>
      </c>
      <c r="K1646" s="57" t="s">
        <v>3785</v>
      </c>
      <c r="L1646" s="55" t="s">
        <v>4773</v>
      </c>
      <c r="M1646" s="55" t="s">
        <v>4835</v>
      </c>
      <c r="N1646" s="55"/>
      <c r="O1646" s="55"/>
      <c r="P1646" s="54" t="s">
        <v>1880</v>
      </c>
      <c r="Q1646" s="13"/>
      <c r="R1646"/>
      <c r="S1646" t="str">
        <f t="shared" si="443"/>
        <v/>
      </c>
      <c r="T1646" s="44" t="str">
        <f>IF(ISNA(VLOOKUP(P1646,Sheet1!E:F,2,0)),"--","PRESENT")</f>
        <v>--</v>
      </c>
      <c r="U1646"/>
      <c r="V1646">
        <f t="shared" si="433"/>
        <v>435</v>
      </c>
      <c r="W1646" s="79" t="s">
        <v>2240</v>
      </c>
      <c r="X1646" s="57" t="s">
        <v>2240</v>
      </c>
      <c r="Y1646" s="57" t="s">
        <v>2240</v>
      </c>
      <c r="Z1646" s="25" t="str">
        <f t="shared" si="444"/>
        <v>"SOLVE"</v>
      </c>
      <c r="AA1646" s="25" t="str">
        <f t="shared" si="434"/>
        <v>SOLVE</v>
      </c>
      <c r="AB1646" s="1">
        <f t="shared" si="445"/>
        <v>1608</v>
      </c>
      <c r="AC1646" t="str">
        <f t="shared" si="435"/>
        <v>ITM_SOLVE</v>
      </c>
      <c r="AD1646" s="133" t="str">
        <f>IF(ISNA(VLOOKUP(AA1646,'XEQM Shortlist'!J:J,1,0)),"//","")</f>
        <v>//</v>
      </c>
      <c r="AF1646" s="92" t="str">
        <f t="shared" si="436"/>
        <v>SOLVE</v>
      </c>
      <c r="AG1646" t="b">
        <f t="shared" si="437"/>
        <v>1</v>
      </c>
    </row>
    <row r="1647" spans="1:33">
      <c r="A1647" s="48">
        <f t="shared" si="438"/>
        <v>1647</v>
      </c>
      <c r="B1647" s="47">
        <f t="shared" si="439"/>
        <v>1609</v>
      </c>
      <c r="C1647" s="51" t="s">
        <v>3644</v>
      </c>
      <c r="D1647" s="51" t="s">
        <v>7</v>
      </c>
      <c r="E1647" s="56" t="s">
        <v>329</v>
      </c>
      <c r="F1647" s="56" t="s">
        <v>329</v>
      </c>
      <c r="G1647" s="158">
        <v>0</v>
      </c>
      <c r="H1647" s="158">
        <v>0</v>
      </c>
      <c r="I1647" s="145" t="s">
        <v>3</v>
      </c>
      <c r="J1647" s="56" t="s">
        <v>1377</v>
      </c>
      <c r="K1647" s="57" t="s">
        <v>3947</v>
      </c>
      <c r="L1647" s="55" t="s">
        <v>4773</v>
      </c>
      <c r="M1647" s="55" t="s">
        <v>4830</v>
      </c>
      <c r="N1647" s="55"/>
      <c r="O1647" s="55"/>
      <c r="P1647" s="54" t="s">
        <v>1884</v>
      </c>
      <c r="Q1647" s="13"/>
      <c r="R1647"/>
      <c r="S1647" t="str">
        <f t="shared" si="443"/>
        <v/>
      </c>
      <c r="T1647" s="44" t="str">
        <f>IF(ISNA(VLOOKUP(P1647,Sheet1!E:F,2,0)),"--","PRESENT")</f>
        <v>--</v>
      </c>
      <c r="U1647"/>
      <c r="V1647">
        <f t="shared" si="433"/>
        <v>436</v>
      </c>
      <c r="W1647" s="79" t="s">
        <v>2676</v>
      </c>
      <c r="X1647" s="57" t="s">
        <v>2240</v>
      </c>
      <c r="Y1647" s="57" t="s">
        <v>2240</v>
      </c>
      <c r="Z1647" s="25" t="str">
        <f t="shared" si="444"/>
        <v>"SSIZE?"</v>
      </c>
      <c r="AA1647" s="25" t="str">
        <f t="shared" si="434"/>
        <v>SSIZE?</v>
      </c>
      <c r="AB1647" s="1">
        <f t="shared" si="445"/>
        <v>1609</v>
      </c>
      <c r="AC1647" t="str">
        <f t="shared" si="435"/>
        <v>ITM_SSIZE</v>
      </c>
      <c r="AD1647" s="133" t="str">
        <f>IF(ISNA(VLOOKUP(AA1647,'XEQM Shortlist'!J:J,1,0)),"//","")</f>
        <v>//</v>
      </c>
      <c r="AF1647" s="92" t="str">
        <f t="shared" si="436"/>
        <v>SSIZE?</v>
      </c>
      <c r="AG1647" t="b">
        <f t="shared" si="437"/>
        <v>1</v>
      </c>
    </row>
    <row r="1648" spans="1:33">
      <c r="A1648" s="48">
        <f t="shared" si="438"/>
        <v>1648</v>
      </c>
      <c r="B1648" s="47">
        <f t="shared" si="439"/>
        <v>1610</v>
      </c>
      <c r="C1648" s="51" t="s">
        <v>3774</v>
      </c>
      <c r="D1648" s="134" t="s">
        <v>4231</v>
      </c>
      <c r="E1648" s="56" t="s">
        <v>2493</v>
      </c>
      <c r="F1648" s="56" t="s">
        <v>2493</v>
      </c>
      <c r="G1648" s="158">
        <v>0</v>
      </c>
      <c r="H1648" s="158">
        <v>0</v>
      </c>
      <c r="I1648" s="145" t="s">
        <v>3</v>
      </c>
      <c r="J1648" s="56" t="s">
        <v>1377</v>
      </c>
      <c r="K1648" s="57" t="s">
        <v>3785</v>
      </c>
      <c r="L1648" s="55" t="s">
        <v>4773</v>
      </c>
      <c r="M1648" s="55" t="s">
        <v>4832</v>
      </c>
      <c r="N1648" s="55"/>
      <c r="O1648" s="55"/>
      <c r="P1648" s="54" t="s">
        <v>1886</v>
      </c>
      <c r="Q1648" s="13"/>
      <c r="R1648"/>
      <c r="S1648" t="str">
        <f t="shared" si="443"/>
        <v/>
      </c>
      <c r="T1648" s="44" t="str">
        <f>IF(ISNA(VLOOKUP(P1648,Sheet1!E:F,2,0)),"--","PRESENT")</f>
        <v>--</v>
      </c>
      <c r="U1648"/>
      <c r="V1648">
        <f t="shared" si="433"/>
        <v>437</v>
      </c>
      <c r="W1648" s="79" t="s">
        <v>2240</v>
      </c>
      <c r="X1648" s="57" t="s">
        <v>2240</v>
      </c>
      <c r="Y1648" s="57" t="s">
        <v>2240</v>
      </c>
      <c r="Z1648" s="25" t="str">
        <f t="shared" si="444"/>
        <v>"STATUS"</v>
      </c>
      <c r="AA1648" s="25" t="str">
        <f t="shared" si="434"/>
        <v>STATUS</v>
      </c>
      <c r="AB1648" s="1">
        <f t="shared" si="445"/>
        <v>1610</v>
      </c>
      <c r="AC1648" t="str">
        <f t="shared" si="435"/>
        <v>ITM_STATUS</v>
      </c>
      <c r="AD1648" s="133" t="str">
        <f>IF(ISNA(VLOOKUP(AA1648,'XEQM Shortlist'!J:J,1,0)),"//","")</f>
        <v>//</v>
      </c>
      <c r="AF1648" s="92" t="str">
        <f t="shared" si="436"/>
        <v>STATUS</v>
      </c>
      <c r="AG1648" t="b">
        <f t="shared" si="437"/>
        <v>1</v>
      </c>
    </row>
    <row r="1649" spans="1:33">
      <c r="A1649" s="48">
        <f t="shared" si="438"/>
        <v>1649</v>
      </c>
      <c r="B1649" s="47">
        <f t="shared" si="439"/>
        <v>1611</v>
      </c>
      <c r="C1649" s="51" t="s">
        <v>3645</v>
      </c>
      <c r="D1649" s="51" t="s">
        <v>2281</v>
      </c>
      <c r="E1649" s="56" t="s">
        <v>1248</v>
      </c>
      <c r="F1649" s="56" t="s">
        <v>268</v>
      </c>
      <c r="G1649" s="158">
        <v>0</v>
      </c>
      <c r="H1649" s="158">
        <v>99</v>
      </c>
      <c r="I1649" s="145" t="s">
        <v>3</v>
      </c>
      <c r="J1649" s="56" t="s">
        <v>1377</v>
      </c>
      <c r="K1649" s="57" t="s">
        <v>3947</v>
      </c>
      <c r="L1649" s="55" t="s">
        <v>4773</v>
      </c>
      <c r="M1649" s="55" t="s">
        <v>4835</v>
      </c>
      <c r="N1649" s="55"/>
      <c r="O1649" s="55"/>
      <c r="P1649" s="54" t="s">
        <v>1889</v>
      </c>
      <c r="Q1649" s="13"/>
      <c r="R1649"/>
      <c r="S1649" t="str">
        <f t="shared" si="443"/>
        <v>NOT EQUAL</v>
      </c>
      <c r="T1649" s="44" t="str">
        <f>IF(ISNA(VLOOKUP(P1649,Sheet1!E:F,2,0)),"--","PRESENT")</f>
        <v>--</v>
      </c>
      <c r="U1649"/>
      <c r="V1649">
        <f t="shared" si="433"/>
        <v>438</v>
      </c>
      <c r="W1649" s="79" t="s">
        <v>2240</v>
      </c>
      <c r="X1649" s="57" t="s">
        <v>2240</v>
      </c>
      <c r="Y1649" s="57" t="s">
        <v>2240</v>
      </c>
      <c r="Z1649" s="25" t="str">
        <f t="shared" si="444"/>
        <v>"STOCFG"</v>
      </c>
      <c r="AA1649" s="25" t="str">
        <f t="shared" si="434"/>
        <v>STOCFG</v>
      </c>
      <c r="AB1649" s="1">
        <f t="shared" si="445"/>
        <v>1611</v>
      </c>
      <c r="AC1649" t="str">
        <f t="shared" si="435"/>
        <v>ITM_STOCFG</v>
      </c>
      <c r="AD1649" s="133" t="str">
        <f>IF(ISNA(VLOOKUP(AA1649,'XEQM Shortlist'!J:J,1,0)),"//","")</f>
        <v>//</v>
      </c>
      <c r="AF1649" s="92" t="str">
        <f t="shared" si="436"/>
        <v>STOCFG</v>
      </c>
      <c r="AG1649" t="b">
        <f t="shared" si="437"/>
        <v>1</v>
      </c>
    </row>
    <row r="1650" spans="1:33">
      <c r="A1650" s="48">
        <f t="shared" si="438"/>
        <v>1650</v>
      </c>
      <c r="B1650" s="47">
        <f t="shared" si="439"/>
        <v>1612</v>
      </c>
      <c r="C1650" s="51" t="s">
        <v>3646</v>
      </c>
      <c r="D1650" s="51" t="s">
        <v>7</v>
      </c>
      <c r="E1650" s="56" t="s">
        <v>1249</v>
      </c>
      <c r="F1650" s="56" t="s">
        <v>1249</v>
      </c>
      <c r="G1650" s="158">
        <v>0</v>
      </c>
      <c r="H1650" s="158">
        <v>0</v>
      </c>
      <c r="I1650" s="145" t="s">
        <v>3</v>
      </c>
      <c r="J1650" s="56" t="s">
        <v>1377</v>
      </c>
      <c r="K1650" s="57" t="s">
        <v>3947</v>
      </c>
      <c r="L1650" s="55" t="s">
        <v>4773</v>
      </c>
      <c r="M1650" s="55" t="s">
        <v>4830</v>
      </c>
      <c r="N1650" s="55"/>
      <c r="O1650" s="55"/>
      <c r="P1650" s="54" t="s">
        <v>1890</v>
      </c>
      <c r="Q1650" s="13"/>
      <c r="R1650"/>
      <c r="S1650" t="str">
        <f t="shared" si="443"/>
        <v/>
      </c>
      <c r="T1650" s="44" t="str">
        <f>IF(ISNA(VLOOKUP(P1650,Sheet1!E:F,2,0)),"--","PRESENT")</f>
        <v>PRESENT</v>
      </c>
      <c r="U1650"/>
      <c r="V1650">
        <f t="shared" si="433"/>
        <v>439</v>
      </c>
      <c r="W1650" s="79" t="s">
        <v>2678</v>
      </c>
      <c r="X1650" s="57" t="s">
        <v>2240</v>
      </c>
      <c r="Y1650" s="57" t="s">
        <v>2240</v>
      </c>
      <c r="Z1650" s="25" t="str">
        <f t="shared" si="444"/>
        <v>"STOEL"</v>
      </c>
      <c r="AA1650" s="25" t="str">
        <f t="shared" si="434"/>
        <v>STOEL</v>
      </c>
      <c r="AB1650" s="1">
        <f t="shared" si="445"/>
        <v>1612</v>
      </c>
      <c r="AC1650" t="str">
        <f t="shared" si="435"/>
        <v>ITM_STOEL</v>
      </c>
      <c r="AD1650" s="133" t="str">
        <f>IF(ISNA(VLOOKUP(AA1650,'XEQM Shortlist'!J:J,1,0)),"//","")</f>
        <v/>
      </c>
      <c r="AF1650" s="92" t="str">
        <f t="shared" si="436"/>
        <v>STOEL</v>
      </c>
      <c r="AG1650" t="b">
        <f t="shared" si="437"/>
        <v>1</v>
      </c>
    </row>
    <row r="1651" spans="1:33">
      <c r="A1651" s="48">
        <f t="shared" si="438"/>
        <v>1651</v>
      </c>
      <c r="B1651" s="47">
        <f t="shared" si="439"/>
        <v>1613</v>
      </c>
      <c r="C1651" s="51" t="s">
        <v>3647</v>
      </c>
      <c r="D1651" s="51" t="s">
        <v>7</v>
      </c>
      <c r="E1651" s="56" t="s">
        <v>1250</v>
      </c>
      <c r="F1651" s="56" t="s">
        <v>1250</v>
      </c>
      <c r="G1651" s="158">
        <v>0</v>
      </c>
      <c r="H1651" s="158">
        <v>0</v>
      </c>
      <c r="I1651" s="145" t="s">
        <v>3</v>
      </c>
      <c r="J1651" s="56" t="s">
        <v>1377</v>
      </c>
      <c r="K1651" s="57" t="s">
        <v>3947</v>
      </c>
      <c r="L1651" s="55" t="s">
        <v>4773</v>
      </c>
      <c r="M1651" s="55" t="s">
        <v>4830</v>
      </c>
      <c r="N1651" s="55"/>
      <c r="O1651" s="55"/>
      <c r="P1651" s="54" t="s">
        <v>1891</v>
      </c>
      <c r="Q1651" s="13"/>
      <c r="R1651"/>
      <c r="S1651" t="str">
        <f t="shared" si="443"/>
        <v/>
      </c>
      <c r="T1651" s="44" t="str">
        <f>IF(ISNA(VLOOKUP(P1651,Sheet1!E:F,2,0)),"--","PRESENT")</f>
        <v>PRESENT</v>
      </c>
      <c r="U1651"/>
      <c r="V1651">
        <f t="shared" si="433"/>
        <v>440</v>
      </c>
      <c r="W1651" s="82" t="s">
        <v>2678</v>
      </c>
      <c r="X1651" s="57" t="s">
        <v>2240</v>
      </c>
      <c r="Y1651" s="57" t="s">
        <v>2240</v>
      </c>
      <c r="Z1651" s="25" t="str">
        <f t="shared" si="444"/>
        <v>"STOIJ"</v>
      </c>
      <c r="AA1651" s="25" t="str">
        <f t="shared" si="434"/>
        <v>STOIJ</v>
      </c>
      <c r="AB1651" s="1">
        <f t="shared" si="445"/>
        <v>1613</v>
      </c>
      <c r="AC1651" t="str">
        <f t="shared" si="435"/>
        <v>ITM_STOIJ</v>
      </c>
      <c r="AD1651" s="133" t="str">
        <f>IF(ISNA(VLOOKUP(AA1651,'XEQM Shortlist'!J:J,1,0)),"//","")</f>
        <v/>
      </c>
      <c r="AF1651" s="92" t="str">
        <f t="shared" si="436"/>
        <v>STOIJ</v>
      </c>
      <c r="AG1651" t="b">
        <f t="shared" si="437"/>
        <v>1</v>
      </c>
    </row>
    <row r="1652" spans="1:33">
      <c r="A1652" s="48">
        <f t="shared" si="438"/>
        <v>1652</v>
      </c>
      <c r="B1652" s="47">
        <f t="shared" si="439"/>
        <v>1614</v>
      </c>
      <c r="C1652" s="51" t="s">
        <v>3452</v>
      </c>
      <c r="D1652" s="51" t="s">
        <v>7</v>
      </c>
      <c r="E1652" s="56" t="s">
        <v>1137</v>
      </c>
      <c r="F1652" s="56" t="s">
        <v>1137</v>
      </c>
      <c r="G1652" s="158">
        <v>0</v>
      </c>
      <c r="H1652" s="158">
        <v>0</v>
      </c>
      <c r="I1652" s="145" t="s">
        <v>3</v>
      </c>
      <c r="J1652" s="56" t="s">
        <v>1377</v>
      </c>
      <c r="K1652" s="57" t="s">
        <v>3947</v>
      </c>
      <c r="L1652" s="55" t="s">
        <v>4773</v>
      </c>
      <c r="M1652" s="55" t="s">
        <v>4830</v>
      </c>
      <c r="N1652" s="55"/>
      <c r="O1652" s="55"/>
      <c r="P1652" s="54" t="s">
        <v>1658</v>
      </c>
      <c r="Q1652" s="13"/>
      <c r="R1652"/>
      <c r="S1652" t="str">
        <f t="shared" si="443"/>
        <v/>
      </c>
      <c r="T1652" s="44" t="str">
        <f>IF(ISNA(VLOOKUP(P1652,Sheet1!E:F,2,0)),"--","PRESENT")</f>
        <v>PRESENT</v>
      </c>
      <c r="U1652"/>
      <c r="V1652">
        <f t="shared" si="433"/>
        <v>441</v>
      </c>
      <c r="W1652" s="82" t="s">
        <v>2662</v>
      </c>
      <c r="X1652" s="57" t="s">
        <v>2240</v>
      </c>
      <c r="Y1652" s="57" t="s">
        <v>2240</v>
      </c>
      <c r="Z1652" s="25" t="str">
        <f t="shared" si="444"/>
        <v>"LN(1+X)"</v>
      </c>
      <c r="AA1652" s="25" t="str">
        <f t="shared" si="434"/>
        <v>LN(1+X)</v>
      </c>
      <c r="AB1652" s="1">
        <f t="shared" si="445"/>
        <v>1614</v>
      </c>
      <c r="AC1652" t="str">
        <f t="shared" si="435"/>
        <v>ITM_LN1X</v>
      </c>
      <c r="AD1652" s="133" t="str">
        <f>IF(ISNA(VLOOKUP(AA1652,'XEQM Shortlist'!J:J,1,0)),"//","")</f>
        <v/>
      </c>
      <c r="AF1652" s="92" t="str">
        <f t="shared" si="436"/>
        <v>LN(1+X)</v>
      </c>
      <c r="AG1652" t="b">
        <f t="shared" si="437"/>
        <v>1</v>
      </c>
    </row>
    <row r="1653" spans="1:33">
      <c r="A1653" s="48">
        <f t="shared" si="438"/>
        <v>1653</v>
      </c>
      <c r="B1653" s="47">
        <f t="shared" si="439"/>
        <v>1615</v>
      </c>
      <c r="C1653" s="51" t="s">
        <v>3648</v>
      </c>
      <c r="D1653" s="51" t="s">
        <v>2281</v>
      </c>
      <c r="E1653" s="56" t="s">
        <v>1252</v>
      </c>
      <c r="F1653" s="56" t="s">
        <v>1252</v>
      </c>
      <c r="G1653" s="158">
        <v>0</v>
      </c>
      <c r="H1653" s="158">
        <v>99</v>
      </c>
      <c r="I1653" s="145" t="s">
        <v>3</v>
      </c>
      <c r="J1653" s="56" t="s">
        <v>1377</v>
      </c>
      <c r="K1653" s="57" t="s">
        <v>3947</v>
      </c>
      <c r="L1653" s="55" t="s">
        <v>4773</v>
      </c>
      <c r="M1653" s="55" t="s">
        <v>4835</v>
      </c>
      <c r="N1653" s="55"/>
      <c r="O1653" s="55"/>
      <c r="P1653" s="54" t="s">
        <v>1893</v>
      </c>
      <c r="Q1653" s="13"/>
      <c r="R1653"/>
      <c r="S1653" t="str">
        <f t="shared" si="443"/>
        <v/>
      </c>
      <c r="T1653" s="44" t="str">
        <f>IF(ISNA(VLOOKUP(P1653,Sheet1!E:F,2,0)),"--","PRESENT")</f>
        <v>--</v>
      </c>
      <c r="U1653"/>
      <c r="V1653">
        <f t="shared" si="433"/>
        <v>442</v>
      </c>
      <c r="W1653" s="79" t="s">
        <v>2678</v>
      </c>
      <c r="X1653" s="57" t="s">
        <v>2240</v>
      </c>
      <c r="Y1653" s="57" t="s">
        <v>2240</v>
      </c>
      <c r="Z1653" s="25" t="str">
        <f t="shared" si="444"/>
        <v>"STOS"</v>
      </c>
      <c r="AA1653" s="25" t="str">
        <f t="shared" si="434"/>
        <v>STOS</v>
      </c>
      <c r="AB1653" s="1">
        <f t="shared" si="445"/>
        <v>1615</v>
      </c>
      <c r="AC1653" t="str">
        <f t="shared" si="435"/>
        <v>ITM_STOS</v>
      </c>
      <c r="AD1653" s="133" t="str">
        <f>IF(ISNA(VLOOKUP(AA1653,'XEQM Shortlist'!J:J,1,0)),"//","")</f>
        <v>//</v>
      </c>
      <c r="AF1653" s="92" t="str">
        <f t="shared" si="436"/>
        <v>STOS</v>
      </c>
      <c r="AG1653" t="b">
        <f t="shared" si="437"/>
        <v>1</v>
      </c>
    </row>
    <row r="1654" spans="1:33">
      <c r="A1654" s="48">
        <f t="shared" si="438"/>
        <v>1654</v>
      </c>
      <c r="B1654" s="47">
        <f t="shared" si="439"/>
        <v>1616</v>
      </c>
      <c r="C1654" s="51" t="s">
        <v>3649</v>
      </c>
      <c r="D1654" s="51" t="s">
        <v>7</v>
      </c>
      <c r="E1654" s="56" t="s">
        <v>5282</v>
      </c>
      <c r="F1654" s="56" t="s">
        <v>5282</v>
      </c>
      <c r="G1654" s="158">
        <v>0</v>
      </c>
      <c r="H1654" s="158">
        <v>0</v>
      </c>
      <c r="I1654" s="145" t="s">
        <v>3</v>
      </c>
      <c r="J1654" s="56" t="s">
        <v>1377</v>
      </c>
      <c r="K1654" s="57" t="s">
        <v>3947</v>
      </c>
      <c r="L1654" s="55" t="s">
        <v>4773</v>
      </c>
      <c r="M1654" s="55" t="s">
        <v>4830</v>
      </c>
      <c r="N1654" s="55"/>
      <c r="O1654" s="55"/>
      <c r="P1654" s="54" t="s">
        <v>1900</v>
      </c>
      <c r="Q1654" s="13"/>
      <c r="R1654"/>
      <c r="S1654" t="str">
        <f t="shared" si="443"/>
        <v/>
      </c>
      <c r="T1654" s="44" t="str">
        <f>IF(ISNA(VLOOKUP(P1654,Sheet1!E:F,2,0)),"--","PRESENT")</f>
        <v>PRESENT</v>
      </c>
      <c r="U1654"/>
      <c r="V1654">
        <f t="shared" si="433"/>
        <v>443</v>
      </c>
      <c r="W1654" s="82" t="s">
        <v>2667</v>
      </c>
      <c r="X1654" s="57" t="s">
        <v>2240</v>
      </c>
      <c r="Y1654" s="57" t="s">
        <v>2240</v>
      </c>
      <c r="Z1654" s="25" t="str">
        <f t="shared" si="444"/>
        <v>"X" STD_SUB_S STD_SUB_U STD_SUB_M</v>
      </c>
      <c r="AA1654" s="25" t="str">
        <f t="shared" si="434"/>
        <v>XSUM</v>
      </c>
      <c r="AB1654" s="1">
        <f t="shared" si="445"/>
        <v>1616</v>
      </c>
      <c r="AC1654" t="str">
        <f t="shared" si="435"/>
        <v>ITM_SUM</v>
      </c>
      <c r="AD1654" s="133" t="str">
        <f>IF(ISNA(VLOOKUP(AA1654,'XEQM Shortlist'!J:J,1,0)),"//","")</f>
        <v>//</v>
      </c>
      <c r="AF1654" s="92" t="str">
        <f t="shared" si="436"/>
        <v>XSUM</v>
      </c>
      <c r="AG1654" t="b">
        <f t="shared" si="437"/>
        <v>1</v>
      </c>
    </row>
    <row r="1655" spans="1:33">
      <c r="A1655" s="48">
        <f t="shared" si="438"/>
        <v>1655</v>
      </c>
      <c r="B1655" s="47">
        <f t="shared" si="439"/>
        <v>1617</v>
      </c>
      <c r="C1655" s="51" t="s">
        <v>3650</v>
      </c>
      <c r="D1655" s="51" t="s">
        <v>7</v>
      </c>
      <c r="E1655" s="56" t="s">
        <v>1258</v>
      </c>
      <c r="F1655" s="56" t="s">
        <v>1258</v>
      </c>
      <c r="G1655" s="158">
        <v>0</v>
      </c>
      <c r="H1655" s="158">
        <v>0</v>
      </c>
      <c r="I1655" s="145" t="s">
        <v>3</v>
      </c>
      <c r="J1655" s="56" t="s">
        <v>1377</v>
      </c>
      <c r="K1655" s="57" t="s">
        <v>3947</v>
      </c>
      <c r="L1655" s="55" t="s">
        <v>4773</v>
      </c>
      <c r="M1655" s="55" t="s">
        <v>4830</v>
      </c>
      <c r="N1655" s="55"/>
      <c r="O1655" s="55"/>
      <c r="P1655" s="54" t="s">
        <v>1901</v>
      </c>
      <c r="Q1655" s="13"/>
      <c r="R1655"/>
      <c r="S1655" t="str">
        <f t="shared" si="443"/>
        <v/>
      </c>
      <c r="T1655" s="44" t="str">
        <f>IF(ISNA(VLOOKUP(P1655,Sheet1!E:F,2,0)),"--","PRESENT")</f>
        <v>--</v>
      </c>
      <c r="U1655"/>
      <c r="V1655">
        <f t="shared" si="433"/>
        <v>444</v>
      </c>
      <c r="W1655" s="79" t="s">
        <v>2240</v>
      </c>
      <c r="X1655" s="57" t="s">
        <v>2240</v>
      </c>
      <c r="Y1655" s="57" t="s">
        <v>2240</v>
      </c>
      <c r="Z1655" s="25" t="str">
        <f t="shared" si="444"/>
        <v>"S" STD_SUB_W</v>
      </c>
      <c r="AA1655" s="25" t="str">
        <f t="shared" si="434"/>
        <v>SW</v>
      </c>
      <c r="AB1655" s="1">
        <f t="shared" si="445"/>
        <v>1617</v>
      </c>
      <c r="AC1655" t="str">
        <f t="shared" si="435"/>
        <v>ITM_SW</v>
      </c>
      <c r="AD1655" s="133" t="str">
        <f>IF(ISNA(VLOOKUP(AA1655,'XEQM Shortlist'!J:J,1,0)),"//","")</f>
        <v>//</v>
      </c>
      <c r="AF1655" s="92" t="str">
        <f t="shared" si="436"/>
        <v>SW</v>
      </c>
      <c r="AG1655" t="b">
        <f t="shared" si="437"/>
        <v>1</v>
      </c>
    </row>
    <row r="1656" spans="1:33">
      <c r="A1656" s="48">
        <f t="shared" si="438"/>
        <v>1656</v>
      </c>
      <c r="B1656" s="47">
        <f t="shared" si="439"/>
        <v>1618</v>
      </c>
      <c r="C1656" s="51" t="s">
        <v>4424</v>
      </c>
      <c r="D1656" s="51" t="s">
        <v>7</v>
      </c>
      <c r="E1656" s="56" t="s">
        <v>1259</v>
      </c>
      <c r="F1656" s="56" t="s">
        <v>1259</v>
      </c>
      <c r="G1656" s="158">
        <v>0</v>
      </c>
      <c r="H1656" s="158">
        <v>0</v>
      </c>
      <c r="I1656" s="145" t="s">
        <v>3</v>
      </c>
      <c r="J1656" s="56" t="s">
        <v>1377</v>
      </c>
      <c r="K1656" s="57" t="s">
        <v>3947</v>
      </c>
      <c r="L1656" s="55" t="s">
        <v>4773</v>
      </c>
      <c r="M1656" s="55" t="s">
        <v>4830</v>
      </c>
      <c r="N1656" s="55"/>
      <c r="O1656" s="55"/>
      <c r="P1656" s="54" t="s">
        <v>1902</v>
      </c>
      <c r="Q1656" s="13"/>
      <c r="R1656"/>
      <c r="S1656" t="str">
        <f t="shared" si="443"/>
        <v/>
      </c>
      <c r="T1656" s="44" t="str">
        <f>IF(ISNA(VLOOKUP(P1656,Sheet1!E:F,2,0)),"--","PRESENT")</f>
        <v>--</v>
      </c>
      <c r="U1656"/>
      <c r="V1656">
        <f t="shared" si="433"/>
        <v>445</v>
      </c>
      <c r="W1656" s="79" t="s">
        <v>2240</v>
      </c>
      <c r="X1656" s="57" t="s">
        <v>2240</v>
      </c>
      <c r="Y1656" s="57" t="s">
        <v>2240</v>
      </c>
      <c r="Z1656" s="25" t="str">
        <f t="shared" si="444"/>
        <v>"S" STD_SUB_X STD_SUB_Y</v>
      </c>
      <c r="AA1656" s="25" t="str">
        <f t="shared" si="434"/>
        <v>SXY</v>
      </c>
      <c r="AB1656" s="1">
        <f t="shared" si="445"/>
        <v>1618</v>
      </c>
      <c r="AC1656" t="str">
        <f t="shared" si="435"/>
        <v>ITM_SXY</v>
      </c>
      <c r="AD1656" s="133" t="str">
        <f>IF(ISNA(VLOOKUP(AA1656,'XEQM Shortlist'!J:J,1,0)),"//","")</f>
        <v>//</v>
      </c>
      <c r="AF1656" s="92" t="str">
        <f t="shared" si="436"/>
        <v>SXY</v>
      </c>
      <c r="AG1656" t="b">
        <f t="shared" si="437"/>
        <v>1</v>
      </c>
    </row>
    <row r="1657" spans="1:33">
      <c r="A1657" s="48">
        <f t="shared" si="438"/>
        <v>1657</v>
      </c>
      <c r="B1657" s="47">
        <f t="shared" si="439"/>
        <v>1619</v>
      </c>
      <c r="C1657" s="51" t="s">
        <v>4219</v>
      </c>
      <c r="D1657" s="51" t="s">
        <v>12</v>
      </c>
      <c r="E1657" s="56" t="s">
        <v>1261</v>
      </c>
      <c r="F1657" s="56" t="s">
        <v>1261</v>
      </c>
      <c r="G1657" s="158">
        <v>0</v>
      </c>
      <c r="H1657" s="172">
        <v>6</v>
      </c>
      <c r="I1657" s="145" t="s">
        <v>3</v>
      </c>
      <c r="J1657" s="56" t="s">
        <v>1377</v>
      </c>
      <c r="K1657" s="57" t="s">
        <v>3947</v>
      </c>
      <c r="L1657" s="55" t="s">
        <v>4773</v>
      </c>
      <c r="M1657" s="55" t="s">
        <v>4831</v>
      </c>
      <c r="N1657" s="55"/>
      <c r="O1657" s="55"/>
      <c r="P1657" s="54" t="s">
        <v>1908</v>
      </c>
      <c r="Q1657" s="13"/>
      <c r="R1657"/>
      <c r="S1657" t="str">
        <f t="shared" si="443"/>
        <v/>
      </c>
      <c r="T1657" s="44" t="str">
        <f>IF(ISNA(VLOOKUP(P1657,Sheet1!E:F,2,0)),"--","PRESENT")</f>
        <v>--</v>
      </c>
      <c r="U1657"/>
      <c r="V1657">
        <f t="shared" si="433"/>
        <v>446</v>
      </c>
      <c r="W1657" s="79" t="s">
        <v>2240</v>
      </c>
      <c r="X1657" s="57" t="s">
        <v>2240</v>
      </c>
      <c r="Y1657" s="57" t="s">
        <v>2240</v>
      </c>
      <c r="Z1657" s="25" t="str">
        <f t="shared" si="444"/>
        <v>"TDISP"</v>
      </c>
      <c r="AA1657" s="25" t="str">
        <f t="shared" si="434"/>
        <v>TDISP</v>
      </c>
      <c r="AB1657" s="1">
        <f t="shared" si="445"/>
        <v>1619</v>
      </c>
      <c r="AC1657" t="str">
        <f t="shared" si="435"/>
        <v>ITM_TDISP</v>
      </c>
      <c r="AD1657" s="133" t="str">
        <f>IF(ISNA(VLOOKUP(AA1657,'XEQM Shortlist'!J:J,1,0)),"//","")</f>
        <v>//</v>
      </c>
      <c r="AF1657" s="92" t="str">
        <f t="shared" si="436"/>
        <v>TDISP</v>
      </c>
      <c r="AG1657" t="b">
        <f t="shared" si="437"/>
        <v>1</v>
      </c>
    </row>
    <row r="1658" spans="1:33">
      <c r="A1658" s="48">
        <f t="shared" si="438"/>
        <v>1658</v>
      </c>
      <c r="B1658" s="47">
        <f t="shared" si="439"/>
        <v>1620</v>
      </c>
      <c r="C1658" s="51" t="s">
        <v>3651</v>
      </c>
      <c r="D1658" s="51" t="s">
        <v>7</v>
      </c>
      <c r="E1658" s="56" t="s">
        <v>1262</v>
      </c>
      <c r="F1658" s="56" t="s">
        <v>1262</v>
      </c>
      <c r="G1658" s="158">
        <v>0</v>
      </c>
      <c r="H1658" s="158">
        <v>0</v>
      </c>
      <c r="I1658" s="145" t="s">
        <v>3</v>
      </c>
      <c r="J1658" s="56" t="s">
        <v>1377</v>
      </c>
      <c r="K1658" s="57" t="s">
        <v>3947</v>
      </c>
      <c r="L1658" s="55" t="s">
        <v>4773</v>
      </c>
      <c r="M1658" s="55" t="s">
        <v>4830</v>
      </c>
      <c r="N1658" s="55"/>
      <c r="O1658" s="55"/>
      <c r="P1658" s="54" t="s">
        <v>1910</v>
      </c>
      <c r="Q1658" s="13"/>
      <c r="R1658"/>
      <c r="S1658" t="str">
        <f t="shared" si="443"/>
        <v/>
      </c>
      <c r="T1658" s="44" t="str">
        <f>IF(ISNA(VLOOKUP(P1658,Sheet1!E:F,2,0)),"--","PRESENT")</f>
        <v>PRESENT</v>
      </c>
      <c r="U1658"/>
      <c r="V1658">
        <f t="shared" si="433"/>
        <v>447</v>
      </c>
      <c r="W1658" s="79" t="s">
        <v>2682</v>
      </c>
      <c r="X1658" s="57" t="s">
        <v>2240</v>
      </c>
      <c r="Y1658" s="57" t="s">
        <v>2240</v>
      </c>
      <c r="Z1658" s="25" t="str">
        <f t="shared" si="444"/>
        <v>"TICKS"</v>
      </c>
      <c r="AA1658" s="25" t="str">
        <f t="shared" si="434"/>
        <v>TICKS</v>
      </c>
      <c r="AB1658" s="1">
        <f t="shared" si="445"/>
        <v>1620</v>
      </c>
      <c r="AC1658" t="str">
        <f t="shared" si="435"/>
        <v>ITM_TICKS</v>
      </c>
      <c r="AD1658" s="133" t="str">
        <f>IF(ISNA(VLOOKUP(AA1658,'XEQM Shortlist'!J:J,1,0)),"//","")</f>
        <v/>
      </c>
      <c r="AF1658" s="92" t="str">
        <f t="shared" si="436"/>
        <v>TICKS</v>
      </c>
      <c r="AG1658" t="b">
        <f t="shared" si="437"/>
        <v>1</v>
      </c>
    </row>
    <row r="1659" spans="1:33">
      <c r="A1659" s="48">
        <f t="shared" si="438"/>
        <v>1659</v>
      </c>
      <c r="B1659" s="47">
        <f t="shared" si="439"/>
        <v>1621</v>
      </c>
      <c r="C1659" s="51" t="s">
        <v>4220</v>
      </c>
      <c r="D1659" s="51" t="s">
        <v>7</v>
      </c>
      <c r="E1659" s="56" t="s">
        <v>348</v>
      </c>
      <c r="F1659" s="56" t="s">
        <v>348</v>
      </c>
      <c r="G1659" s="158">
        <v>0</v>
      </c>
      <c r="H1659" s="158">
        <v>0</v>
      </c>
      <c r="I1659" s="145" t="s">
        <v>3</v>
      </c>
      <c r="J1659" s="56" t="s">
        <v>1377</v>
      </c>
      <c r="K1659" s="57" t="s">
        <v>3947</v>
      </c>
      <c r="L1659" s="55" t="s">
        <v>4773</v>
      </c>
      <c r="M1659" s="55" t="s">
        <v>4830</v>
      </c>
      <c r="N1659" s="55"/>
      <c r="O1659" s="55"/>
      <c r="P1659" s="54" t="s">
        <v>1911</v>
      </c>
      <c r="Q1659" s="13"/>
      <c r="R1659"/>
      <c r="S1659" t="str">
        <f t="shared" si="443"/>
        <v/>
      </c>
      <c r="T1659" s="44" t="str">
        <f>IF(ISNA(VLOOKUP(P1659,Sheet1!E:F,2,0)),"--","PRESENT")</f>
        <v>--</v>
      </c>
      <c r="U1659"/>
      <c r="V1659">
        <f t="shared" si="433"/>
        <v>448</v>
      </c>
      <c r="W1659" s="79" t="s">
        <v>2240</v>
      </c>
      <c r="X1659" s="57" t="s">
        <v>2240</v>
      </c>
      <c r="Y1659" s="57" t="s">
        <v>2240</v>
      </c>
      <c r="Z1659" s="25" t="str">
        <f t="shared" si="444"/>
        <v>"TIME"</v>
      </c>
      <c r="AA1659" s="25" t="str">
        <f t="shared" si="434"/>
        <v>TIME</v>
      </c>
      <c r="AB1659" s="1">
        <f t="shared" si="445"/>
        <v>1621</v>
      </c>
      <c r="AC1659" t="str">
        <f t="shared" si="435"/>
        <v>ITM_TIME</v>
      </c>
      <c r="AD1659" s="133" t="str">
        <f>IF(ISNA(VLOOKUP(AA1659,'XEQM Shortlist'!J:J,1,0)),"//","")</f>
        <v>//</v>
      </c>
      <c r="AF1659" s="92" t="str">
        <f t="shared" si="436"/>
        <v>TIME</v>
      </c>
      <c r="AG1659" t="b">
        <f t="shared" si="437"/>
        <v>1</v>
      </c>
    </row>
    <row r="1660" spans="1:33">
      <c r="A1660" s="48">
        <f t="shared" si="438"/>
        <v>1660</v>
      </c>
      <c r="B1660" s="47">
        <f t="shared" si="439"/>
        <v>1622</v>
      </c>
      <c r="C1660" s="51" t="s">
        <v>4789</v>
      </c>
      <c r="D1660" s="59" t="s">
        <v>2794</v>
      </c>
      <c r="E1660" s="56" t="s">
        <v>4898</v>
      </c>
      <c r="F1660" s="56" t="s">
        <v>4898</v>
      </c>
      <c r="G1660" s="158">
        <v>0</v>
      </c>
      <c r="H1660" s="158">
        <v>0</v>
      </c>
      <c r="I1660" s="145" t="s">
        <v>3</v>
      </c>
      <c r="J1660" s="56" t="s">
        <v>1377</v>
      </c>
      <c r="K1660" s="57" t="s">
        <v>3947</v>
      </c>
      <c r="L1660" s="55" t="s">
        <v>4773</v>
      </c>
      <c r="M1660" s="55" t="s">
        <v>4832</v>
      </c>
      <c r="N1660" s="55"/>
      <c r="O1660" s="55"/>
      <c r="P1660" s="54" t="s">
        <v>1912</v>
      </c>
      <c r="Q1660" s="13"/>
      <c r="R1660"/>
      <c r="S1660" t="str">
        <f t="shared" si="443"/>
        <v/>
      </c>
      <c r="T1660" s="44" t="str">
        <f>IF(ISNA(VLOOKUP(P1660,Sheet1!E:F,2,0)),"--","PRESENT")</f>
        <v>--</v>
      </c>
      <c r="U1660"/>
      <c r="V1660">
        <f t="shared" si="433"/>
        <v>449</v>
      </c>
      <c r="W1660" s="79" t="s">
        <v>2240</v>
      </c>
      <c r="X1660" s="57" t="s">
        <v>2240</v>
      </c>
      <c r="Y1660" s="57" t="s">
        <v>2240</v>
      </c>
      <c r="Z1660" s="25" t="str">
        <f t="shared" si="444"/>
        <v>"STOPW"</v>
      </c>
      <c r="AA1660" s="25" t="str">
        <f t="shared" si="434"/>
        <v>STOPW</v>
      </c>
      <c r="AB1660" s="1">
        <f t="shared" si="445"/>
        <v>1622</v>
      </c>
      <c r="AC1660" t="str">
        <f t="shared" si="435"/>
        <v>ITM_TIMER</v>
      </c>
      <c r="AD1660" s="133" t="str">
        <f>IF(ISNA(VLOOKUP(AA1660,'XEQM Shortlist'!J:J,1,0)),"//","")</f>
        <v>//</v>
      </c>
      <c r="AF1660" s="92" t="str">
        <f t="shared" si="436"/>
        <v>STOPW</v>
      </c>
      <c r="AG1660" t="b">
        <f t="shared" si="437"/>
        <v>1</v>
      </c>
    </row>
    <row r="1661" spans="1:33">
      <c r="A1661" s="48">
        <f t="shared" si="438"/>
        <v>1661</v>
      </c>
      <c r="B1661" s="47">
        <f t="shared" si="439"/>
        <v>1623</v>
      </c>
      <c r="C1661" s="51" t="s">
        <v>4319</v>
      </c>
      <c r="D1661" s="51" t="s">
        <v>7</v>
      </c>
      <c r="E1661" s="56" t="s">
        <v>1264</v>
      </c>
      <c r="F1661" s="56" t="s">
        <v>1264</v>
      </c>
      <c r="G1661" s="158">
        <v>0</v>
      </c>
      <c r="H1661" s="158">
        <v>0</v>
      </c>
      <c r="I1661" s="145" t="s">
        <v>3</v>
      </c>
      <c r="J1661" s="56" t="s">
        <v>1377</v>
      </c>
      <c r="K1661" s="57" t="s">
        <v>3947</v>
      </c>
      <c r="L1661" s="55" t="s">
        <v>4774</v>
      </c>
      <c r="M1661" s="55" t="s">
        <v>4830</v>
      </c>
      <c r="N1661" s="55"/>
      <c r="O1661" s="55"/>
      <c r="P1661" s="54" t="s">
        <v>4020</v>
      </c>
      <c r="Q1661" s="13"/>
      <c r="R1661"/>
      <c r="S1661" t="str">
        <f t="shared" si="443"/>
        <v/>
      </c>
      <c r="T1661" s="44" t="str">
        <f>IF(ISNA(VLOOKUP(P1661,Sheet1!E:F,2,0)),"--","PRESENT")</f>
        <v>--</v>
      </c>
      <c r="U1661"/>
      <c r="V1661">
        <f t="shared" si="433"/>
        <v>450</v>
      </c>
      <c r="W1661" s="79" t="s">
        <v>2240</v>
      </c>
      <c r="X1661" s="57" t="s">
        <v>2240</v>
      </c>
      <c r="Y1661" s="57" t="s">
        <v>2240</v>
      </c>
      <c r="Z1661" s="25" t="str">
        <f t="shared" si="444"/>
        <v>"T" STD_SUB_N</v>
      </c>
      <c r="AA1661" s="25" t="str">
        <f t="shared" si="434"/>
        <v>TN</v>
      </c>
      <c r="AB1661" s="1">
        <f t="shared" si="445"/>
        <v>1623</v>
      </c>
      <c r="AC1661" t="str">
        <f t="shared" si="435"/>
        <v>ITM_Tn</v>
      </c>
      <c r="AD1661" s="133" t="str">
        <f>IF(ISNA(VLOOKUP(AA1661,'XEQM Shortlist'!J:J,1,0)),"//","")</f>
        <v>//</v>
      </c>
      <c r="AF1661" s="92" t="str">
        <f t="shared" si="436"/>
        <v>TN</v>
      </c>
      <c r="AG1661" t="b">
        <f t="shared" si="437"/>
        <v>1</v>
      </c>
    </row>
    <row r="1662" spans="1:33">
      <c r="A1662" s="48">
        <f t="shared" si="438"/>
        <v>1662</v>
      </c>
      <c r="B1662" s="47">
        <f t="shared" si="439"/>
        <v>1624</v>
      </c>
      <c r="C1662" s="51" t="s">
        <v>4638</v>
      </c>
      <c r="D1662" s="51" t="s">
        <v>12</v>
      </c>
      <c r="E1662" s="56" t="s">
        <v>349</v>
      </c>
      <c r="F1662" s="56" t="s">
        <v>349</v>
      </c>
      <c r="G1662" s="158">
        <v>0</v>
      </c>
      <c r="H1662" s="158">
        <v>9</v>
      </c>
      <c r="I1662" s="145" t="s">
        <v>3</v>
      </c>
      <c r="J1662" s="56" t="s">
        <v>1378</v>
      </c>
      <c r="K1662" s="57" t="s">
        <v>3785</v>
      </c>
      <c r="L1662" s="55" t="s">
        <v>4773</v>
      </c>
      <c r="M1662" s="55" t="s">
        <v>4831</v>
      </c>
      <c r="N1662" s="55"/>
      <c r="O1662" s="55"/>
      <c r="P1662" s="54" t="s">
        <v>1914</v>
      </c>
      <c r="Q1662" s="13"/>
      <c r="R1662"/>
      <c r="S1662" t="str">
        <f t="shared" si="443"/>
        <v/>
      </c>
      <c r="T1662" s="44" t="str">
        <f>IF(ISNA(VLOOKUP(P1662,Sheet1!E:F,2,0)),"--","PRESENT")</f>
        <v>--</v>
      </c>
      <c r="U1662"/>
      <c r="V1662">
        <f t="shared" si="433"/>
        <v>450</v>
      </c>
      <c r="W1662" s="79" t="s">
        <v>2240</v>
      </c>
      <c r="X1662" s="57" t="s">
        <v>2240</v>
      </c>
      <c r="Y1662" s="57" t="s">
        <v>2240</v>
      </c>
      <c r="Z1662" s="25" t="str">
        <f t="shared" si="444"/>
        <v/>
      </c>
      <c r="AA1662" s="25" t="str">
        <f t="shared" si="434"/>
        <v/>
      </c>
      <c r="AB1662" s="1">
        <f t="shared" si="445"/>
        <v>1624</v>
      </c>
      <c r="AC1662" t="str">
        <f t="shared" si="435"/>
        <v>ITM_TONE</v>
      </c>
      <c r="AD1662" s="133" t="str">
        <f>IF(ISNA(VLOOKUP(AA1662,'XEQM Shortlist'!J:J,1,0)),"//","")</f>
        <v/>
      </c>
      <c r="AF1662" s="92" t="str">
        <f t="shared" si="436"/>
        <v/>
      </c>
      <c r="AG1662" t="b">
        <f t="shared" si="437"/>
        <v>1</v>
      </c>
    </row>
    <row r="1663" spans="1:33">
      <c r="A1663" s="48">
        <f t="shared" si="438"/>
        <v>1663</v>
      </c>
      <c r="B1663" s="47">
        <f t="shared" si="439"/>
        <v>1625</v>
      </c>
      <c r="C1663" s="51" t="s">
        <v>3652</v>
      </c>
      <c r="D1663" s="51" t="s">
        <v>2281</v>
      </c>
      <c r="E1663" s="56" t="s">
        <v>1270</v>
      </c>
      <c r="F1663" s="56" t="s">
        <v>1270</v>
      </c>
      <c r="G1663" s="158">
        <v>0</v>
      </c>
      <c r="H1663" s="158">
        <v>99</v>
      </c>
      <c r="I1663" s="145" t="s">
        <v>3</v>
      </c>
      <c r="J1663" s="56" t="s">
        <v>1377</v>
      </c>
      <c r="K1663" s="57" t="s">
        <v>3947</v>
      </c>
      <c r="L1663" s="55" t="s">
        <v>4773</v>
      </c>
      <c r="M1663" s="55" t="s">
        <v>4835</v>
      </c>
      <c r="N1663" s="55"/>
      <c r="O1663" s="55"/>
      <c r="P1663" s="54" t="s">
        <v>1927</v>
      </c>
      <c r="Q1663" s="13"/>
      <c r="R1663"/>
      <c r="S1663" t="str">
        <f t="shared" si="443"/>
        <v/>
      </c>
      <c r="T1663" s="44" t="str">
        <f>IF(ISNA(VLOOKUP(P1663,Sheet1!E:F,2,0)),"--","PRESENT")</f>
        <v>--</v>
      </c>
      <c r="U1663"/>
      <c r="V1663">
        <f t="shared" si="433"/>
        <v>451</v>
      </c>
      <c r="W1663" s="79" t="s">
        <v>2678</v>
      </c>
      <c r="X1663" s="57" t="s">
        <v>2240</v>
      </c>
      <c r="Y1663" s="57" t="s">
        <v>2240</v>
      </c>
      <c r="Z1663" s="25" t="str">
        <f t="shared" si="444"/>
        <v>"T" STD_LEFT_RIGHT_ARROWS</v>
      </c>
      <c r="AA1663" s="25" t="str">
        <f t="shared" si="434"/>
        <v>T&lt;&gt;</v>
      </c>
      <c r="AB1663" s="1">
        <f t="shared" si="445"/>
        <v>1625</v>
      </c>
      <c r="AC1663" t="str">
        <f t="shared" si="435"/>
        <v>ITM_Tex</v>
      </c>
      <c r="AD1663" s="133" t="str">
        <f>IF(ISNA(VLOOKUP(AA1663,'XEQM Shortlist'!J:J,1,0)),"//","")</f>
        <v>//</v>
      </c>
      <c r="AF1663" s="92" t="str">
        <f t="shared" si="436"/>
        <v>T&lt;&gt;</v>
      </c>
      <c r="AG1663" t="b">
        <f t="shared" si="437"/>
        <v>1</v>
      </c>
    </row>
    <row r="1664" spans="1:33">
      <c r="A1664" s="48">
        <f t="shared" si="438"/>
        <v>1664</v>
      </c>
      <c r="B1664" s="47">
        <f t="shared" si="439"/>
        <v>1626</v>
      </c>
      <c r="C1664" s="51" t="s">
        <v>3653</v>
      </c>
      <c r="D1664" s="51" t="s">
        <v>7</v>
      </c>
      <c r="E1664" s="56" t="s">
        <v>358</v>
      </c>
      <c r="F1664" s="56" t="s">
        <v>358</v>
      </c>
      <c r="G1664" s="158">
        <v>0</v>
      </c>
      <c r="H1664" s="158">
        <v>0</v>
      </c>
      <c r="I1664" s="145" t="s">
        <v>3</v>
      </c>
      <c r="J1664" s="56" t="s">
        <v>1377</v>
      </c>
      <c r="K1664" s="57" t="s">
        <v>3947</v>
      </c>
      <c r="L1664" s="55" t="s">
        <v>4773</v>
      </c>
      <c r="M1664" s="55" t="s">
        <v>4830</v>
      </c>
      <c r="N1664" s="55"/>
      <c r="O1664" s="55"/>
      <c r="P1664" s="54" t="s">
        <v>1928</v>
      </c>
      <c r="Q1664" s="13"/>
      <c r="R1664"/>
      <c r="S1664" t="str">
        <f t="shared" si="443"/>
        <v/>
      </c>
      <c r="T1664" s="44" t="str">
        <f>IF(ISNA(VLOOKUP(P1664,Sheet1!E:F,2,0)),"--","PRESENT")</f>
        <v>--</v>
      </c>
      <c r="U1664"/>
      <c r="V1664">
        <f t="shared" si="433"/>
        <v>452</v>
      </c>
      <c r="W1664" s="79" t="s">
        <v>2676</v>
      </c>
      <c r="X1664" s="57" t="s">
        <v>2240</v>
      </c>
      <c r="Y1664" s="57" t="s">
        <v>2240</v>
      </c>
      <c r="Z1664" s="25" t="str">
        <f t="shared" si="444"/>
        <v>"ULP?"</v>
      </c>
      <c r="AA1664" s="25" t="str">
        <f t="shared" si="434"/>
        <v>ULP?</v>
      </c>
      <c r="AB1664" s="1">
        <f t="shared" si="445"/>
        <v>1626</v>
      </c>
      <c r="AC1664" t="str">
        <f t="shared" si="435"/>
        <v>ITM_ULP</v>
      </c>
      <c r="AD1664" s="133" t="str">
        <f>IF(ISNA(VLOOKUP(AA1664,'XEQM Shortlist'!J:J,1,0)),"//","")</f>
        <v>//</v>
      </c>
      <c r="AF1664" s="92" t="str">
        <f t="shared" si="436"/>
        <v>ULP?</v>
      </c>
      <c r="AG1664" t="b">
        <f t="shared" si="437"/>
        <v>1</v>
      </c>
    </row>
    <row r="1665" spans="1:33">
      <c r="A1665" s="48">
        <f t="shared" si="438"/>
        <v>1665</v>
      </c>
      <c r="B1665" s="47">
        <f t="shared" si="439"/>
        <v>1627</v>
      </c>
      <c r="C1665" s="51" t="s">
        <v>4320</v>
      </c>
      <c r="D1665" s="51" t="s">
        <v>7</v>
      </c>
      <c r="E1665" s="56" t="s">
        <v>1271</v>
      </c>
      <c r="F1665" s="56" t="s">
        <v>1271</v>
      </c>
      <c r="G1665" s="158">
        <v>0</v>
      </c>
      <c r="H1665" s="158">
        <v>0</v>
      </c>
      <c r="I1665" s="145" t="s">
        <v>3</v>
      </c>
      <c r="J1665" s="56" t="s">
        <v>1377</v>
      </c>
      <c r="K1665" s="57" t="s">
        <v>3947</v>
      </c>
      <c r="L1665" s="55" t="s">
        <v>4774</v>
      </c>
      <c r="M1665" s="55" t="s">
        <v>4830</v>
      </c>
      <c r="N1665" s="55"/>
      <c r="O1665" s="55"/>
      <c r="P1665" s="54" t="s">
        <v>4021</v>
      </c>
      <c r="Q1665" s="13"/>
      <c r="R1665"/>
      <c r="S1665" t="str">
        <f t="shared" si="443"/>
        <v/>
      </c>
      <c r="T1665" s="44" t="str">
        <f>IF(ISNA(VLOOKUP(P1665,Sheet1!E:F,2,0)),"--","PRESENT")</f>
        <v>--</v>
      </c>
      <c r="U1665"/>
      <c r="V1665">
        <f t="shared" si="433"/>
        <v>453</v>
      </c>
      <c r="W1665" s="79" t="s">
        <v>2240</v>
      </c>
      <c r="X1665" s="57" t="s">
        <v>2240</v>
      </c>
      <c r="Y1665" s="57" t="s">
        <v>2240</v>
      </c>
      <c r="Z1665" s="25" t="str">
        <f t="shared" si="444"/>
        <v>"U" STD_SUB_N</v>
      </c>
      <c r="AA1665" s="25" t="str">
        <f t="shared" si="434"/>
        <v>UN</v>
      </c>
      <c r="AB1665" s="1">
        <f t="shared" si="445"/>
        <v>1627</v>
      </c>
      <c r="AC1665" t="str">
        <f t="shared" si="435"/>
        <v>ITM_Un</v>
      </c>
      <c r="AD1665" s="133" t="str">
        <f>IF(ISNA(VLOOKUP(AA1665,'XEQM Shortlist'!J:J,1,0)),"//","")</f>
        <v>//</v>
      </c>
      <c r="AF1665" s="92" t="str">
        <f t="shared" si="436"/>
        <v>UN</v>
      </c>
      <c r="AG1665" t="b">
        <f t="shared" si="437"/>
        <v>1</v>
      </c>
    </row>
    <row r="1666" spans="1:33">
      <c r="A1666" s="48">
        <f t="shared" si="438"/>
        <v>1666</v>
      </c>
      <c r="B1666" s="47">
        <f t="shared" si="439"/>
        <v>1628</v>
      </c>
      <c r="C1666" s="51" t="s">
        <v>3654</v>
      </c>
      <c r="D1666" s="51" t="s">
        <v>7</v>
      </c>
      <c r="E1666" s="56" t="s">
        <v>1272</v>
      </c>
      <c r="F1666" s="56" t="s">
        <v>1272</v>
      </c>
      <c r="G1666" s="158">
        <v>0</v>
      </c>
      <c r="H1666" s="158">
        <v>0</v>
      </c>
      <c r="I1666" s="145" t="s">
        <v>3</v>
      </c>
      <c r="J1666" s="56" t="s">
        <v>1377</v>
      </c>
      <c r="K1666" s="57" t="s">
        <v>3947</v>
      </c>
      <c r="L1666" s="55" t="s">
        <v>4773</v>
      </c>
      <c r="M1666" s="55" t="s">
        <v>4830</v>
      </c>
      <c r="N1666" s="55"/>
      <c r="O1666" s="55"/>
      <c r="P1666" s="54" t="s">
        <v>1929</v>
      </c>
      <c r="Q1666" s="13"/>
      <c r="R1666"/>
      <c r="S1666" t="str">
        <f t="shared" si="443"/>
        <v/>
      </c>
      <c r="T1666" s="44" t="str">
        <f>IF(ISNA(VLOOKUP(P1666,Sheet1!E:F,2,0)),"--","PRESENT")</f>
        <v>--</v>
      </c>
      <c r="U1666"/>
      <c r="V1666">
        <f t="shared" si="433"/>
        <v>454</v>
      </c>
      <c r="W1666" s="79" t="s">
        <v>2666</v>
      </c>
      <c r="X1666" s="57" t="s">
        <v>2240</v>
      </c>
      <c r="Y1666" s="57" t="s">
        <v>2240</v>
      </c>
      <c r="Z1666" s="25" t="str">
        <f t="shared" si="444"/>
        <v>"UNITV"</v>
      </c>
      <c r="AA1666" s="25" t="str">
        <f t="shared" si="434"/>
        <v>UNITV</v>
      </c>
      <c r="AB1666" s="1">
        <f t="shared" si="445"/>
        <v>1628</v>
      </c>
      <c r="AC1666" t="str">
        <f t="shared" si="435"/>
        <v>ITM_UNITV</v>
      </c>
      <c r="AD1666" s="133" t="str">
        <f>IF(ISNA(VLOOKUP(AA1666,'XEQM Shortlist'!J:J,1,0)),"//","")</f>
        <v>//</v>
      </c>
      <c r="AF1666" s="92" t="str">
        <f t="shared" si="436"/>
        <v>UNITV</v>
      </c>
      <c r="AG1666" t="b">
        <f t="shared" si="437"/>
        <v>1</v>
      </c>
    </row>
    <row r="1667" spans="1:33">
      <c r="A1667" s="48">
        <f t="shared" si="438"/>
        <v>1667</v>
      </c>
      <c r="B1667" s="47">
        <f t="shared" si="439"/>
        <v>1629</v>
      </c>
      <c r="C1667" s="51" t="s">
        <v>3569</v>
      </c>
      <c r="D1667" s="51" t="s">
        <v>993</v>
      </c>
      <c r="E1667" s="56" t="s">
        <v>359</v>
      </c>
      <c r="F1667" s="56" t="s">
        <v>359</v>
      </c>
      <c r="G1667" s="158">
        <v>0</v>
      </c>
      <c r="H1667" s="158">
        <v>0</v>
      </c>
      <c r="I1667" s="145" t="s">
        <v>3</v>
      </c>
      <c r="J1667" s="56" t="s">
        <v>1377</v>
      </c>
      <c r="K1667" s="57" t="s">
        <v>3947</v>
      </c>
      <c r="L1667" s="55" t="s">
        <v>4773</v>
      </c>
      <c r="M1667" s="55" t="s">
        <v>4830</v>
      </c>
      <c r="N1667" s="55"/>
      <c r="O1667" s="55"/>
      <c r="P1667" s="54" t="s">
        <v>1930</v>
      </c>
      <c r="Q1667" s="13"/>
      <c r="R1667"/>
      <c r="S1667" t="str">
        <f t="shared" si="443"/>
        <v/>
      </c>
      <c r="T1667" s="44" t="str">
        <f>IF(ISNA(VLOOKUP(P1667,Sheet1!E:F,2,0)),"--","PRESENT")</f>
        <v>--</v>
      </c>
      <c r="U1667"/>
      <c r="V1667">
        <f t="shared" si="433"/>
        <v>455</v>
      </c>
      <c r="W1667" s="79" t="s">
        <v>2240</v>
      </c>
      <c r="X1667" s="57" t="s">
        <v>2600</v>
      </c>
      <c r="Y1667" s="57" t="s">
        <v>2240</v>
      </c>
      <c r="Z1667" s="25" t="str">
        <f t="shared" si="444"/>
        <v>"UNSIGN"</v>
      </c>
      <c r="AA1667" s="25" t="str">
        <f t="shared" si="434"/>
        <v>UNSIGN</v>
      </c>
      <c r="AB1667" s="1">
        <f t="shared" si="445"/>
        <v>1629</v>
      </c>
      <c r="AC1667" t="str">
        <f t="shared" si="435"/>
        <v>ITM_UNSIGN</v>
      </c>
      <c r="AD1667" s="133" t="str">
        <f>IF(ISNA(VLOOKUP(AA1667,'XEQM Shortlist'!J:J,1,0)),"//","")</f>
        <v>//</v>
      </c>
      <c r="AF1667" s="92" t="str">
        <f t="shared" si="436"/>
        <v>UNSIGN</v>
      </c>
      <c r="AG1667" t="b">
        <f t="shared" si="437"/>
        <v>1</v>
      </c>
    </row>
    <row r="1668" spans="1:33">
      <c r="A1668" s="48">
        <f t="shared" si="438"/>
        <v>1668</v>
      </c>
      <c r="B1668" s="47">
        <f t="shared" si="439"/>
        <v>1630</v>
      </c>
      <c r="C1668" s="51" t="s">
        <v>4857</v>
      </c>
      <c r="D1668" s="51" t="s">
        <v>2793</v>
      </c>
      <c r="E1668" s="56" t="s">
        <v>362</v>
      </c>
      <c r="F1668" s="56" t="s">
        <v>4894</v>
      </c>
      <c r="G1668" s="158">
        <v>0</v>
      </c>
      <c r="H1668" s="158">
        <v>99</v>
      </c>
      <c r="I1668" s="145" t="s">
        <v>3</v>
      </c>
      <c r="J1668" s="56" t="s">
        <v>1378</v>
      </c>
      <c r="K1668" s="57" t="s">
        <v>3785</v>
      </c>
      <c r="L1668" s="55" t="s">
        <v>4773</v>
      </c>
      <c r="M1668" s="55" t="s">
        <v>4834</v>
      </c>
      <c r="N1668" s="55"/>
      <c r="O1668" s="55"/>
      <c r="P1668" s="54" t="s">
        <v>1932</v>
      </c>
      <c r="Q1668" s="13"/>
      <c r="R1668"/>
      <c r="S1668" t="str">
        <f t="shared" si="443"/>
        <v/>
      </c>
      <c r="T1668" s="44" t="str">
        <f>IF(ISNA(VLOOKUP(P1668,Sheet1!E:F,2,0)),"--","PRESENT")</f>
        <v>--</v>
      </c>
      <c r="U1668"/>
      <c r="V1668">
        <f t="shared" si="433"/>
        <v>455</v>
      </c>
      <c r="W1668" s="79" t="s">
        <v>2240</v>
      </c>
      <c r="X1668" s="57" t="s">
        <v>2240</v>
      </c>
      <c r="Y1668" s="57" t="s">
        <v>2240</v>
      </c>
      <c r="Z1668" s="25" t="str">
        <f t="shared" si="444"/>
        <v/>
      </c>
      <c r="AA1668" s="25" t="str">
        <f t="shared" si="434"/>
        <v/>
      </c>
      <c r="AB1668" s="1">
        <f t="shared" si="445"/>
        <v>1630</v>
      </c>
      <c r="AC1668" t="str">
        <f t="shared" si="435"/>
        <v>ITM_VARMNU</v>
      </c>
      <c r="AD1668" s="133" t="str">
        <f>IF(ISNA(VLOOKUP(AA1668,'XEQM Shortlist'!J:J,1,0)),"//","")</f>
        <v/>
      </c>
      <c r="AF1668" s="92" t="str">
        <f t="shared" si="436"/>
        <v/>
      </c>
      <c r="AG1668" t="b">
        <f t="shared" si="437"/>
        <v>1</v>
      </c>
    </row>
    <row r="1669" spans="1:33">
      <c r="A1669" s="48">
        <f t="shared" si="438"/>
        <v>1669</v>
      </c>
      <c r="B1669" s="47">
        <f t="shared" si="439"/>
        <v>1631</v>
      </c>
      <c r="C1669" s="51" t="s">
        <v>3655</v>
      </c>
      <c r="D1669" s="51" t="s">
        <v>7</v>
      </c>
      <c r="E1669" s="56" t="s">
        <v>1273</v>
      </c>
      <c r="F1669" s="56" t="s">
        <v>1273</v>
      </c>
      <c r="G1669" s="158">
        <v>0</v>
      </c>
      <c r="H1669" s="158">
        <v>0</v>
      </c>
      <c r="I1669" s="145" t="s">
        <v>3</v>
      </c>
      <c r="J1669" s="56" t="s">
        <v>1377</v>
      </c>
      <c r="K1669" s="57" t="s">
        <v>3947</v>
      </c>
      <c r="L1669" s="55" t="s">
        <v>4773</v>
      </c>
      <c r="M1669" s="55" t="s">
        <v>4832</v>
      </c>
      <c r="N1669" s="55"/>
      <c r="O1669" s="55"/>
      <c r="P1669" s="54" t="s">
        <v>1934</v>
      </c>
      <c r="Q1669" s="13"/>
      <c r="R1669"/>
      <c r="S1669" t="str">
        <f t="shared" si="443"/>
        <v/>
      </c>
      <c r="T1669" s="44" t="str">
        <f>IF(ISNA(VLOOKUP(P1669,Sheet1!E:F,2,0)),"--","PRESENT")</f>
        <v>--</v>
      </c>
      <c r="U1669"/>
      <c r="V1669">
        <f t="shared" si="433"/>
        <v>456</v>
      </c>
      <c r="W1669" s="79" t="s">
        <v>2240</v>
      </c>
      <c r="X1669" s="57" t="s">
        <v>2240</v>
      </c>
      <c r="Y1669" s="57" t="s">
        <v>2240</v>
      </c>
      <c r="Z1669" s="25" t="str">
        <f t="shared" si="444"/>
        <v>"VERS?"</v>
      </c>
      <c r="AA1669" s="25" t="str">
        <f t="shared" si="434"/>
        <v>VERS?</v>
      </c>
      <c r="AB1669" s="1">
        <f t="shared" si="445"/>
        <v>1631</v>
      </c>
      <c r="AC1669" t="str">
        <f t="shared" si="435"/>
        <v>ITM_VERS</v>
      </c>
      <c r="AD1669" s="133" t="str">
        <f>IF(ISNA(VLOOKUP(AA1669,'XEQM Shortlist'!J:J,1,0)),"//","")</f>
        <v>//</v>
      </c>
      <c r="AF1669" s="92" t="str">
        <f t="shared" si="436"/>
        <v>VERS?</v>
      </c>
      <c r="AG1669" t="b">
        <f t="shared" si="437"/>
        <v>1</v>
      </c>
    </row>
    <row r="1670" spans="1:33" s="105" customFormat="1">
      <c r="A1670" s="48">
        <f t="shared" si="438"/>
        <v>1670</v>
      </c>
      <c r="B1670" s="47">
        <f t="shared" si="439"/>
        <v>1632</v>
      </c>
      <c r="C1670" s="102" t="s">
        <v>3483</v>
      </c>
      <c r="D1670" s="102" t="s">
        <v>7</v>
      </c>
      <c r="E1670" s="103" t="s">
        <v>1355</v>
      </c>
      <c r="F1670" s="103" t="s">
        <v>1355</v>
      </c>
      <c r="G1670" s="116">
        <v>0</v>
      </c>
      <c r="H1670" s="116">
        <v>0</v>
      </c>
      <c r="I1670" s="145" t="s">
        <v>3</v>
      </c>
      <c r="J1670" s="56" t="s">
        <v>1377</v>
      </c>
      <c r="K1670" s="104" t="s">
        <v>3947</v>
      </c>
      <c r="L1670" s="105" t="s">
        <v>4773</v>
      </c>
      <c r="M1670" s="55" t="s">
        <v>4830</v>
      </c>
      <c r="P1670" s="18" t="s">
        <v>2177</v>
      </c>
      <c r="Q1670" s="18"/>
      <c r="R1670"/>
      <c r="S1670" t="str">
        <f t="shared" si="443"/>
        <v/>
      </c>
      <c r="T1670" s="44" t="str">
        <f>IF(ISNA(VLOOKUP(P1670,Sheet1!E:F,2,0)),"--","PRESENT")</f>
        <v>PRESENT</v>
      </c>
      <c r="U1670"/>
      <c r="V1670">
        <f t="shared" si="433"/>
        <v>457</v>
      </c>
      <c r="W1670" s="101" t="s">
        <v>2662</v>
      </c>
      <c r="X1670" s="104" t="s">
        <v>2240</v>
      </c>
      <c r="Y1670" s="104" t="s">
        <v>2240</v>
      </c>
      <c r="Z1670" s="25" t="str">
        <f t="shared" si="444"/>
        <v>"IDIVR"</v>
      </c>
      <c r="AA1670" s="25" t="str">
        <f t="shared" si="434"/>
        <v>IDIVR</v>
      </c>
      <c r="AB1670" s="1">
        <f t="shared" si="445"/>
        <v>1632</v>
      </c>
      <c r="AC1670" t="str">
        <f t="shared" si="435"/>
        <v>ITM_IDIVR</v>
      </c>
      <c r="AD1670" s="133" t="str">
        <f>IF(ISNA(VLOOKUP(AA1670,'XEQM Shortlist'!J:J,1,0)),"//","")</f>
        <v>//</v>
      </c>
      <c r="AE1670"/>
      <c r="AF1670" s="92" t="str">
        <f t="shared" si="436"/>
        <v>IDIVR</v>
      </c>
      <c r="AG1670" t="b">
        <f t="shared" si="437"/>
        <v>1</v>
      </c>
    </row>
    <row r="1671" spans="1:33">
      <c r="A1671" s="48">
        <f t="shared" si="438"/>
        <v>1671</v>
      </c>
      <c r="B1671" s="47">
        <f t="shared" si="439"/>
        <v>1633</v>
      </c>
      <c r="C1671" s="51" t="s">
        <v>4232</v>
      </c>
      <c r="D1671" s="59" t="s">
        <v>7</v>
      </c>
      <c r="E1671" s="56" t="s">
        <v>366</v>
      </c>
      <c r="F1671" s="56" t="s">
        <v>366</v>
      </c>
      <c r="G1671" s="158">
        <v>0</v>
      </c>
      <c r="H1671" s="158">
        <v>0</v>
      </c>
      <c r="I1671" s="145" t="s">
        <v>3</v>
      </c>
      <c r="J1671" s="56" t="s">
        <v>1377</v>
      </c>
      <c r="K1671" s="57" t="s">
        <v>3947</v>
      </c>
      <c r="L1671" s="55" t="s">
        <v>4773</v>
      </c>
      <c r="M1671" s="55" t="s">
        <v>4830</v>
      </c>
      <c r="N1671" s="55"/>
      <c r="O1671" s="51"/>
      <c r="P1671" s="54" t="s">
        <v>1938</v>
      </c>
      <c r="Q1671" s="13"/>
      <c r="R1671"/>
      <c r="S1671" t="str">
        <f t="shared" si="443"/>
        <v/>
      </c>
      <c r="T1671" s="44" t="str">
        <f>IF(ISNA(VLOOKUP(P1671,Sheet1!E:F,2,0)),"--","PRESENT")</f>
        <v>--</v>
      </c>
      <c r="U1671"/>
      <c r="V1671">
        <f t="shared" ref="V1671:V1675" si="446">IF(AA1671&lt;&gt;"",V1670+1,V1670)</f>
        <v>458</v>
      </c>
      <c r="W1671" s="79" t="s">
        <v>2240</v>
      </c>
      <c r="X1671" s="57" t="s">
        <v>2240</v>
      </c>
      <c r="Y1671" s="57" t="s">
        <v>2240</v>
      </c>
      <c r="Z1671" s="25" t="str">
        <f t="shared" si="444"/>
        <v>"WDAY"</v>
      </c>
      <c r="AA1671" s="25" t="str">
        <f t="shared" ref="AA1671:AA1675" si="44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45"/>
        <v>1633</v>
      </c>
      <c r="AC1671" t="str">
        <f t="shared" ref="AC1671:AC1675" si="448">P1671</f>
        <v>ITM_WDAY</v>
      </c>
      <c r="AD1671" s="133" t="str">
        <f>IF(ISNA(VLOOKUP(AA1671,'XEQM Shortlist'!J:J,1,0)),"//","")</f>
        <v>//</v>
      </c>
      <c r="AF1671" s="92" t="str">
        <f t="shared" ref="AF1671:AF1675" si="44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50">AA1671=AF1671</f>
        <v>1</v>
      </c>
    </row>
    <row r="1672" spans="1:33">
      <c r="A1672" s="48">
        <f t="shared" si="438"/>
        <v>1672</v>
      </c>
      <c r="B1672" s="47">
        <f t="shared" si="439"/>
        <v>1634</v>
      </c>
      <c r="C1672" s="51" t="s">
        <v>3656</v>
      </c>
      <c r="D1672" s="51" t="s">
        <v>7</v>
      </c>
      <c r="E1672" s="56" t="s">
        <v>368</v>
      </c>
      <c r="F1672" s="56" t="s">
        <v>368</v>
      </c>
      <c r="G1672" s="158">
        <v>0</v>
      </c>
      <c r="H1672" s="158">
        <v>0</v>
      </c>
      <c r="I1672" s="145" t="s">
        <v>3</v>
      </c>
      <c r="J1672" s="56" t="s">
        <v>1377</v>
      </c>
      <c r="K1672" s="57" t="s">
        <v>3947</v>
      </c>
      <c r="L1672" s="55" t="s">
        <v>4773</v>
      </c>
      <c r="M1672" s="55" t="s">
        <v>4832</v>
      </c>
      <c r="N1672" s="55"/>
      <c r="O1672" s="55"/>
      <c r="P1672" s="54" t="s">
        <v>1944</v>
      </c>
      <c r="Q1672" s="13"/>
      <c r="R1672"/>
      <c r="S1672" t="str">
        <f t="shared" si="443"/>
        <v/>
      </c>
      <c r="T1672" s="44" t="str">
        <f>IF(ISNA(VLOOKUP(P1672,Sheet1!E:F,2,0)),"--","PRESENT")</f>
        <v>--</v>
      </c>
      <c r="U1672"/>
      <c r="V1672">
        <f t="shared" si="446"/>
        <v>459</v>
      </c>
      <c r="W1672" s="79" t="s">
        <v>2240</v>
      </c>
      <c r="X1672" s="57" t="s">
        <v>2240</v>
      </c>
      <c r="Y1672" s="57" t="s">
        <v>2240</v>
      </c>
      <c r="Z1672" s="25" t="str">
        <f t="shared" si="444"/>
        <v>"WHO?"</v>
      </c>
      <c r="AA1672" s="25" t="str">
        <f t="shared" si="447"/>
        <v>WHO?</v>
      </c>
      <c r="AB1672" s="1">
        <f t="shared" si="445"/>
        <v>1634</v>
      </c>
      <c r="AC1672" t="str">
        <f t="shared" si="448"/>
        <v>ITM_WHO</v>
      </c>
      <c r="AD1672" s="133" t="str">
        <f>IF(ISNA(VLOOKUP(AA1672,'XEQM Shortlist'!J:J,1,0)),"//","")</f>
        <v>//</v>
      </c>
      <c r="AF1672" s="92" t="str">
        <f t="shared" si="449"/>
        <v>WHO?</v>
      </c>
      <c r="AG1672" t="b">
        <f t="shared" si="450"/>
        <v>1</v>
      </c>
    </row>
    <row r="1673" spans="1:33">
      <c r="A1673" s="48">
        <f t="shared" si="438"/>
        <v>1673</v>
      </c>
      <c r="B1673" s="47">
        <f t="shared" si="439"/>
        <v>1635</v>
      </c>
      <c r="C1673" s="51" t="s">
        <v>4283</v>
      </c>
      <c r="D1673" s="51" t="s">
        <v>7</v>
      </c>
      <c r="E1673" s="56" t="s">
        <v>1276</v>
      </c>
      <c r="F1673" s="56" t="s">
        <v>1276</v>
      </c>
      <c r="G1673" s="158">
        <v>0</v>
      </c>
      <c r="H1673" s="158">
        <v>0</v>
      </c>
      <c r="I1673" s="145" t="s">
        <v>3</v>
      </c>
      <c r="J1673" s="56" t="s">
        <v>1377</v>
      </c>
      <c r="K1673" s="57" t="s">
        <v>3947</v>
      </c>
      <c r="L1673" s="55" t="s">
        <v>4774</v>
      </c>
      <c r="M1673" s="55" t="s">
        <v>4830</v>
      </c>
      <c r="N1673" s="55"/>
      <c r="O1673" s="55"/>
      <c r="P1673" s="54" t="s">
        <v>1946</v>
      </c>
      <c r="Q1673" s="13"/>
      <c r="R1673"/>
      <c r="S1673" t="str">
        <f t="shared" si="443"/>
        <v/>
      </c>
      <c r="T1673" s="44" t="str">
        <f>IF(ISNA(VLOOKUP(P1673,Sheet1!E:F,2,0)),"--","PRESENT")</f>
        <v>--</v>
      </c>
      <c r="U1673"/>
      <c r="V1673">
        <f t="shared" si="446"/>
        <v>460</v>
      </c>
      <c r="W1673" s="79" t="s">
        <v>2240</v>
      </c>
      <c r="X1673" s="57" t="s">
        <v>2240</v>
      </c>
      <c r="Y1673" s="57" t="s">
        <v>2240</v>
      </c>
      <c r="Z1673" s="25" t="str">
        <f t="shared" si="444"/>
        <v>"W" STD_SUB_M</v>
      </c>
      <c r="AA1673" s="25" t="str">
        <f t="shared" si="447"/>
        <v>WM</v>
      </c>
      <c r="AB1673" s="1">
        <f t="shared" si="445"/>
        <v>1635</v>
      </c>
      <c r="AC1673" t="str">
        <f t="shared" si="448"/>
        <v>ITM_WM</v>
      </c>
      <c r="AD1673" s="133" t="str">
        <f>IF(ISNA(VLOOKUP(AA1673,'XEQM Shortlist'!J:J,1,0)),"//","")</f>
        <v>//</v>
      </c>
      <c r="AF1673" s="92" t="str">
        <f t="shared" si="449"/>
        <v>WM</v>
      </c>
      <c r="AG1673" t="b">
        <f t="shared" si="450"/>
        <v>1</v>
      </c>
    </row>
    <row r="1674" spans="1:33">
      <c r="A1674" s="48">
        <f t="shared" si="438"/>
        <v>1674</v>
      </c>
      <c r="B1674" s="47">
        <f t="shared" si="439"/>
        <v>1636</v>
      </c>
      <c r="C1674" s="51" t="s">
        <v>4284</v>
      </c>
      <c r="D1674" s="51" t="s">
        <v>7</v>
      </c>
      <c r="E1674" s="56" t="s">
        <v>1277</v>
      </c>
      <c r="F1674" s="56" t="s">
        <v>1277</v>
      </c>
      <c r="G1674" s="158">
        <v>0</v>
      </c>
      <c r="H1674" s="158">
        <v>0</v>
      </c>
      <c r="I1674" s="145" t="s">
        <v>3</v>
      </c>
      <c r="J1674" s="56" t="s">
        <v>1377</v>
      </c>
      <c r="K1674" s="57" t="s">
        <v>3947</v>
      </c>
      <c r="L1674" s="55" t="s">
        <v>4774</v>
      </c>
      <c r="M1674" s="55" t="s">
        <v>4830</v>
      </c>
      <c r="N1674" s="55"/>
      <c r="O1674" s="55"/>
      <c r="P1674" s="54" t="s">
        <v>1947</v>
      </c>
      <c r="Q1674" s="13"/>
      <c r="R1674"/>
      <c r="S1674" t="str">
        <f t="shared" si="443"/>
        <v/>
      </c>
      <c r="T1674" s="44" t="str">
        <f>IF(ISNA(VLOOKUP(P1674,Sheet1!E:F,2,0)),"--","PRESENT")</f>
        <v>--</v>
      </c>
      <c r="U1674"/>
      <c r="V1674">
        <f t="shared" si="446"/>
        <v>461</v>
      </c>
      <c r="W1674" s="79" t="s">
        <v>2240</v>
      </c>
      <c r="X1674" s="57" t="s">
        <v>2240</v>
      </c>
      <c r="Y1674" s="57" t="s">
        <v>2240</v>
      </c>
      <c r="Z1674" s="25" t="str">
        <f t="shared" si="444"/>
        <v>"W" STD_SUB_P</v>
      </c>
      <c r="AA1674" s="25" t="str">
        <f t="shared" si="447"/>
        <v>WP</v>
      </c>
      <c r="AB1674" s="1">
        <f t="shared" si="445"/>
        <v>1636</v>
      </c>
      <c r="AC1674" t="str">
        <f t="shared" si="448"/>
        <v>ITM_WP</v>
      </c>
      <c r="AD1674" s="133" t="str">
        <f>IF(ISNA(VLOOKUP(AA1674,'XEQM Shortlist'!J:J,1,0)),"//","")</f>
        <v>//</v>
      </c>
      <c r="AF1674" s="92" t="str">
        <f t="shared" si="449"/>
        <v>WP</v>
      </c>
      <c r="AG1674" t="b">
        <f t="shared" si="450"/>
        <v>1</v>
      </c>
    </row>
    <row r="1675" spans="1:33">
      <c r="A1675" s="48">
        <f t="shared" si="438"/>
        <v>1675</v>
      </c>
      <c r="B1675" s="47">
        <f t="shared" si="439"/>
        <v>1637</v>
      </c>
      <c r="C1675" s="51" t="s">
        <v>4285</v>
      </c>
      <c r="D1675" s="51" t="s">
        <v>7</v>
      </c>
      <c r="E1675" s="56" t="s">
        <v>1278</v>
      </c>
      <c r="F1675" s="56" t="s">
        <v>1278</v>
      </c>
      <c r="G1675" s="158">
        <v>0</v>
      </c>
      <c r="H1675" s="158">
        <v>0</v>
      </c>
      <c r="I1675" s="145" t="s">
        <v>3</v>
      </c>
      <c r="J1675" s="56" t="s">
        <v>1377</v>
      </c>
      <c r="K1675" s="57" t="s">
        <v>3947</v>
      </c>
      <c r="L1675" s="55" t="s">
        <v>4774</v>
      </c>
      <c r="M1675" s="55" t="s">
        <v>4830</v>
      </c>
      <c r="N1675" s="55"/>
      <c r="O1675" s="55"/>
      <c r="P1675" s="54" t="s">
        <v>1948</v>
      </c>
      <c r="Q1675" s="13"/>
      <c r="R1675"/>
      <c r="S1675" t="str">
        <f t="shared" si="443"/>
        <v/>
      </c>
      <c r="T1675" s="44" t="str">
        <f>IF(ISNA(VLOOKUP(P1675,Sheet1!E:F,2,0)),"--","PRESENT")</f>
        <v>--</v>
      </c>
      <c r="U1675"/>
      <c r="V1675">
        <f t="shared" si="446"/>
        <v>462</v>
      </c>
      <c r="W1675" s="79" t="s">
        <v>2240</v>
      </c>
      <c r="X1675" s="57" t="s">
        <v>2240</v>
      </c>
      <c r="Y1675" s="57" t="s">
        <v>2240</v>
      </c>
      <c r="Z1675" s="25" t="str">
        <f t="shared" si="444"/>
        <v>"W" STD_SUP_MINUS_1</v>
      </c>
      <c r="AA1675" s="25" t="str">
        <f t="shared" si="447"/>
        <v>W^MINUS_1</v>
      </c>
      <c r="AB1675" s="1">
        <f t="shared" si="445"/>
        <v>1637</v>
      </c>
      <c r="AC1675" t="str">
        <f t="shared" si="448"/>
        <v>ITM_WM1</v>
      </c>
      <c r="AD1675" s="133" t="str">
        <f>IF(ISNA(VLOOKUP(AA1675,'XEQM Shortlist'!J:J,1,0)),"//","")</f>
        <v>//</v>
      </c>
      <c r="AF1675" s="92" t="str">
        <f t="shared" si="449"/>
        <v>W^MINUS_1</v>
      </c>
      <c r="AG1675" t="b">
        <f t="shared" si="450"/>
        <v>1</v>
      </c>
    </row>
    <row r="1676" spans="1:33">
      <c r="A1676" s="48">
        <f t="shared" si="438"/>
        <v>1676</v>
      </c>
      <c r="B1676" s="47">
        <f t="shared" si="439"/>
        <v>1638</v>
      </c>
      <c r="C1676" s="51" t="s">
        <v>3657</v>
      </c>
      <c r="D1676" s="51" t="s">
        <v>12</v>
      </c>
      <c r="E1676" s="56" t="s">
        <v>370</v>
      </c>
      <c r="F1676" s="56" t="s">
        <v>370</v>
      </c>
      <c r="G1676" s="158">
        <v>0</v>
      </c>
      <c r="H1676" s="158">
        <v>64</v>
      </c>
      <c r="I1676" s="145" t="s">
        <v>3</v>
      </c>
      <c r="J1676" s="56" t="s">
        <v>1377</v>
      </c>
      <c r="K1676" s="57" t="s">
        <v>3947</v>
      </c>
      <c r="L1676" s="55" t="s">
        <v>4773</v>
      </c>
      <c r="M1676" s="55" t="s">
        <v>4831</v>
      </c>
      <c r="N1676" s="55"/>
      <c r="O1676" s="55"/>
      <c r="P1676" s="54" t="s">
        <v>1949</v>
      </c>
      <c r="Q1676" s="13"/>
      <c r="R1676"/>
      <c r="S1676" t="str">
        <f t="shared" si="443"/>
        <v/>
      </c>
      <c r="T1676" s="44" t="str">
        <f>IF(ISNA(VLOOKUP(P1676,Sheet1!E:F,2,0)),"--","PRESENT")</f>
        <v>--</v>
      </c>
      <c r="U1676"/>
      <c r="V1676">
        <f t="shared" ref="V1676:V1734" si="451">IF(AA1676&lt;&gt;"",V1675+1,V1675)</f>
        <v>463</v>
      </c>
      <c r="W1676" s="79" t="s">
        <v>2676</v>
      </c>
      <c r="X1676" s="57" t="s">
        <v>2600</v>
      </c>
      <c r="Y1676" s="57" t="s">
        <v>2240</v>
      </c>
      <c r="Z1676" s="25" t="str">
        <f t="shared" si="444"/>
        <v>"WSIZE"</v>
      </c>
      <c r="AA1676" s="25" t="str">
        <f t="shared" ref="AA1676:AA1734" si="45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45"/>
        <v>1638</v>
      </c>
      <c r="AC1676" t="str">
        <f t="shared" ref="AC1676:AC1734" si="453">P1676</f>
        <v>ITM_WSIZE</v>
      </c>
      <c r="AD1676" s="133" t="str">
        <f>IF(ISNA(VLOOKUP(AA1676,'XEQM Shortlist'!J:J,1,0)),"//","")</f>
        <v>//</v>
      </c>
      <c r="AF1676" s="92" t="str">
        <f t="shared" ref="AF1676:AF1734" si="45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55">AA1676=AF1676</f>
        <v>1</v>
      </c>
    </row>
    <row r="1677" spans="1:33">
      <c r="A1677" s="48">
        <f t="shared" si="438"/>
        <v>1677</v>
      </c>
      <c r="B1677" s="47">
        <f t="shared" si="439"/>
        <v>1639</v>
      </c>
      <c r="C1677" s="51" t="s">
        <v>3658</v>
      </c>
      <c r="D1677" s="51" t="s">
        <v>7</v>
      </c>
      <c r="E1677" s="56" t="s">
        <v>371</v>
      </c>
      <c r="F1677" s="56" t="s">
        <v>371</v>
      </c>
      <c r="G1677" s="158">
        <v>0</v>
      </c>
      <c r="H1677" s="158">
        <v>0</v>
      </c>
      <c r="I1677" s="145" t="s">
        <v>3</v>
      </c>
      <c r="J1677" s="56" t="s">
        <v>1377</v>
      </c>
      <c r="K1677" s="57" t="s">
        <v>3947</v>
      </c>
      <c r="L1677" s="55" t="s">
        <v>4773</v>
      </c>
      <c r="M1677" s="55" t="s">
        <v>4830</v>
      </c>
      <c r="N1677" s="55"/>
      <c r="O1677" s="55"/>
      <c r="P1677" s="54" t="s">
        <v>1950</v>
      </c>
      <c r="Q1677" s="13"/>
      <c r="R1677"/>
      <c r="S1677" t="str">
        <f t="shared" si="443"/>
        <v/>
      </c>
      <c r="T1677" s="44" t="str">
        <f>IF(ISNA(VLOOKUP(P1677,Sheet1!E:F,2,0)),"--","PRESENT")</f>
        <v>--</v>
      </c>
      <c r="U1677"/>
      <c r="V1677">
        <f t="shared" si="451"/>
        <v>464</v>
      </c>
      <c r="W1677" s="79" t="s">
        <v>2676</v>
      </c>
      <c r="X1677" s="57" t="s">
        <v>2240</v>
      </c>
      <c r="Y1677" s="57" t="s">
        <v>2240</v>
      </c>
      <c r="Z1677" s="25" t="str">
        <f t="shared" si="444"/>
        <v>"WSIZE?"</v>
      </c>
      <c r="AA1677" s="25" t="str">
        <f t="shared" si="452"/>
        <v>WSIZE?</v>
      </c>
      <c r="AB1677" s="1">
        <f t="shared" si="445"/>
        <v>1639</v>
      </c>
      <c r="AC1677" t="str">
        <f t="shared" si="453"/>
        <v>ITM_WSIZEQ</v>
      </c>
      <c r="AD1677" s="133" t="str">
        <f>IF(ISNA(VLOOKUP(AA1677,'XEQM Shortlist'!J:J,1,0)),"//","")</f>
        <v>//</v>
      </c>
      <c r="AF1677" s="92" t="str">
        <f t="shared" si="454"/>
        <v>WSIZE?</v>
      </c>
      <c r="AG1677" t="b">
        <f t="shared" si="455"/>
        <v>1</v>
      </c>
    </row>
    <row r="1678" spans="1:33">
      <c r="A1678" s="48">
        <f t="shared" si="438"/>
        <v>1678</v>
      </c>
      <c r="B1678" s="47">
        <f t="shared" si="439"/>
        <v>1640</v>
      </c>
      <c r="C1678" s="51" t="s">
        <v>3659</v>
      </c>
      <c r="D1678" s="51" t="s">
        <v>7</v>
      </c>
      <c r="E1678" s="56" t="s">
        <v>706</v>
      </c>
      <c r="F1678" s="56" t="s">
        <v>706</v>
      </c>
      <c r="G1678" s="158">
        <v>0</v>
      </c>
      <c r="H1678" s="158">
        <v>0</v>
      </c>
      <c r="I1678" s="145" t="s">
        <v>3</v>
      </c>
      <c r="J1678" s="56" t="s">
        <v>1377</v>
      </c>
      <c r="K1678" s="57" t="s">
        <v>3947</v>
      </c>
      <c r="L1678" s="55" t="s">
        <v>4773</v>
      </c>
      <c r="M1678" s="55" t="s">
        <v>4830</v>
      </c>
      <c r="N1678" s="55"/>
      <c r="O1678" s="55"/>
      <c r="P1678" s="54" t="s">
        <v>1958</v>
      </c>
      <c r="Q1678" s="13"/>
      <c r="R1678"/>
      <c r="S1678" t="str">
        <f t="shared" si="443"/>
        <v/>
      </c>
      <c r="T1678" s="44" t="str">
        <f>IF(ISNA(VLOOKUP(P1678,Sheet1!E:F,2,0)),"--","PRESENT")</f>
        <v>--</v>
      </c>
      <c r="U1678"/>
      <c r="V1678">
        <f t="shared" si="451"/>
        <v>465</v>
      </c>
      <c r="W1678" s="79" t="s">
        <v>2667</v>
      </c>
      <c r="X1678" s="57" t="s">
        <v>2240</v>
      </c>
      <c r="Y1678" s="57" t="s">
        <v>2602</v>
      </c>
      <c r="Z1678" s="25" t="str">
        <f t="shared" si="444"/>
        <v>STD_X_BAR</v>
      </c>
      <c r="AA1678" s="25" t="str">
        <f t="shared" si="452"/>
        <v>X_MEAN</v>
      </c>
      <c r="AB1678" s="1">
        <f t="shared" si="445"/>
        <v>1640</v>
      </c>
      <c r="AC1678" t="str">
        <f t="shared" si="453"/>
        <v>ITM_XBAR</v>
      </c>
      <c r="AD1678" s="133" t="str">
        <f>IF(ISNA(VLOOKUP(AA1678,'XEQM Shortlist'!J:J,1,0)),"//","")</f>
        <v>//</v>
      </c>
      <c r="AF1678" s="92" t="str">
        <f t="shared" si="454"/>
        <v>X_</v>
      </c>
      <c r="AG1678" t="b">
        <f t="shared" si="455"/>
        <v>0</v>
      </c>
    </row>
    <row r="1679" spans="1:33">
      <c r="A1679" s="48">
        <f t="shared" si="438"/>
        <v>1679</v>
      </c>
      <c r="B1679" s="47">
        <f t="shared" si="439"/>
        <v>1641</v>
      </c>
      <c r="C1679" s="51" t="s">
        <v>3660</v>
      </c>
      <c r="D1679" s="51" t="s">
        <v>7</v>
      </c>
      <c r="E1679" s="56" t="s">
        <v>1283</v>
      </c>
      <c r="F1679" s="56" t="s">
        <v>1283</v>
      </c>
      <c r="G1679" s="158">
        <v>0</v>
      </c>
      <c r="H1679" s="158">
        <v>0</v>
      </c>
      <c r="I1679" s="145" t="s">
        <v>3</v>
      </c>
      <c r="J1679" s="56" t="s">
        <v>1377</v>
      </c>
      <c r="K1679" s="57" t="s">
        <v>3947</v>
      </c>
      <c r="L1679" s="55" t="s">
        <v>4773</v>
      </c>
      <c r="M1679" s="55" t="s">
        <v>4830</v>
      </c>
      <c r="N1679" s="55"/>
      <c r="O1679" s="55"/>
      <c r="P1679" s="54" t="s">
        <v>1959</v>
      </c>
      <c r="Q1679" s="13"/>
      <c r="R1679"/>
      <c r="S1679" t="str">
        <f t="shared" si="443"/>
        <v/>
      </c>
      <c r="T1679" s="44" t="str">
        <f>IF(ISNA(VLOOKUP(P1679,Sheet1!E:F,2,0)),"--","PRESENT")</f>
        <v>--</v>
      </c>
      <c r="U1679"/>
      <c r="V1679">
        <f t="shared" si="451"/>
        <v>466</v>
      </c>
      <c r="W1679" s="79" t="s">
        <v>2667</v>
      </c>
      <c r="X1679" s="57" t="s">
        <v>2240</v>
      </c>
      <c r="Y1679" s="57" t="s">
        <v>2603</v>
      </c>
      <c r="Z1679" s="25" t="str">
        <f t="shared" si="444"/>
        <v>STD_X_BAR STD_SUB_G</v>
      </c>
      <c r="AA1679" s="25" t="str">
        <f t="shared" si="452"/>
        <v>X_GEO</v>
      </c>
      <c r="AB1679" s="1">
        <f t="shared" si="445"/>
        <v>1641</v>
      </c>
      <c r="AC1679" t="str">
        <f t="shared" si="453"/>
        <v>ITM_XG</v>
      </c>
      <c r="AD1679" s="133" t="str">
        <f>IF(ISNA(VLOOKUP(AA1679,'XEQM Shortlist'!J:J,1,0)),"//","")</f>
        <v>//</v>
      </c>
      <c r="AF1679" s="92" t="str">
        <f t="shared" si="454"/>
        <v>X_G</v>
      </c>
      <c r="AG1679" t="b">
        <f t="shared" si="455"/>
        <v>0</v>
      </c>
    </row>
    <row r="1680" spans="1:33">
      <c r="A1680" s="48">
        <f t="shared" si="438"/>
        <v>1680</v>
      </c>
      <c r="B1680" s="47">
        <f t="shared" si="439"/>
        <v>1642</v>
      </c>
      <c r="C1680" s="51" t="s">
        <v>3661</v>
      </c>
      <c r="D1680" s="51" t="s">
        <v>7</v>
      </c>
      <c r="E1680" s="56" t="s">
        <v>1284</v>
      </c>
      <c r="F1680" s="56" t="s">
        <v>1284</v>
      </c>
      <c r="G1680" s="158">
        <v>0</v>
      </c>
      <c r="H1680" s="158">
        <v>0</v>
      </c>
      <c r="I1680" s="145" t="s">
        <v>3</v>
      </c>
      <c r="J1680" s="56" t="s">
        <v>1377</v>
      </c>
      <c r="K1680" s="57" t="s">
        <v>3947</v>
      </c>
      <c r="L1680" s="55" t="s">
        <v>4773</v>
      </c>
      <c r="M1680" s="55" t="s">
        <v>4830</v>
      </c>
      <c r="N1680" s="55"/>
      <c r="O1680" s="55"/>
      <c r="P1680" s="54" t="s">
        <v>1960</v>
      </c>
      <c r="Q1680" s="13"/>
      <c r="R1680"/>
      <c r="S1680" t="str">
        <f t="shared" si="443"/>
        <v/>
      </c>
      <c r="T1680" s="44" t="str">
        <f>IF(ISNA(VLOOKUP(P1680,Sheet1!E:F,2,0)),"--","PRESENT")</f>
        <v>--</v>
      </c>
      <c r="U1680"/>
      <c r="V1680">
        <f t="shared" si="451"/>
        <v>467</v>
      </c>
      <c r="W1680" s="79" t="s">
        <v>2667</v>
      </c>
      <c r="X1680" s="57" t="s">
        <v>2240</v>
      </c>
      <c r="Y1680" s="57" t="s">
        <v>3956</v>
      </c>
      <c r="Z1680" s="25" t="str">
        <f t="shared" si="444"/>
        <v>STD_X_BAR STD_SUB_W</v>
      </c>
      <c r="AA1680" s="25" t="str">
        <f t="shared" si="452"/>
        <v>X_WTD</v>
      </c>
      <c r="AB1680" s="1">
        <f t="shared" si="445"/>
        <v>1642</v>
      </c>
      <c r="AC1680" t="str">
        <f t="shared" si="453"/>
        <v>ITM_XW</v>
      </c>
      <c r="AD1680" s="133" t="str">
        <f>IF(ISNA(VLOOKUP(AA1680,'XEQM Shortlist'!J:J,1,0)),"//","")</f>
        <v>//</v>
      </c>
      <c r="AF1680" s="92" t="str">
        <f t="shared" si="454"/>
        <v>X_W</v>
      </c>
      <c r="AG1680" t="b">
        <f t="shared" si="455"/>
        <v>0</v>
      </c>
    </row>
    <row r="1681" spans="1:33">
      <c r="A1681" s="48">
        <f t="shared" si="438"/>
        <v>1681</v>
      </c>
      <c r="B1681" s="47">
        <f t="shared" si="439"/>
        <v>1643</v>
      </c>
      <c r="C1681" s="53" t="s">
        <v>4454</v>
      </c>
      <c r="D1681" s="51" t="s">
        <v>7</v>
      </c>
      <c r="E1681" s="56" t="s">
        <v>376</v>
      </c>
      <c r="F1681" s="56" t="s">
        <v>376</v>
      </c>
      <c r="G1681" s="158">
        <v>0</v>
      </c>
      <c r="H1681" s="158">
        <v>0</v>
      </c>
      <c r="I1681" s="145" t="s">
        <v>3</v>
      </c>
      <c r="J1681" s="56" t="s">
        <v>1377</v>
      </c>
      <c r="K1681" s="57" t="s">
        <v>3947</v>
      </c>
      <c r="L1681" s="55" t="s">
        <v>4773</v>
      </c>
      <c r="M1681" s="55" t="s">
        <v>4830</v>
      </c>
      <c r="N1681" s="55"/>
      <c r="O1681" s="55"/>
      <c r="P1681" s="54" t="s">
        <v>1961</v>
      </c>
      <c r="Q1681" s="13"/>
      <c r="R1681"/>
      <c r="S1681" t="str">
        <f t="shared" si="443"/>
        <v/>
      </c>
      <c r="T1681" s="44" t="str">
        <f>IF(ISNA(VLOOKUP(P1681,Sheet1!E:F,2,0)),"--","PRESENT")</f>
        <v>--</v>
      </c>
      <c r="U1681"/>
      <c r="V1681">
        <f t="shared" si="451"/>
        <v>468</v>
      </c>
      <c r="W1681" s="79" t="s">
        <v>2240</v>
      </c>
      <c r="X1681" s="57" t="s">
        <v>2240</v>
      </c>
      <c r="Y1681" s="57" t="s">
        <v>2240</v>
      </c>
      <c r="Z1681" s="25" t="str">
        <f t="shared" si="444"/>
        <v>STD_X_CIRC</v>
      </c>
      <c r="AA1681" s="25" t="str">
        <f t="shared" si="452"/>
        <v>X_CIRC</v>
      </c>
      <c r="AB1681" s="1">
        <f t="shared" si="445"/>
        <v>1643</v>
      </c>
      <c r="AC1681" t="str">
        <f t="shared" si="453"/>
        <v>ITM_XCIRC</v>
      </c>
      <c r="AD1681" s="133" t="str">
        <f>IF(ISNA(VLOOKUP(AA1681,'XEQM Shortlist'!J:J,1,0)),"//","")</f>
        <v>//</v>
      </c>
      <c r="AF1681" s="92" t="str">
        <f t="shared" si="454"/>
        <v>X_CIRC</v>
      </c>
      <c r="AG1681" t="b">
        <f t="shared" si="455"/>
        <v>1</v>
      </c>
    </row>
    <row r="1682" spans="1:33">
      <c r="A1682" s="48">
        <f t="shared" si="438"/>
        <v>1682</v>
      </c>
      <c r="B1682" s="47">
        <f t="shared" si="439"/>
        <v>1644</v>
      </c>
      <c r="C1682" s="51" t="s">
        <v>4233</v>
      </c>
      <c r="D1682" s="51" t="s">
        <v>7</v>
      </c>
      <c r="E1682" s="56" t="s">
        <v>379</v>
      </c>
      <c r="F1682" s="56" t="s">
        <v>379</v>
      </c>
      <c r="G1682" s="158">
        <v>0</v>
      </c>
      <c r="H1682" s="158">
        <v>0</v>
      </c>
      <c r="I1682" s="145" t="s">
        <v>3</v>
      </c>
      <c r="J1682" s="56" t="s">
        <v>1377</v>
      </c>
      <c r="K1682" s="57" t="s">
        <v>3947</v>
      </c>
      <c r="L1682" s="55" t="s">
        <v>4773</v>
      </c>
      <c r="M1682" s="55" t="s">
        <v>4830</v>
      </c>
      <c r="N1682" s="55"/>
      <c r="O1682" s="55"/>
      <c r="P1682" s="54" t="s">
        <v>1965</v>
      </c>
      <c r="Q1682" s="13"/>
      <c r="R1682"/>
      <c r="S1682" t="str">
        <f t="shared" si="443"/>
        <v/>
      </c>
      <c r="T1682" s="44" t="str">
        <f>IF(ISNA(VLOOKUP(P1682,Sheet1!E:F,2,0)),"--","PRESENT")</f>
        <v>--</v>
      </c>
      <c r="U1682"/>
      <c r="V1682">
        <f t="shared" si="451"/>
        <v>469</v>
      </c>
      <c r="W1682" s="79" t="s">
        <v>2240</v>
      </c>
      <c r="X1682" s="57" t="s">
        <v>2240</v>
      </c>
      <c r="Y1682" s="57" t="s">
        <v>2240</v>
      </c>
      <c r="Z1682" s="25" t="str">
        <f t="shared" si="444"/>
        <v>"X" STD_RIGHT_ARROW "DATE"</v>
      </c>
      <c r="AA1682" s="25" t="str">
        <f t="shared" si="452"/>
        <v>X&gt;DATE</v>
      </c>
      <c r="AB1682" s="1">
        <f t="shared" si="445"/>
        <v>1644</v>
      </c>
      <c r="AC1682" t="str">
        <f t="shared" si="453"/>
        <v>ITM_XtoDATE</v>
      </c>
      <c r="AD1682" s="133" t="str">
        <f>IF(ISNA(VLOOKUP(AA1682,'XEQM Shortlist'!J:J,1,0)),"//","")</f>
        <v>//</v>
      </c>
      <c r="AF1682" s="92" t="str">
        <f t="shared" si="454"/>
        <v>X&gt;DATE</v>
      </c>
      <c r="AG1682" t="b">
        <f t="shared" si="455"/>
        <v>1</v>
      </c>
    </row>
    <row r="1683" spans="1:33">
      <c r="A1683" s="48">
        <f t="shared" si="438"/>
        <v>1683</v>
      </c>
      <c r="B1683" s="47">
        <f t="shared" si="439"/>
        <v>1645</v>
      </c>
      <c r="C1683" s="51" t="s">
        <v>3662</v>
      </c>
      <c r="D1683" s="51" t="s">
        <v>7</v>
      </c>
      <c r="E1683" s="56" t="s">
        <v>1285</v>
      </c>
      <c r="F1683" s="56" t="s">
        <v>1285</v>
      </c>
      <c r="G1683" s="158">
        <v>0</v>
      </c>
      <c r="H1683" s="158">
        <v>0</v>
      </c>
      <c r="I1683" s="145" t="s">
        <v>3</v>
      </c>
      <c r="J1683" s="56" t="s">
        <v>1377</v>
      </c>
      <c r="K1683" s="57" t="s">
        <v>3947</v>
      </c>
      <c r="L1683" s="55" t="s">
        <v>4773</v>
      </c>
      <c r="M1683" s="55" t="s">
        <v>4830</v>
      </c>
      <c r="N1683" s="55"/>
      <c r="O1683" s="55"/>
      <c r="P1683" s="54" t="s">
        <v>1966</v>
      </c>
      <c r="Q1683" s="13"/>
      <c r="R1683"/>
      <c r="S1683" t="str">
        <f t="shared" si="443"/>
        <v/>
      </c>
      <c r="T1683" s="44" t="str">
        <f>IF(ISNA(VLOOKUP(P1683,Sheet1!E:F,2,0)),"--","PRESENT")</f>
        <v>--</v>
      </c>
      <c r="U1683"/>
      <c r="V1683">
        <f t="shared" si="451"/>
        <v>470</v>
      </c>
      <c r="W1683" s="79" t="s">
        <v>2678</v>
      </c>
      <c r="X1683" s="57" t="s">
        <v>2240</v>
      </c>
      <c r="Y1683" s="57" t="s">
        <v>2240</v>
      </c>
      <c r="Z1683" s="25" t="str">
        <f t="shared" si="444"/>
        <v>"X" STD_RIGHT_ARROW STD_ALPHA</v>
      </c>
      <c r="AA1683" s="25" t="str">
        <f t="shared" si="452"/>
        <v>X&gt;ALPHA</v>
      </c>
      <c r="AB1683" s="1">
        <f t="shared" si="445"/>
        <v>1645</v>
      </c>
      <c r="AC1683" t="str">
        <f t="shared" si="453"/>
        <v>ITM_XtoALPHA</v>
      </c>
      <c r="AD1683" s="133" t="str">
        <f>IF(ISNA(VLOOKUP(AA1683,'XEQM Shortlist'!J:J,1,0)),"//","")</f>
        <v>//</v>
      </c>
      <c r="AF1683" s="92" t="str">
        <f t="shared" si="454"/>
        <v>X&gt;ALPHA</v>
      </c>
      <c r="AG1683" t="b">
        <f t="shared" si="455"/>
        <v>1</v>
      </c>
    </row>
    <row r="1684" spans="1:33">
      <c r="A1684" s="48">
        <f t="shared" si="438"/>
        <v>1684</v>
      </c>
      <c r="B1684" s="47">
        <f t="shared" si="439"/>
        <v>1646</v>
      </c>
      <c r="C1684" s="51" t="s">
        <v>4557</v>
      </c>
      <c r="D1684" s="51" t="s">
        <v>7</v>
      </c>
      <c r="E1684" s="56" t="s">
        <v>4558</v>
      </c>
      <c r="F1684" s="56" t="s">
        <v>4558</v>
      </c>
      <c r="G1684" s="158">
        <v>0</v>
      </c>
      <c r="H1684" s="158">
        <v>0</v>
      </c>
      <c r="I1684" s="145" t="s">
        <v>3</v>
      </c>
      <c r="J1684" s="56" t="s">
        <v>1377</v>
      </c>
      <c r="K1684" s="57" t="s">
        <v>3947</v>
      </c>
      <c r="L1684" s="55" t="s">
        <v>4773</v>
      </c>
      <c r="M1684" s="55" t="s">
        <v>4830</v>
      </c>
      <c r="N1684" s="55"/>
      <c r="O1684" s="55"/>
      <c r="P1684" s="54" t="s">
        <v>4559</v>
      </c>
      <c r="Q1684" s="13"/>
      <c r="R1684"/>
      <c r="S1684" t="str">
        <f t="shared" si="443"/>
        <v/>
      </c>
      <c r="T1684" s="44" t="str">
        <f>IF(ISNA(VLOOKUP(P1684,Sheet1!E:F,2,0)),"--","PRESENT")</f>
        <v>--</v>
      </c>
      <c r="U1684"/>
      <c r="V1684">
        <f t="shared" si="451"/>
        <v>471</v>
      </c>
      <c r="W1684" s="79" t="s">
        <v>2240</v>
      </c>
      <c r="X1684" s="57" t="s">
        <v>2240</v>
      </c>
      <c r="Y1684" s="57" t="s">
        <v>2240</v>
      </c>
      <c r="Z1684" s="25" t="str">
        <f t="shared" si="444"/>
        <v>"M.QR"</v>
      </c>
      <c r="AA1684" s="25" t="str">
        <f t="shared" si="452"/>
        <v>M.QR</v>
      </c>
      <c r="AB1684" s="1">
        <f t="shared" si="445"/>
        <v>1646</v>
      </c>
      <c r="AC1684" t="str">
        <f t="shared" si="453"/>
        <v>ITM_M_QR</v>
      </c>
      <c r="AD1684" s="133" t="str">
        <f>IF(ISNA(VLOOKUP(AA1684,'XEQM Shortlist'!J:J,1,0)),"//","")</f>
        <v>//</v>
      </c>
      <c r="AF1684" s="92" t="str">
        <f t="shared" si="454"/>
        <v>M.QR</v>
      </c>
      <c r="AG1684" t="b">
        <f t="shared" si="455"/>
        <v>1</v>
      </c>
    </row>
    <row r="1685" spans="1:33">
      <c r="A1685" s="48">
        <f t="shared" si="438"/>
        <v>1685</v>
      </c>
      <c r="B1685" s="47">
        <f t="shared" si="439"/>
        <v>1647</v>
      </c>
      <c r="C1685" s="51" t="s">
        <v>4234</v>
      </c>
      <c r="D1685" s="51" t="s">
        <v>7</v>
      </c>
      <c r="E1685" s="56" t="s">
        <v>386</v>
      </c>
      <c r="F1685" s="56" t="s">
        <v>386</v>
      </c>
      <c r="G1685" s="158">
        <v>0</v>
      </c>
      <c r="H1685" s="158">
        <v>0</v>
      </c>
      <c r="I1685" s="145" t="s">
        <v>3</v>
      </c>
      <c r="J1685" s="56" t="s">
        <v>1377</v>
      </c>
      <c r="K1685" s="57" t="s">
        <v>3947</v>
      </c>
      <c r="L1685" s="55" t="s">
        <v>4773</v>
      </c>
      <c r="M1685" s="55" t="s">
        <v>4830</v>
      </c>
      <c r="N1685" s="55"/>
      <c r="O1685" s="55"/>
      <c r="P1685" s="54" t="s">
        <v>1980</v>
      </c>
      <c r="Q1685" s="13"/>
      <c r="R1685"/>
      <c r="S1685" t="str">
        <f t="shared" si="443"/>
        <v/>
      </c>
      <c r="T1685" s="44" t="str">
        <f>IF(ISNA(VLOOKUP(P1685,Sheet1!E:F,2,0)),"--","PRESENT")</f>
        <v>--</v>
      </c>
      <c r="U1685"/>
      <c r="V1685">
        <f t="shared" si="451"/>
        <v>472</v>
      </c>
      <c r="W1685" s="79" t="s">
        <v>2240</v>
      </c>
      <c r="X1685" s="57" t="s">
        <v>2240</v>
      </c>
      <c r="Y1685" s="57" t="s">
        <v>2240</v>
      </c>
      <c r="Z1685" s="25" t="str">
        <f t="shared" si="444"/>
        <v>"YEAR"</v>
      </c>
      <c r="AA1685" s="25" t="str">
        <f t="shared" si="452"/>
        <v>YEAR</v>
      </c>
      <c r="AB1685" s="1">
        <f t="shared" si="445"/>
        <v>1647</v>
      </c>
      <c r="AC1685" t="str">
        <f t="shared" si="453"/>
        <v>ITM_YEAR</v>
      </c>
      <c r="AD1685" s="133" t="str">
        <f>IF(ISNA(VLOOKUP(AA1685,'XEQM Shortlist'!J:J,1,0)),"//","")</f>
        <v>//</v>
      </c>
      <c r="AF1685" s="92" t="str">
        <f t="shared" si="454"/>
        <v>YEAR</v>
      </c>
      <c r="AG1685" t="b">
        <f t="shared" si="455"/>
        <v>1</v>
      </c>
    </row>
    <row r="1686" spans="1:33">
      <c r="A1686" s="48">
        <f t="shared" si="438"/>
        <v>1686</v>
      </c>
      <c r="B1686" s="47">
        <f t="shared" si="439"/>
        <v>1648</v>
      </c>
      <c r="C1686" s="53" t="s">
        <v>4455</v>
      </c>
      <c r="D1686" s="51" t="s">
        <v>7</v>
      </c>
      <c r="E1686" s="56" t="s">
        <v>388</v>
      </c>
      <c r="F1686" s="56" t="s">
        <v>388</v>
      </c>
      <c r="G1686" s="158">
        <v>0</v>
      </c>
      <c r="H1686" s="158">
        <v>0</v>
      </c>
      <c r="I1686" s="145" t="s">
        <v>3</v>
      </c>
      <c r="J1686" s="56" t="s">
        <v>1377</v>
      </c>
      <c r="K1686" s="57" t="s">
        <v>3947</v>
      </c>
      <c r="L1686" s="55" t="s">
        <v>4773</v>
      </c>
      <c r="M1686" s="55" t="s">
        <v>4830</v>
      </c>
      <c r="N1686" s="55"/>
      <c r="O1686" s="55"/>
      <c r="P1686" s="54" t="s">
        <v>1983</v>
      </c>
      <c r="Q1686" s="13"/>
      <c r="R1686"/>
      <c r="S1686" t="str">
        <f t="shared" si="443"/>
        <v/>
      </c>
      <c r="T1686" s="44" t="str">
        <f>IF(ISNA(VLOOKUP(P1686,Sheet1!E:F,2,0)),"--","PRESENT")</f>
        <v>--</v>
      </c>
      <c r="U1686"/>
      <c r="V1686">
        <f t="shared" si="451"/>
        <v>473</v>
      </c>
      <c r="W1686" s="79" t="s">
        <v>2240</v>
      </c>
      <c r="X1686" s="57" t="s">
        <v>2240</v>
      </c>
      <c r="Y1686" s="57" t="s">
        <v>2240</v>
      </c>
      <c r="Z1686" s="25" t="str">
        <f t="shared" si="444"/>
        <v>STD_Y_CIRC</v>
      </c>
      <c r="AA1686" s="25" t="str">
        <f t="shared" si="452"/>
        <v>Y_CIRC</v>
      </c>
      <c r="AB1686" s="1">
        <f t="shared" si="445"/>
        <v>1648</v>
      </c>
      <c r="AC1686" t="str">
        <f t="shared" si="453"/>
        <v>ITM_YCIRC</v>
      </c>
      <c r="AD1686" s="133" t="str">
        <f>IF(ISNA(VLOOKUP(AA1686,'XEQM Shortlist'!J:J,1,0)),"//","")</f>
        <v>//</v>
      </c>
      <c r="AF1686" s="92" t="str">
        <f t="shared" si="454"/>
        <v>Y_CIRC</v>
      </c>
      <c r="AG1686" t="b">
        <f t="shared" si="455"/>
        <v>1</v>
      </c>
    </row>
    <row r="1687" spans="1:33">
      <c r="A1687" s="48">
        <f t="shared" si="438"/>
        <v>1687</v>
      </c>
      <c r="B1687" s="47">
        <f t="shared" si="439"/>
        <v>1649</v>
      </c>
      <c r="C1687" s="51" t="s">
        <v>3592</v>
      </c>
      <c r="D1687" s="51" t="s">
        <v>1984</v>
      </c>
      <c r="E1687" s="56" t="s">
        <v>2402</v>
      </c>
      <c r="F1687" s="56" t="s">
        <v>2402</v>
      </c>
      <c r="G1687" s="158">
        <v>0</v>
      </c>
      <c r="H1687" s="158">
        <v>0</v>
      </c>
      <c r="I1687" s="145" t="s">
        <v>3</v>
      </c>
      <c r="J1687" s="56" t="s">
        <v>1377</v>
      </c>
      <c r="K1687" s="57" t="s">
        <v>3947</v>
      </c>
      <c r="L1687" s="55" t="s">
        <v>4773</v>
      </c>
      <c r="M1687" s="55" t="s">
        <v>4830</v>
      </c>
      <c r="N1687" s="55"/>
      <c r="O1687" s="55"/>
      <c r="P1687" s="54" t="s">
        <v>1984</v>
      </c>
      <c r="Q1687" s="13"/>
      <c r="R1687"/>
      <c r="S1687" t="str">
        <f t="shared" si="443"/>
        <v/>
      </c>
      <c r="T1687" s="44" t="str">
        <f>IF(ISNA(VLOOKUP(P1687,Sheet1!E:F,2,0)),"--","PRESENT")</f>
        <v>--</v>
      </c>
      <c r="U1687"/>
      <c r="V1687">
        <f t="shared" si="451"/>
        <v>474</v>
      </c>
      <c r="W1687" s="79" t="s">
        <v>2240</v>
      </c>
      <c r="X1687" s="57" t="s">
        <v>2240</v>
      </c>
      <c r="Y1687" s="57" t="s">
        <v>2240</v>
      </c>
      <c r="Z1687" s="25" t="str">
        <f t="shared" si="444"/>
        <v>"YMD"</v>
      </c>
      <c r="AA1687" s="25" t="str">
        <f t="shared" si="452"/>
        <v>YMD</v>
      </c>
      <c r="AB1687" s="1">
        <f t="shared" si="445"/>
        <v>1649</v>
      </c>
      <c r="AC1687" t="str">
        <f t="shared" si="453"/>
        <v>ITM_YMD</v>
      </c>
      <c r="AD1687" s="133" t="str">
        <f>IF(ISNA(VLOOKUP(AA1687,'XEQM Shortlist'!J:J,1,0)),"//","")</f>
        <v>//</v>
      </c>
      <c r="AF1687" s="92" t="str">
        <f t="shared" si="454"/>
        <v>YMD</v>
      </c>
      <c r="AG1687" t="b">
        <f t="shared" si="455"/>
        <v>1</v>
      </c>
    </row>
    <row r="1688" spans="1:33">
      <c r="A1688" s="48">
        <f t="shared" si="438"/>
        <v>1688</v>
      </c>
      <c r="B1688" s="47">
        <f t="shared" si="439"/>
        <v>1650</v>
      </c>
      <c r="C1688" s="51" t="s">
        <v>3664</v>
      </c>
      <c r="D1688" s="51" t="s">
        <v>2281</v>
      </c>
      <c r="E1688" s="56" t="s">
        <v>1294</v>
      </c>
      <c r="F1688" s="56" t="s">
        <v>1294</v>
      </c>
      <c r="G1688" s="158">
        <v>0</v>
      </c>
      <c r="H1688" s="158">
        <v>99</v>
      </c>
      <c r="I1688" s="145" t="s">
        <v>3</v>
      </c>
      <c r="J1688" s="56" t="s">
        <v>1377</v>
      </c>
      <c r="K1688" s="57" t="s">
        <v>3947</v>
      </c>
      <c r="L1688" s="55" t="s">
        <v>4773</v>
      </c>
      <c r="M1688" s="55" t="s">
        <v>4835</v>
      </c>
      <c r="N1688" s="55"/>
      <c r="O1688" s="55"/>
      <c r="P1688" s="54" t="s">
        <v>1985</v>
      </c>
      <c r="Q1688" s="13"/>
      <c r="R1688"/>
      <c r="S1688" t="str">
        <f t="shared" si="443"/>
        <v/>
      </c>
      <c r="T1688" s="44" t="str">
        <f>IF(ISNA(VLOOKUP(P1688,Sheet1!E:F,2,0)),"--","PRESENT")</f>
        <v>--</v>
      </c>
      <c r="U1688"/>
      <c r="V1688">
        <f t="shared" si="451"/>
        <v>475</v>
      </c>
      <c r="W1688" s="79" t="s">
        <v>2678</v>
      </c>
      <c r="X1688" s="57" t="s">
        <v>2600</v>
      </c>
      <c r="Y1688" s="57" t="s">
        <v>2240</v>
      </c>
      <c r="Z1688" s="25" t="str">
        <f t="shared" si="444"/>
        <v>"Y" STD_LEFT_RIGHT_ARROWS</v>
      </c>
      <c r="AA1688" s="25" t="str">
        <f t="shared" si="452"/>
        <v>Y&lt;&gt;</v>
      </c>
      <c r="AB1688" s="1">
        <f t="shared" si="445"/>
        <v>1650</v>
      </c>
      <c r="AC1688" t="str">
        <f t="shared" si="453"/>
        <v>ITM_Yex</v>
      </c>
      <c r="AD1688" s="133" t="str">
        <f>IF(ISNA(VLOOKUP(AA1688,'XEQM Shortlist'!J:J,1,0)),"//","")</f>
        <v>//</v>
      </c>
      <c r="AF1688" s="92" t="str">
        <f t="shared" si="454"/>
        <v>Y&lt;&gt;</v>
      </c>
      <c r="AG1688" t="b">
        <f t="shared" si="455"/>
        <v>1</v>
      </c>
    </row>
    <row r="1689" spans="1:33">
      <c r="A1689" s="48">
        <f t="shared" si="438"/>
        <v>1689</v>
      </c>
      <c r="B1689" s="47">
        <f t="shared" si="439"/>
        <v>1651</v>
      </c>
      <c r="C1689" s="51" t="s">
        <v>3665</v>
      </c>
      <c r="D1689" s="51" t="s">
        <v>2281</v>
      </c>
      <c r="E1689" s="56" t="s">
        <v>1295</v>
      </c>
      <c r="F1689" s="56" t="s">
        <v>1295</v>
      </c>
      <c r="G1689" s="158">
        <v>0</v>
      </c>
      <c r="H1689" s="158">
        <v>99</v>
      </c>
      <c r="I1689" s="145" t="s">
        <v>3</v>
      </c>
      <c r="J1689" s="56" t="s">
        <v>1377</v>
      </c>
      <c r="K1689" s="57" t="s">
        <v>3947</v>
      </c>
      <c r="L1689" s="55" t="s">
        <v>4773</v>
      </c>
      <c r="M1689" s="55" t="s">
        <v>4835</v>
      </c>
      <c r="N1689" s="55"/>
      <c r="O1689" s="55"/>
      <c r="P1689" s="54" t="s">
        <v>1987</v>
      </c>
      <c r="Q1689" s="13"/>
      <c r="R1689"/>
      <c r="S1689" t="str">
        <f t="shared" si="443"/>
        <v/>
      </c>
      <c r="T1689" s="44" t="str">
        <f>IF(ISNA(VLOOKUP(P1689,Sheet1!E:F,2,0)),"--","PRESENT")</f>
        <v>--</v>
      </c>
      <c r="U1689"/>
      <c r="V1689">
        <f t="shared" si="451"/>
        <v>476</v>
      </c>
      <c r="W1689" s="79" t="s">
        <v>2678</v>
      </c>
      <c r="X1689" s="80" t="s">
        <v>2600</v>
      </c>
      <c r="Y1689" s="81" t="s">
        <v>2240</v>
      </c>
      <c r="Z1689" s="25" t="str">
        <f t="shared" si="444"/>
        <v>"Z" STD_LEFT_RIGHT_ARROWS</v>
      </c>
      <c r="AA1689" s="25" t="str">
        <f t="shared" si="452"/>
        <v>Z&lt;&gt;</v>
      </c>
      <c r="AB1689" s="1">
        <f t="shared" si="445"/>
        <v>1651</v>
      </c>
      <c r="AC1689" t="str">
        <f t="shared" si="453"/>
        <v>ITM_Zex</v>
      </c>
      <c r="AD1689" s="133" t="str">
        <f>IF(ISNA(VLOOKUP(AA1689,'XEQM Shortlist'!J:J,1,0)),"//","")</f>
        <v>//</v>
      </c>
      <c r="AF1689" s="92" t="str">
        <f t="shared" si="454"/>
        <v>Z&lt;&gt;</v>
      </c>
      <c r="AG1689" t="b">
        <f t="shared" si="455"/>
        <v>1</v>
      </c>
    </row>
    <row r="1690" spans="1:33">
      <c r="A1690" s="48">
        <f t="shared" si="438"/>
        <v>1690</v>
      </c>
      <c r="B1690" s="47">
        <f t="shared" si="439"/>
        <v>1652</v>
      </c>
      <c r="C1690" s="51" t="s">
        <v>3666</v>
      </c>
      <c r="D1690" s="51" t="s">
        <v>2281</v>
      </c>
      <c r="E1690" s="56" t="s">
        <v>1296</v>
      </c>
      <c r="F1690" s="56" t="s">
        <v>1296</v>
      </c>
      <c r="G1690" s="158">
        <v>0</v>
      </c>
      <c r="H1690" s="158">
        <v>99</v>
      </c>
      <c r="I1690" s="145" t="s">
        <v>3</v>
      </c>
      <c r="J1690" s="56" t="s">
        <v>1377</v>
      </c>
      <c r="K1690" s="57" t="s">
        <v>3947</v>
      </c>
      <c r="L1690" s="55" t="s">
        <v>4773</v>
      </c>
      <c r="M1690" s="55" t="s">
        <v>4835</v>
      </c>
      <c r="N1690" s="55"/>
      <c r="O1690" s="55"/>
      <c r="P1690" s="54" t="s">
        <v>1990</v>
      </c>
      <c r="Q1690" s="13"/>
      <c r="R1690"/>
      <c r="S1690" t="str">
        <f t="shared" si="443"/>
        <v/>
      </c>
      <c r="T1690" s="44" t="str">
        <f>IF(ISNA(VLOOKUP(P1690,Sheet1!E:F,2,0)),"--","PRESENT")</f>
        <v>--</v>
      </c>
      <c r="U1690"/>
      <c r="V1690">
        <f t="shared" si="451"/>
        <v>476</v>
      </c>
      <c r="W1690" s="79" t="s">
        <v>2240</v>
      </c>
      <c r="X1690" s="80" t="s">
        <v>2594</v>
      </c>
      <c r="Y1690" s="81" t="s">
        <v>2240</v>
      </c>
      <c r="Z1690" s="25" t="str">
        <f t="shared" si="444"/>
        <v/>
      </c>
      <c r="AA1690" s="25" t="str">
        <f t="shared" si="452"/>
        <v/>
      </c>
      <c r="AB1690" s="1">
        <f t="shared" si="445"/>
        <v>1652</v>
      </c>
      <c r="AC1690" t="str">
        <f t="shared" si="453"/>
        <v>ITM_ALPHALENG</v>
      </c>
      <c r="AD1690" s="133" t="str">
        <f>IF(ISNA(VLOOKUP(AA1690,'XEQM Shortlist'!J:J,1,0)),"//","")</f>
        <v/>
      </c>
      <c r="AF1690" s="92" t="str">
        <f t="shared" si="454"/>
        <v/>
      </c>
      <c r="AG1690" t="b">
        <f t="shared" si="455"/>
        <v>1</v>
      </c>
    </row>
    <row r="1691" spans="1:33">
      <c r="A1691" s="48">
        <f t="shared" si="438"/>
        <v>1691</v>
      </c>
      <c r="B1691" s="47">
        <f t="shared" si="439"/>
        <v>1653</v>
      </c>
      <c r="C1691" s="53" t="s">
        <v>3667</v>
      </c>
      <c r="D1691" s="53" t="s">
        <v>7</v>
      </c>
      <c r="E1691" s="56" t="s">
        <v>5283</v>
      </c>
      <c r="F1691" s="56" t="s">
        <v>5283</v>
      </c>
      <c r="G1691" s="158">
        <v>0</v>
      </c>
      <c r="H1691" s="158">
        <v>0</v>
      </c>
      <c r="I1691" s="145" t="s">
        <v>3</v>
      </c>
      <c r="J1691" s="56" t="s">
        <v>1377</v>
      </c>
      <c r="K1691" s="57" t="s">
        <v>3947</v>
      </c>
      <c r="L1691" s="55" t="s">
        <v>4773</v>
      </c>
      <c r="M1691" s="55" t="s">
        <v>4830</v>
      </c>
      <c r="N1691" s="55"/>
      <c r="O1691" s="55"/>
      <c r="P1691" s="54" t="s">
        <v>2591</v>
      </c>
      <c r="Q1691" s="13"/>
      <c r="R1691"/>
      <c r="S1691" t="str">
        <f t="shared" si="443"/>
        <v/>
      </c>
      <c r="T1691" s="44" t="str">
        <f>IF(ISNA(VLOOKUP(P1691,Sheet1!E:F,2,0)),"--","PRESENT")</f>
        <v>--</v>
      </c>
      <c r="U1691"/>
      <c r="V1691">
        <f t="shared" si="451"/>
        <v>477</v>
      </c>
      <c r="W1691" s="79" t="s">
        <v>2667</v>
      </c>
      <c r="X1691" s="57" t="s">
        <v>2240</v>
      </c>
      <c r="Y1691" s="57" t="s">
        <v>2240</v>
      </c>
      <c r="Z1691" s="25" t="str">
        <f t="shared" si="444"/>
        <v>"X" STD_SUB_M STD_SUB_A STD_SUB_X</v>
      </c>
      <c r="AA1691" s="25" t="str">
        <f t="shared" si="452"/>
        <v>XMAX</v>
      </c>
      <c r="AB1691" s="1">
        <f t="shared" si="445"/>
        <v>1653</v>
      </c>
      <c r="AC1691" t="str">
        <f t="shared" si="453"/>
        <v>ITM_XMAX</v>
      </c>
      <c r="AD1691" s="133" t="str">
        <f>IF(ISNA(VLOOKUP(AA1691,'XEQM Shortlist'!J:J,1,0)),"//","")</f>
        <v>//</v>
      </c>
      <c r="AF1691" s="92" t="str">
        <f t="shared" si="454"/>
        <v>XMAX</v>
      </c>
      <c r="AG1691" t="b">
        <f t="shared" si="455"/>
        <v>1</v>
      </c>
    </row>
    <row r="1692" spans="1:33">
      <c r="A1692" s="48">
        <f t="shared" ref="A1692:A1755" si="456">IF(B1692=INT(B1692),ROW(),"")</f>
        <v>1692</v>
      </c>
      <c r="B1692" s="47">
        <f t="shared" ref="B1692:B1755" si="457">IF(AND(MID(C1692,2,1)&lt;&gt;"/",MID(C1692,1,1)="/"),INT(B1691)+1,B1691+0.01)</f>
        <v>1654</v>
      </c>
      <c r="C1692" s="51" t="s">
        <v>3668</v>
      </c>
      <c r="D1692" s="51" t="s">
        <v>7</v>
      </c>
      <c r="E1692" s="54" t="s">
        <v>5284</v>
      </c>
      <c r="F1692" s="54" t="s">
        <v>5284</v>
      </c>
      <c r="G1692" s="128">
        <v>0</v>
      </c>
      <c r="H1692" s="128">
        <v>0</v>
      </c>
      <c r="I1692" s="145" t="s">
        <v>3</v>
      </c>
      <c r="J1692" s="56" t="s">
        <v>1377</v>
      </c>
      <c r="K1692" s="57" t="s">
        <v>3947</v>
      </c>
      <c r="L1692" s="55" t="s">
        <v>4773</v>
      </c>
      <c r="M1692" s="55" t="s">
        <v>4830</v>
      </c>
      <c r="N1692" s="55"/>
      <c r="O1692" s="55"/>
      <c r="P1692" s="54" t="s">
        <v>2592</v>
      </c>
      <c r="Q1692" s="20"/>
      <c r="R1692"/>
      <c r="S1692" t="str">
        <f t="shared" si="443"/>
        <v/>
      </c>
      <c r="T1692" s="44" t="str">
        <f>IF(ISNA(VLOOKUP(P1692,Sheet1!E:F,2,0)),"--","PRESENT")</f>
        <v>--</v>
      </c>
      <c r="U1692"/>
      <c r="V1692">
        <f t="shared" si="451"/>
        <v>478</v>
      </c>
      <c r="W1692" s="79" t="s">
        <v>2667</v>
      </c>
      <c r="X1692" s="57" t="s">
        <v>2240</v>
      </c>
      <c r="Y1692" s="57" t="s">
        <v>2240</v>
      </c>
      <c r="Z1692" s="25" t="str">
        <f t="shared" si="444"/>
        <v>"X" STD_SUB_M STD_SUB_I STD_SUB_N</v>
      </c>
      <c r="AA1692" s="25" t="str">
        <f t="shared" si="452"/>
        <v>XMIN</v>
      </c>
      <c r="AB1692" s="1">
        <f t="shared" si="445"/>
        <v>1654</v>
      </c>
      <c r="AC1692" t="str">
        <f t="shared" si="453"/>
        <v>ITM_XMIN</v>
      </c>
      <c r="AD1692" s="133" t="str">
        <f>IF(ISNA(VLOOKUP(AA1692,'XEQM Shortlist'!J:J,1,0)),"//","")</f>
        <v>//</v>
      </c>
      <c r="AF1692" s="92" t="str">
        <f t="shared" si="454"/>
        <v>XMIN</v>
      </c>
      <c r="AG1692" t="b">
        <f t="shared" si="455"/>
        <v>1</v>
      </c>
    </row>
    <row r="1693" spans="1:33">
      <c r="A1693" s="48">
        <f t="shared" si="456"/>
        <v>1693</v>
      </c>
      <c r="B1693" s="47">
        <f t="shared" si="457"/>
        <v>1655</v>
      </c>
      <c r="C1693" s="51" t="s">
        <v>3669</v>
      </c>
      <c r="D1693" s="51" t="s">
        <v>2281</v>
      </c>
      <c r="E1693" s="115" t="s">
        <v>392</v>
      </c>
      <c r="F1693" s="115" t="s">
        <v>392</v>
      </c>
      <c r="G1693" s="128">
        <v>0</v>
      </c>
      <c r="H1693" s="128">
        <v>99</v>
      </c>
      <c r="I1693" s="145" t="s">
        <v>3</v>
      </c>
      <c r="J1693" s="56" t="s">
        <v>1377</v>
      </c>
      <c r="K1693" s="57" t="s">
        <v>3947</v>
      </c>
      <c r="L1693" s="55" t="s">
        <v>4773</v>
      </c>
      <c r="M1693" s="55" t="s">
        <v>4835</v>
      </c>
      <c r="N1693" s="55"/>
      <c r="O1693" s="55"/>
      <c r="P1693" s="54" t="s">
        <v>1992</v>
      </c>
      <c r="Q1693" s="20"/>
      <c r="R1693"/>
      <c r="S1693" t="str">
        <f t="shared" si="443"/>
        <v/>
      </c>
      <c r="T1693" s="44" t="str">
        <f>IF(ISNA(VLOOKUP(P1693,Sheet1!E:F,2,0)),"--","PRESENT")</f>
        <v>--</v>
      </c>
      <c r="U1693"/>
      <c r="V1693">
        <f t="shared" si="451"/>
        <v>478</v>
      </c>
      <c r="W1693" s="79" t="s">
        <v>2240</v>
      </c>
      <c r="X1693" s="57" t="s">
        <v>2594</v>
      </c>
      <c r="Y1693" s="57" t="s">
        <v>2240</v>
      </c>
      <c r="Z1693" s="25" t="str">
        <f t="shared" ref="Z1693:Z1756" si="45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52"/>
        <v/>
      </c>
      <c r="AB1693" s="1">
        <f t="shared" ref="AB1693:AB1756" si="459">B1693</f>
        <v>1655</v>
      </c>
      <c r="AC1693" t="str">
        <f t="shared" si="453"/>
        <v>ITM_ALPHAPOS</v>
      </c>
      <c r="AD1693" s="133" t="str">
        <f>IF(ISNA(VLOOKUP(AA1693,'XEQM Shortlist'!J:J,1,0)),"//","")</f>
        <v/>
      </c>
      <c r="AF1693" s="92" t="str">
        <f t="shared" si="454"/>
        <v/>
      </c>
      <c r="AG1693" t="b">
        <f t="shared" si="455"/>
        <v>1</v>
      </c>
    </row>
    <row r="1694" spans="1:33">
      <c r="A1694" s="48">
        <f t="shared" si="456"/>
        <v>1694</v>
      </c>
      <c r="B1694" s="47">
        <f t="shared" si="457"/>
        <v>1656</v>
      </c>
      <c r="C1694" s="53" t="s">
        <v>3670</v>
      </c>
      <c r="D1694" s="53" t="s">
        <v>2281</v>
      </c>
      <c r="E1694" s="56" t="s">
        <v>393</v>
      </c>
      <c r="F1694" s="56" t="s">
        <v>393</v>
      </c>
      <c r="G1694" s="158">
        <v>0</v>
      </c>
      <c r="H1694" s="158">
        <v>99</v>
      </c>
      <c r="I1694" s="145" t="s">
        <v>3</v>
      </c>
      <c r="J1694" s="56" t="s">
        <v>1377</v>
      </c>
      <c r="K1694" s="57" t="s">
        <v>3947</v>
      </c>
      <c r="L1694" s="55" t="s">
        <v>4773</v>
      </c>
      <c r="M1694" s="55" t="s">
        <v>4835</v>
      </c>
      <c r="N1694" s="55"/>
      <c r="O1694" s="55"/>
      <c r="P1694" s="54" t="s">
        <v>1993</v>
      </c>
      <c r="Q1694" s="13"/>
      <c r="R1694"/>
      <c r="S1694" t="str">
        <f t="shared" si="443"/>
        <v/>
      </c>
      <c r="T1694" s="44" t="str">
        <f>IF(ISNA(VLOOKUP(P1694,Sheet1!E:F,2,0)),"--","PRESENT")</f>
        <v>--</v>
      </c>
      <c r="U1694"/>
      <c r="V1694">
        <f t="shared" si="451"/>
        <v>478</v>
      </c>
      <c r="W1694" s="79" t="s">
        <v>2240</v>
      </c>
      <c r="X1694" s="57" t="s">
        <v>2594</v>
      </c>
      <c r="Y1694" s="57" t="s">
        <v>2240</v>
      </c>
      <c r="Z1694" s="25" t="str">
        <f t="shared" si="458"/>
        <v/>
      </c>
      <c r="AA1694" s="25" t="str">
        <f t="shared" si="452"/>
        <v/>
      </c>
      <c r="AB1694" s="1">
        <f t="shared" si="459"/>
        <v>1656</v>
      </c>
      <c r="AC1694" t="str">
        <f t="shared" si="453"/>
        <v>ITM_ALPHARL</v>
      </c>
      <c r="AD1694" s="133" t="str">
        <f>IF(ISNA(VLOOKUP(AA1694,'XEQM Shortlist'!J:J,1,0)),"//","")</f>
        <v/>
      </c>
      <c r="AF1694" s="92" t="str">
        <f t="shared" si="454"/>
        <v/>
      </c>
      <c r="AG1694" t="b">
        <f t="shared" si="455"/>
        <v>1</v>
      </c>
    </row>
    <row r="1695" spans="1:33">
      <c r="A1695" s="48">
        <f t="shared" si="456"/>
        <v>1695</v>
      </c>
      <c r="B1695" s="47">
        <f t="shared" si="457"/>
        <v>1657</v>
      </c>
      <c r="C1695" s="53" t="s">
        <v>3671</v>
      </c>
      <c r="D1695" s="53" t="s">
        <v>2281</v>
      </c>
      <c r="E1695" s="56" t="s">
        <v>394</v>
      </c>
      <c r="F1695" s="56" t="s">
        <v>394</v>
      </c>
      <c r="G1695" s="158">
        <v>0</v>
      </c>
      <c r="H1695" s="158">
        <v>99</v>
      </c>
      <c r="I1695" s="145" t="s">
        <v>3</v>
      </c>
      <c r="J1695" s="56" t="s">
        <v>1377</v>
      </c>
      <c r="K1695" s="57" t="s">
        <v>3947</v>
      </c>
      <c r="L1695" s="55" t="s">
        <v>4773</v>
      </c>
      <c r="M1695" s="55" t="s">
        <v>4835</v>
      </c>
      <c r="N1695" s="55"/>
      <c r="O1695" s="55"/>
      <c r="P1695" s="54" t="s">
        <v>1994</v>
      </c>
      <c r="Q1695" s="13"/>
      <c r="R1695"/>
      <c r="S1695" t="str">
        <f t="shared" si="443"/>
        <v/>
      </c>
      <c r="T1695" s="44" t="str">
        <f>IF(ISNA(VLOOKUP(P1695,Sheet1!E:F,2,0)),"--","PRESENT")</f>
        <v>--</v>
      </c>
      <c r="U1695"/>
      <c r="V1695">
        <f t="shared" si="451"/>
        <v>478</v>
      </c>
      <c r="W1695" s="79" t="s">
        <v>2240</v>
      </c>
      <c r="X1695" s="57" t="s">
        <v>2594</v>
      </c>
      <c r="Y1695" s="57" t="s">
        <v>2240</v>
      </c>
      <c r="Z1695" s="25" t="str">
        <f t="shared" si="458"/>
        <v/>
      </c>
      <c r="AA1695" s="25" t="str">
        <f t="shared" si="452"/>
        <v/>
      </c>
      <c r="AB1695" s="1">
        <f t="shared" si="459"/>
        <v>1657</v>
      </c>
      <c r="AC1695" t="str">
        <f t="shared" si="453"/>
        <v>ITM_ALPHARR</v>
      </c>
      <c r="AD1695" s="133" t="str">
        <f>IF(ISNA(VLOOKUP(AA1695,'XEQM Shortlist'!J:J,1,0)),"//","")</f>
        <v/>
      </c>
      <c r="AF1695" s="92" t="str">
        <f t="shared" si="454"/>
        <v/>
      </c>
      <c r="AG1695" t="b">
        <f t="shared" si="455"/>
        <v>1</v>
      </c>
    </row>
    <row r="1696" spans="1:33">
      <c r="A1696" s="48">
        <f t="shared" si="456"/>
        <v>1696</v>
      </c>
      <c r="B1696" s="47">
        <f t="shared" si="457"/>
        <v>1658</v>
      </c>
      <c r="C1696" s="53" t="s">
        <v>3672</v>
      </c>
      <c r="D1696" s="53" t="s">
        <v>2281</v>
      </c>
      <c r="E1696" s="56" t="s">
        <v>395</v>
      </c>
      <c r="F1696" s="56" t="s">
        <v>395</v>
      </c>
      <c r="G1696" s="158">
        <v>0</v>
      </c>
      <c r="H1696" s="158">
        <v>99</v>
      </c>
      <c r="I1696" s="145" t="s">
        <v>3</v>
      </c>
      <c r="J1696" s="56" t="s">
        <v>1377</v>
      </c>
      <c r="K1696" s="57" t="s">
        <v>3947</v>
      </c>
      <c r="L1696" s="55" t="s">
        <v>4773</v>
      </c>
      <c r="M1696" s="55" t="s">
        <v>4835</v>
      </c>
      <c r="N1696" s="55"/>
      <c r="O1696" s="55"/>
      <c r="P1696" s="54" t="s">
        <v>1995</v>
      </c>
      <c r="Q1696" s="13"/>
      <c r="R1696"/>
      <c r="S1696" t="str">
        <f t="shared" si="443"/>
        <v/>
      </c>
      <c r="T1696" s="44" t="str">
        <f>IF(ISNA(VLOOKUP(P1696,Sheet1!E:F,2,0)),"--","PRESENT")</f>
        <v>--</v>
      </c>
      <c r="U1696"/>
      <c r="V1696">
        <f t="shared" si="451"/>
        <v>478</v>
      </c>
      <c r="W1696" s="79" t="s">
        <v>2240</v>
      </c>
      <c r="X1696" s="57" t="s">
        <v>2594</v>
      </c>
      <c r="Y1696" s="57" t="s">
        <v>2240</v>
      </c>
      <c r="Z1696" s="25" t="str">
        <f t="shared" si="458"/>
        <v/>
      </c>
      <c r="AA1696" s="25" t="str">
        <f t="shared" si="452"/>
        <v/>
      </c>
      <c r="AB1696" s="1">
        <f t="shared" si="459"/>
        <v>1658</v>
      </c>
      <c r="AC1696" t="str">
        <f t="shared" si="453"/>
        <v>ITM_ALPHASL</v>
      </c>
      <c r="AD1696" s="133" t="str">
        <f>IF(ISNA(VLOOKUP(AA1696,'XEQM Shortlist'!J:J,1,0)),"//","")</f>
        <v/>
      </c>
      <c r="AF1696" s="92" t="str">
        <f t="shared" si="454"/>
        <v/>
      </c>
      <c r="AG1696" t="b">
        <f t="shared" si="455"/>
        <v>1</v>
      </c>
    </row>
    <row r="1697" spans="1:33">
      <c r="A1697" s="48">
        <f t="shared" si="456"/>
        <v>1697</v>
      </c>
      <c r="B1697" s="47">
        <f t="shared" si="457"/>
        <v>1659</v>
      </c>
      <c r="C1697" s="53" t="s">
        <v>3673</v>
      </c>
      <c r="D1697" s="53" t="s">
        <v>2281</v>
      </c>
      <c r="E1697" s="56" t="s">
        <v>917</v>
      </c>
      <c r="F1697" s="56" t="s">
        <v>917</v>
      </c>
      <c r="G1697" s="158">
        <v>0</v>
      </c>
      <c r="H1697" s="158">
        <v>99</v>
      </c>
      <c r="I1697" s="145" t="s">
        <v>3</v>
      </c>
      <c r="J1697" s="56" t="s">
        <v>1377</v>
      </c>
      <c r="K1697" s="57" t="s">
        <v>3947</v>
      </c>
      <c r="L1697" s="55" t="s">
        <v>4773</v>
      </c>
      <c r="M1697" s="55" t="s">
        <v>4835</v>
      </c>
      <c r="N1697" s="55"/>
      <c r="O1697" s="55"/>
      <c r="P1697" s="54" t="s">
        <v>2184</v>
      </c>
      <c r="Q1697" s="13"/>
      <c r="R1697"/>
      <c r="S1697" t="str">
        <f t="shared" si="443"/>
        <v/>
      </c>
      <c r="T1697" s="44" t="str">
        <f>IF(ISNA(VLOOKUP(P1697,Sheet1!E:F,2,0)),"--","PRESENT")</f>
        <v>--</v>
      </c>
      <c r="U1697"/>
      <c r="V1697">
        <f t="shared" si="451"/>
        <v>478</v>
      </c>
      <c r="W1697" s="79" t="s">
        <v>2240</v>
      </c>
      <c r="X1697" s="57" t="s">
        <v>2594</v>
      </c>
      <c r="Y1697" s="57" t="s">
        <v>2240</v>
      </c>
      <c r="Z1697" s="25" t="str">
        <f t="shared" si="458"/>
        <v/>
      </c>
      <c r="AA1697" s="25" t="str">
        <f t="shared" si="452"/>
        <v/>
      </c>
      <c r="AB1697" s="1">
        <f t="shared" si="459"/>
        <v>1659</v>
      </c>
      <c r="AC1697" t="str">
        <f t="shared" si="453"/>
        <v>ITM_ALPHASR</v>
      </c>
      <c r="AD1697" s="133" t="str">
        <f>IF(ISNA(VLOOKUP(AA1697,'XEQM Shortlist'!J:J,1,0)),"//","")</f>
        <v/>
      </c>
      <c r="AF1697" s="92" t="str">
        <f t="shared" si="454"/>
        <v/>
      </c>
      <c r="AG1697" t="b">
        <f t="shared" si="455"/>
        <v>1</v>
      </c>
    </row>
    <row r="1698" spans="1:33">
      <c r="A1698" s="48">
        <f t="shared" si="456"/>
        <v>1698</v>
      </c>
      <c r="B1698" s="47">
        <f t="shared" si="457"/>
        <v>1660</v>
      </c>
      <c r="C1698" s="53" t="s">
        <v>3674</v>
      </c>
      <c r="D1698" s="53" t="s">
        <v>2281</v>
      </c>
      <c r="E1698" s="56" t="s">
        <v>1298</v>
      </c>
      <c r="F1698" s="56" t="s">
        <v>1298</v>
      </c>
      <c r="G1698" s="61">
        <v>0</v>
      </c>
      <c r="H1698" s="61">
        <v>99</v>
      </c>
      <c r="I1698" s="145" t="s">
        <v>3</v>
      </c>
      <c r="J1698" s="56" t="s">
        <v>1377</v>
      </c>
      <c r="K1698" s="57" t="s">
        <v>3947</v>
      </c>
      <c r="L1698" s="55" t="s">
        <v>4773</v>
      </c>
      <c r="M1698" s="55" t="s">
        <v>4835</v>
      </c>
      <c r="N1698" s="55"/>
      <c r="O1698" s="55"/>
      <c r="P1698" s="54" t="s">
        <v>1999</v>
      </c>
      <c r="Q1698" s="13"/>
      <c r="R1698"/>
      <c r="S1698" t="str">
        <f t="shared" si="443"/>
        <v/>
      </c>
      <c r="T1698" s="44" t="str">
        <f>IF(ISNA(VLOOKUP(P1698,Sheet1!E:F,2,0)),"--","PRESENT")</f>
        <v>--</v>
      </c>
      <c r="U1698"/>
      <c r="V1698">
        <f t="shared" si="451"/>
        <v>478</v>
      </c>
      <c r="W1698" s="79" t="s">
        <v>2240</v>
      </c>
      <c r="X1698" s="57" t="s">
        <v>2594</v>
      </c>
      <c r="Y1698" s="57" t="s">
        <v>2240</v>
      </c>
      <c r="Z1698" s="25" t="str">
        <f t="shared" si="458"/>
        <v/>
      </c>
      <c r="AA1698" s="25" t="str">
        <f t="shared" si="452"/>
        <v/>
      </c>
      <c r="AB1698" s="1">
        <f t="shared" si="459"/>
        <v>1660</v>
      </c>
      <c r="AC1698" t="str">
        <f t="shared" si="453"/>
        <v>ITM_ALPHAtoX</v>
      </c>
      <c r="AD1698" s="133" t="str">
        <f>IF(ISNA(VLOOKUP(AA1698,'XEQM Shortlist'!J:J,1,0)),"//","")</f>
        <v/>
      </c>
      <c r="AF1698" s="92" t="str">
        <f t="shared" si="454"/>
        <v/>
      </c>
      <c r="AG1698" t="b">
        <f t="shared" si="455"/>
        <v>1</v>
      </c>
    </row>
    <row r="1699" spans="1:33">
      <c r="A1699" s="48">
        <f t="shared" si="456"/>
        <v>1699</v>
      </c>
      <c r="B1699" s="47">
        <f t="shared" si="457"/>
        <v>1661</v>
      </c>
      <c r="C1699" s="53" t="s">
        <v>3675</v>
      </c>
      <c r="D1699" s="53" t="s">
        <v>7</v>
      </c>
      <c r="E1699" s="56" t="s">
        <v>3414</v>
      </c>
      <c r="F1699" s="56" t="s">
        <v>3414</v>
      </c>
      <c r="G1699" s="158">
        <v>0</v>
      </c>
      <c r="H1699" s="158">
        <v>0</v>
      </c>
      <c r="I1699" s="145" t="s">
        <v>3</v>
      </c>
      <c r="J1699" s="56" t="s">
        <v>1377</v>
      </c>
      <c r="K1699" s="57" t="s">
        <v>3947</v>
      </c>
      <c r="L1699" s="55" t="s">
        <v>4773</v>
      </c>
      <c r="M1699" s="55" t="s">
        <v>4830</v>
      </c>
      <c r="N1699" s="55"/>
      <c r="O1699" s="55"/>
      <c r="P1699" s="54" t="s">
        <v>2000</v>
      </c>
      <c r="Q1699" s="13"/>
      <c r="R1699"/>
      <c r="S1699" t="str">
        <f t="shared" ref="S1699:S1708" si="460">IF(E1699=F1699,"","NOT EQUAL")</f>
        <v/>
      </c>
      <c r="T1699" s="44" t="str">
        <f>IF(ISNA(VLOOKUP(P1699,Sheet1!E:F,2,0)),"--","PRESENT")</f>
        <v>--</v>
      </c>
      <c r="U1699"/>
      <c r="V1699">
        <f t="shared" si="451"/>
        <v>479</v>
      </c>
      <c r="W1699" s="79" t="s">
        <v>2240</v>
      </c>
      <c r="X1699" s="57" t="s">
        <v>2240</v>
      </c>
      <c r="Y1699" s="57" t="s">
        <v>3957</v>
      </c>
      <c r="Z1699" s="25" t="str">
        <f t="shared" si="458"/>
        <v>STD_BETA "(X,Y)"</v>
      </c>
      <c r="AA1699" s="25" t="str">
        <f t="shared" si="452"/>
        <v>BETA</v>
      </c>
      <c r="AB1699" s="1">
        <f t="shared" si="459"/>
        <v>1661</v>
      </c>
      <c r="AC1699" t="str">
        <f t="shared" si="453"/>
        <v>ITM_BETAXY</v>
      </c>
      <c r="AD1699" s="133" t="str">
        <f>IF(ISNA(VLOOKUP(AA1699,'XEQM Shortlist'!J:J,1,0)),"//","")</f>
        <v>//</v>
      </c>
      <c r="AF1699" s="92" t="str">
        <f t="shared" si="454"/>
        <v>BETA</v>
      </c>
      <c r="AG1699" t="b">
        <f t="shared" si="455"/>
        <v>1</v>
      </c>
    </row>
    <row r="1700" spans="1:33">
      <c r="A1700" s="48">
        <f t="shared" si="456"/>
        <v>1700</v>
      </c>
      <c r="B1700" s="47">
        <f t="shared" si="457"/>
        <v>1662</v>
      </c>
      <c r="C1700" s="51" t="s">
        <v>4253</v>
      </c>
      <c r="D1700" s="51" t="s">
        <v>7</v>
      </c>
      <c r="E1700" s="56" t="s">
        <v>1299</v>
      </c>
      <c r="F1700" s="56" t="s">
        <v>1299</v>
      </c>
      <c r="G1700" s="158">
        <v>0</v>
      </c>
      <c r="H1700" s="158">
        <v>0</v>
      </c>
      <c r="I1700" s="145" t="s">
        <v>3</v>
      </c>
      <c r="J1700" s="56" t="s">
        <v>1377</v>
      </c>
      <c r="K1700" s="57" t="s">
        <v>3947</v>
      </c>
      <c r="L1700" s="55" t="s">
        <v>4773</v>
      </c>
      <c r="M1700" s="55" t="s">
        <v>4830</v>
      </c>
      <c r="N1700" s="55"/>
      <c r="O1700" s="55"/>
      <c r="P1700" s="54" t="s">
        <v>2004</v>
      </c>
      <c r="Q1700" s="13"/>
      <c r="R1700"/>
      <c r="S1700" t="str">
        <f t="shared" si="460"/>
        <v/>
      </c>
      <c r="T1700" s="44" t="str">
        <f>IF(ISNA(VLOOKUP(P1700,Sheet1!E:F,2,0)),"--","PRESENT")</f>
        <v>--</v>
      </c>
      <c r="U1700"/>
      <c r="V1700">
        <f t="shared" si="451"/>
        <v>480</v>
      </c>
      <c r="W1700" s="79" t="s">
        <v>2240</v>
      </c>
      <c r="X1700" s="57" t="s">
        <v>2240</v>
      </c>
      <c r="Y1700" s="57" t="s">
        <v>2240</v>
      </c>
      <c r="Z1700" s="25" t="str">
        <f t="shared" si="458"/>
        <v>STD_GAMMA STD_SUB_X STD_SUB_Y</v>
      </c>
      <c r="AA1700" s="25" t="str">
        <f t="shared" si="452"/>
        <v>GAMMAXY</v>
      </c>
      <c r="AB1700" s="1">
        <f t="shared" si="459"/>
        <v>1662</v>
      </c>
      <c r="AC1700" t="str">
        <f t="shared" si="453"/>
        <v>ITM_gammaXY</v>
      </c>
      <c r="AD1700" s="133" t="str">
        <f>IF(ISNA(VLOOKUP(AA1700,'XEQM Shortlist'!J:J,1,0)),"//","")</f>
        <v>//</v>
      </c>
      <c r="AF1700" s="92" t="str">
        <f t="shared" si="454"/>
        <v>GAMMAXY</v>
      </c>
      <c r="AG1700" t="b">
        <f t="shared" si="455"/>
        <v>1</v>
      </c>
    </row>
    <row r="1701" spans="1:33">
      <c r="A1701" s="48">
        <f t="shared" si="456"/>
        <v>1701</v>
      </c>
      <c r="B1701" s="47">
        <f t="shared" si="457"/>
        <v>1663</v>
      </c>
      <c r="C1701" s="51" t="s">
        <v>4254</v>
      </c>
      <c r="D1701" s="51" t="s">
        <v>7</v>
      </c>
      <c r="E1701" s="56" t="s">
        <v>1300</v>
      </c>
      <c r="F1701" s="56" t="s">
        <v>1300</v>
      </c>
      <c r="G1701" s="158">
        <v>0</v>
      </c>
      <c r="H1701" s="158">
        <v>0</v>
      </c>
      <c r="I1701" s="145" t="s">
        <v>3</v>
      </c>
      <c r="J1701" s="56" t="s">
        <v>1377</v>
      </c>
      <c r="K1701" s="57" t="s">
        <v>3947</v>
      </c>
      <c r="L1701" s="55" t="s">
        <v>4773</v>
      </c>
      <c r="M1701" s="55" t="s">
        <v>4830</v>
      </c>
      <c r="N1701" s="55"/>
      <c r="O1701" s="55"/>
      <c r="P1701" s="54" t="s">
        <v>2005</v>
      </c>
      <c r="Q1701" s="13"/>
      <c r="R1701"/>
      <c r="S1701" t="str">
        <f t="shared" si="460"/>
        <v/>
      </c>
      <c r="T1701" s="44" t="str">
        <f>IF(ISNA(VLOOKUP(P1701,Sheet1!E:F,2,0)),"--","PRESENT")</f>
        <v>--</v>
      </c>
      <c r="U1701"/>
      <c r="V1701">
        <f t="shared" si="451"/>
        <v>481</v>
      </c>
      <c r="W1701" s="79" t="s">
        <v>2240</v>
      </c>
      <c r="X1701" s="57" t="s">
        <v>2240</v>
      </c>
      <c r="Y1701" s="57" t="s">
        <v>2240</v>
      </c>
      <c r="Z1701" s="25" t="str">
        <f t="shared" si="458"/>
        <v>STD_GAMMA STD_SUB_X STD_SUB_Y</v>
      </c>
      <c r="AA1701" s="25" t="str">
        <f t="shared" si="452"/>
        <v>GAMMAXY</v>
      </c>
      <c r="AB1701" s="1">
        <f t="shared" si="459"/>
        <v>1663</v>
      </c>
      <c r="AC1701" t="str">
        <f t="shared" si="453"/>
        <v>ITM_GAMMAXY</v>
      </c>
      <c r="AD1701" s="133" t="str">
        <f>IF(ISNA(VLOOKUP(AA1701,'XEQM Shortlist'!J:J,1,0)),"//","")</f>
        <v>//</v>
      </c>
      <c r="AF1701" s="92" t="str">
        <f t="shared" si="454"/>
        <v>GAMMAXY</v>
      </c>
      <c r="AG1701" t="b">
        <f t="shared" si="455"/>
        <v>1</v>
      </c>
    </row>
    <row r="1702" spans="1:33">
      <c r="A1702" s="48">
        <f t="shared" si="456"/>
        <v>1702</v>
      </c>
      <c r="B1702" s="47">
        <f t="shared" si="457"/>
        <v>1664</v>
      </c>
      <c r="C1702" s="51" t="s">
        <v>3676</v>
      </c>
      <c r="D1702" s="51" t="s">
        <v>7</v>
      </c>
      <c r="E1702" s="56" t="s">
        <v>1301</v>
      </c>
      <c r="F1702" s="56" t="s">
        <v>1301</v>
      </c>
      <c r="G1702" s="158">
        <v>0</v>
      </c>
      <c r="H1702" s="158">
        <v>0</v>
      </c>
      <c r="I1702" s="145" t="s">
        <v>3</v>
      </c>
      <c r="J1702" s="56" t="s">
        <v>1377</v>
      </c>
      <c r="K1702" s="57" t="s">
        <v>3947</v>
      </c>
      <c r="L1702" s="55" t="s">
        <v>4774</v>
      </c>
      <c r="M1702" s="55" t="s">
        <v>4830</v>
      </c>
      <c r="N1702" s="55"/>
      <c r="O1702" s="55"/>
      <c r="P1702" s="54" t="s">
        <v>2006</v>
      </c>
      <c r="Q1702" s="13"/>
      <c r="R1702"/>
      <c r="S1702" t="str">
        <f t="shared" si="460"/>
        <v/>
      </c>
      <c r="T1702" s="44" t="str">
        <f>IF(ISNA(VLOOKUP(P1702,Sheet1!E:F,2,0)),"--","PRESENT")</f>
        <v>PRESENT</v>
      </c>
      <c r="U1702"/>
      <c r="V1702">
        <f t="shared" si="451"/>
        <v>482</v>
      </c>
      <c r="W1702" s="79" t="s">
        <v>2662</v>
      </c>
      <c r="X1702" s="57" t="s">
        <v>2240</v>
      </c>
      <c r="Y1702" s="57" t="s">
        <v>3958</v>
      </c>
      <c r="Z1702" s="25" t="str">
        <f t="shared" si="458"/>
        <v>STD_GAMMA "(X)"</v>
      </c>
      <c r="AA1702" s="25" t="str">
        <f t="shared" si="452"/>
        <v>GAMMA</v>
      </c>
      <c r="AB1702" s="1">
        <f t="shared" si="459"/>
        <v>1664</v>
      </c>
      <c r="AC1702" t="str">
        <f t="shared" si="453"/>
        <v>ITM_GAMMAX</v>
      </c>
      <c r="AD1702" s="133" t="str">
        <f>IF(ISNA(VLOOKUP(AA1702,'XEQM Shortlist'!J:J,1,0)),"//","")</f>
        <v>//</v>
      </c>
      <c r="AF1702" s="92" t="str">
        <f t="shared" si="454"/>
        <v>GAMMA</v>
      </c>
      <c r="AG1702" t="b">
        <f t="shared" si="455"/>
        <v>1</v>
      </c>
    </row>
    <row r="1703" spans="1:33">
      <c r="A1703" s="48">
        <f t="shared" si="456"/>
        <v>1703</v>
      </c>
      <c r="B1703" s="47">
        <f t="shared" si="457"/>
        <v>1665</v>
      </c>
      <c r="C1703" s="51" t="s">
        <v>4608</v>
      </c>
      <c r="D1703" s="51" t="s">
        <v>7</v>
      </c>
      <c r="E1703" s="56" t="s">
        <v>4609</v>
      </c>
      <c r="F1703" s="56" t="s">
        <v>4609</v>
      </c>
      <c r="G1703" s="158">
        <v>0</v>
      </c>
      <c r="H1703" s="158">
        <v>0</v>
      </c>
      <c r="I1703" s="145" t="s">
        <v>3</v>
      </c>
      <c r="J1703" s="56" t="s">
        <v>1377</v>
      </c>
      <c r="K1703" s="57" t="s">
        <v>3947</v>
      </c>
      <c r="L1703" s="55" t="s">
        <v>4773</v>
      </c>
      <c r="M1703" s="55" t="s">
        <v>4830</v>
      </c>
      <c r="N1703" s="55"/>
      <c r="O1703" s="55"/>
      <c r="P1703" s="54" t="s">
        <v>4632</v>
      </c>
      <c r="Q1703" s="13"/>
      <c r="R1703"/>
      <c r="S1703" t="str">
        <f t="shared" si="460"/>
        <v/>
      </c>
      <c r="T1703" s="44" t="str">
        <f>IF(ISNA(VLOOKUP(P1703,Sheet1!E:F,2,0)),"--","PRESENT")</f>
        <v>--</v>
      </c>
      <c r="U1703"/>
      <c r="V1703">
        <f t="shared" si="451"/>
        <v>483</v>
      </c>
      <c r="W1703" s="79" t="s">
        <v>2240</v>
      </c>
      <c r="X1703" s="57" t="s">
        <v>2240</v>
      </c>
      <c r="Y1703" s="57" t="s">
        <v>2240</v>
      </c>
      <c r="Z1703" s="25" t="str">
        <f t="shared" si="458"/>
        <v>"Y" STD_SUB_Y "(X)"</v>
      </c>
      <c r="AA1703" s="25" t="str">
        <f t="shared" si="452"/>
        <v>YY(X)</v>
      </c>
      <c r="AB1703" s="1">
        <f t="shared" si="459"/>
        <v>1665</v>
      </c>
      <c r="AC1703" t="str">
        <f t="shared" si="453"/>
        <v>ITM_YYX</v>
      </c>
      <c r="AD1703" s="133" t="str">
        <f>IF(ISNA(VLOOKUP(AA1703,'XEQM Shortlist'!J:J,1,0)),"//","")</f>
        <v>//</v>
      </c>
      <c r="AF1703" s="92" t="str">
        <f t="shared" si="454"/>
        <v>YY</v>
      </c>
      <c r="AG1703" t="b">
        <f t="shared" si="455"/>
        <v>0</v>
      </c>
    </row>
    <row r="1704" spans="1:33">
      <c r="A1704" s="48">
        <f t="shared" si="456"/>
        <v>1704</v>
      </c>
      <c r="B1704" s="47">
        <f t="shared" si="457"/>
        <v>1666</v>
      </c>
      <c r="C1704" s="51" t="s">
        <v>3677</v>
      </c>
      <c r="D1704" s="51" t="s">
        <v>7</v>
      </c>
      <c r="E1704" s="56" t="s">
        <v>1302</v>
      </c>
      <c r="F1704" s="56" t="s">
        <v>1302</v>
      </c>
      <c r="G1704" s="158">
        <v>0</v>
      </c>
      <c r="H1704" s="158">
        <v>0</v>
      </c>
      <c r="I1704" s="145" t="s">
        <v>3</v>
      </c>
      <c r="J1704" s="56" t="s">
        <v>1377</v>
      </c>
      <c r="K1704" s="57" t="s">
        <v>3947</v>
      </c>
      <c r="L1704" s="55" t="s">
        <v>4773</v>
      </c>
      <c r="M1704" s="55" t="s">
        <v>4830</v>
      </c>
      <c r="N1704" s="55"/>
      <c r="O1704" s="55"/>
      <c r="P1704" s="54" t="s">
        <v>2007</v>
      </c>
      <c r="Q1704" s="13"/>
      <c r="R1704"/>
      <c r="S1704" t="str">
        <f t="shared" si="460"/>
        <v/>
      </c>
      <c r="T1704" s="44" t="str">
        <f>IF(ISNA(VLOOKUP(P1704,Sheet1!E:F,2,0)),"--","PRESENT")</f>
        <v>PRESENT</v>
      </c>
      <c r="U1704"/>
      <c r="V1704">
        <f t="shared" si="451"/>
        <v>484</v>
      </c>
      <c r="W1704" s="79" t="s">
        <v>2662</v>
      </c>
      <c r="X1704" s="57" t="s">
        <v>2240</v>
      </c>
      <c r="Y1704" s="57" t="s">
        <v>2240</v>
      </c>
      <c r="Z1704" s="25" t="str">
        <f t="shared" si="458"/>
        <v>STD_DELTA "%"</v>
      </c>
      <c r="AA1704" s="25" t="str">
        <f t="shared" si="452"/>
        <v>DELTA%</v>
      </c>
      <c r="AB1704" s="1">
        <f t="shared" si="459"/>
        <v>1666</v>
      </c>
      <c r="AC1704" t="str">
        <f t="shared" si="453"/>
        <v>ITM_DELTAPC</v>
      </c>
      <c r="AD1704" s="133" t="str">
        <f>IF(ISNA(VLOOKUP(AA1704,'XEQM Shortlist'!J:J,1,0)),"//","")</f>
        <v>//</v>
      </c>
      <c r="AF1704" s="92" t="str">
        <f t="shared" si="454"/>
        <v>DELTA%</v>
      </c>
      <c r="AG1704" t="b">
        <f t="shared" si="455"/>
        <v>1</v>
      </c>
    </row>
    <row r="1705" spans="1:33">
      <c r="A1705" s="48">
        <f t="shared" si="456"/>
        <v>1705</v>
      </c>
      <c r="B1705" s="47">
        <f t="shared" si="457"/>
        <v>1667</v>
      </c>
      <c r="C1705" s="51" t="s">
        <v>3678</v>
      </c>
      <c r="D1705" s="51" t="s">
        <v>7</v>
      </c>
      <c r="E1705" s="56" t="s">
        <v>547</v>
      </c>
      <c r="F1705" s="56" t="s">
        <v>547</v>
      </c>
      <c r="G1705" s="158">
        <v>0</v>
      </c>
      <c r="H1705" s="158">
        <v>0</v>
      </c>
      <c r="I1705" s="145" t="s">
        <v>3</v>
      </c>
      <c r="J1705" s="56" t="s">
        <v>1377</v>
      </c>
      <c r="K1705" s="57" t="s">
        <v>3947</v>
      </c>
      <c r="L1705" s="55" t="s">
        <v>4773</v>
      </c>
      <c r="M1705" s="55" t="s">
        <v>4830</v>
      </c>
      <c r="N1705" s="55"/>
      <c r="O1705" s="55"/>
      <c r="P1705" s="54" t="s">
        <v>3392</v>
      </c>
      <c r="Q1705" s="13"/>
      <c r="R1705"/>
      <c r="S1705" t="str">
        <f t="shared" si="460"/>
        <v/>
      </c>
      <c r="T1705" s="44" t="str">
        <f>IF(ISNA(VLOOKUP(P1705,Sheet1!E:F,2,0)),"--","PRESENT")</f>
        <v>--</v>
      </c>
      <c r="U1705"/>
      <c r="V1705">
        <f t="shared" si="451"/>
        <v>485</v>
      </c>
      <c r="W1705" s="79"/>
      <c r="X1705" s="57"/>
      <c r="Y1705" s="57"/>
      <c r="Z1705" s="25" t="str">
        <f t="shared" si="458"/>
        <v>STD_EPSILON</v>
      </c>
      <c r="AA1705" s="25" t="str">
        <f t="shared" si="452"/>
        <v>EPSILON</v>
      </c>
      <c r="AB1705" s="1">
        <f t="shared" si="459"/>
        <v>1667</v>
      </c>
      <c r="AC1705" t="str">
        <f t="shared" si="453"/>
        <v>ITM_SCATTFACT</v>
      </c>
      <c r="AD1705" s="133" t="str">
        <f>IF(ISNA(VLOOKUP(AA1705,'XEQM Shortlist'!J:J,1,0)),"//","")</f>
        <v>//</v>
      </c>
      <c r="AF1705" s="92" t="str">
        <f t="shared" si="454"/>
        <v>EPSILON</v>
      </c>
      <c r="AG1705" t="b">
        <f t="shared" si="455"/>
        <v>1</v>
      </c>
    </row>
    <row r="1706" spans="1:33">
      <c r="A1706" s="48">
        <f t="shared" si="456"/>
        <v>1706</v>
      </c>
      <c r="B1706" s="47">
        <f t="shared" si="457"/>
        <v>1668</v>
      </c>
      <c r="C1706" s="51" t="s">
        <v>3679</v>
      </c>
      <c r="D1706" s="51" t="s">
        <v>7</v>
      </c>
      <c r="E1706" s="56" t="s">
        <v>1303</v>
      </c>
      <c r="F1706" s="56" t="s">
        <v>1303</v>
      </c>
      <c r="G1706" s="158">
        <v>0</v>
      </c>
      <c r="H1706" s="158">
        <v>0</v>
      </c>
      <c r="I1706" s="145" t="s">
        <v>3</v>
      </c>
      <c r="J1706" s="56" t="s">
        <v>1377</v>
      </c>
      <c r="K1706" s="57" t="s">
        <v>3947</v>
      </c>
      <c r="L1706" s="55" t="s">
        <v>4773</v>
      </c>
      <c r="M1706" s="55" t="s">
        <v>4830</v>
      </c>
      <c r="N1706" s="55"/>
      <c r="O1706" s="55"/>
      <c r="P1706" s="54" t="s">
        <v>3393</v>
      </c>
      <c r="Q1706" s="13"/>
      <c r="R1706"/>
      <c r="S1706" t="str">
        <f t="shared" si="460"/>
        <v/>
      </c>
      <c r="T1706" s="44" t="str">
        <f>IF(ISNA(VLOOKUP(P1706,Sheet1!E:F,2,0)),"--","PRESENT")</f>
        <v>--</v>
      </c>
      <c r="U1706"/>
      <c r="V1706">
        <f t="shared" si="451"/>
        <v>486</v>
      </c>
      <c r="W1706" s="79"/>
      <c r="X1706" s="57"/>
      <c r="Y1706" s="57"/>
      <c r="Z1706" s="25" t="str">
        <f t="shared" si="458"/>
        <v>STD_EPSILON STD_SUB_M</v>
      </c>
      <c r="AA1706" s="25" t="str">
        <f t="shared" si="452"/>
        <v>EPSILONM</v>
      </c>
      <c r="AB1706" s="1">
        <f t="shared" si="459"/>
        <v>1668</v>
      </c>
      <c r="AC1706" t="str">
        <f t="shared" si="453"/>
        <v>ITM_SCATTFACTm</v>
      </c>
      <c r="AD1706" s="133" t="str">
        <f>IF(ISNA(VLOOKUP(AA1706,'XEQM Shortlist'!J:J,1,0)),"//","")</f>
        <v>//</v>
      </c>
      <c r="AF1706" s="92" t="str">
        <f t="shared" si="454"/>
        <v>EPSILONM</v>
      </c>
      <c r="AG1706" t="b">
        <f t="shared" si="455"/>
        <v>1</v>
      </c>
    </row>
    <row r="1707" spans="1:33">
      <c r="A1707" s="48">
        <f t="shared" si="456"/>
        <v>1707</v>
      </c>
      <c r="B1707" s="47">
        <f t="shared" si="457"/>
        <v>1669</v>
      </c>
      <c r="C1707" s="51" t="s">
        <v>3680</v>
      </c>
      <c r="D1707" s="51" t="s">
        <v>7</v>
      </c>
      <c r="E1707" s="56" t="s">
        <v>1304</v>
      </c>
      <c r="F1707" s="56" t="s">
        <v>1304</v>
      </c>
      <c r="G1707" s="158">
        <v>0</v>
      </c>
      <c r="H1707" s="158">
        <v>0</v>
      </c>
      <c r="I1707" s="145" t="s">
        <v>3</v>
      </c>
      <c r="J1707" s="56" t="s">
        <v>1377</v>
      </c>
      <c r="K1707" s="57" t="s">
        <v>3947</v>
      </c>
      <c r="L1707" s="55" t="s">
        <v>4773</v>
      </c>
      <c r="M1707" s="55" t="s">
        <v>4830</v>
      </c>
      <c r="N1707" s="55"/>
      <c r="O1707" s="55"/>
      <c r="P1707" s="54" t="s">
        <v>3394</v>
      </c>
      <c r="Q1707" s="13"/>
      <c r="R1707"/>
      <c r="S1707" t="str">
        <f t="shared" si="460"/>
        <v/>
      </c>
      <c r="T1707" s="44" t="str">
        <f>IF(ISNA(VLOOKUP(P1707,Sheet1!E:F,2,0)),"--","PRESENT")</f>
        <v>--</v>
      </c>
      <c r="U1707"/>
      <c r="V1707">
        <f t="shared" si="451"/>
        <v>487</v>
      </c>
      <c r="W1707" s="79"/>
      <c r="X1707" s="57"/>
      <c r="Y1707" s="57"/>
      <c r="Z1707" s="25" t="str">
        <f t="shared" si="458"/>
        <v>STD_EPSILON STD_SUB_P</v>
      </c>
      <c r="AA1707" s="25" t="str">
        <f t="shared" si="452"/>
        <v>EPSILONP</v>
      </c>
      <c r="AB1707" s="1">
        <f t="shared" si="459"/>
        <v>1669</v>
      </c>
      <c r="AC1707" t="str">
        <f t="shared" si="453"/>
        <v>ITM_SCATTFACTp</v>
      </c>
      <c r="AD1707" s="133" t="str">
        <f>IF(ISNA(VLOOKUP(AA1707,'XEQM Shortlist'!J:J,1,0)),"//","")</f>
        <v>//</v>
      </c>
      <c r="AF1707" s="92" t="str">
        <f t="shared" si="454"/>
        <v>EPSILONP</v>
      </c>
      <c r="AG1707" t="b">
        <f t="shared" si="455"/>
        <v>1</v>
      </c>
    </row>
    <row r="1708" spans="1:33">
      <c r="A1708" s="48">
        <f t="shared" si="456"/>
        <v>1708</v>
      </c>
      <c r="B1708" s="47">
        <f t="shared" si="457"/>
        <v>1670</v>
      </c>
      <c r="C1708" s="51" t="s">
        <v>4282</v>
      </c>
      <c r="D1708" s="51" t="s">
        <v>7</v>
      </c>
      <c r="E1708" s="56" t="s">
        <v>402</v>
      </c>
      <c r="F1708" s="56" t="s">
        <v>402</v>
      </c>
      <c r="G1708" s="158">
        <v>0</v>
      </c>
      <c r="H1708" s="158">
        <v>0</v>
      </c>
      <c r="I1708" s="145" t="s">
        <v>3</v>
      </c>
      <c r="J1708" s="56" t="s">
        <v>1377</v>
      </c>
      <c r="K1708" s="57" t="s">
        <v>3947</v>
      </c>
      <c r="L1708" s="55" t="s">
        <v>4774</v>
      </c>
      <c r="M1708" s="55" t="s">
        <v>4830</v>
      </c>
      <c r="N1708" s="55"/>
      <c r="O1708" s="55"/>
      <c r="P1708" s="54" t="s">
        <v>2010</v>
      </c>
      <c r="Q1708" s="13"/>
      <c r="R1708"/>
      <c r="S1708" t="str">
        <f t="shared" si="460"/>
        <v/>
      </c>
      <c r="T1708" s="44" t="str">
        <f>IF(ISNA(VLOOKUP(P1708,Sheet1!E:F,2,0)),"--","PRESENT")</f>
        <v>--</v>
      </c>
      <c r="U1708"/>
      <c r="V1708">
        <f t="shared" si="451"/>
        <v>488</v>
      </c>
      <c r="W1708" s="79"/>
      <c r="X1708" s="57"/>
      <c r="Y1708" s="57"/>
      <c r="Z1708" s="25" t="str">
        <f t="shared" si="458"/>
        <v>STD_ZETA "(X)"</v>
      </c>
      <c r="AA1708" s="25" t="str">
        <f t="shared" si="452"/>
        <v>ZETA(X)</v>
      </c>
      <c r="AB1708" s="1">
        <f t="shared" si="459"/>
        <v>1670</v>
      </c>
      <c r="AC1708" t="str">
        <f t="shared" si="453"/>
        <v>ITM_zetaX</v>
      </c>
      <c r="AD1708" s="133" t="str">
        <f>IF(ISNA(VLOOKUP(AA1708,'XEQM Shortlist'!J:J,1,0)),"//","")</f>
        <v>//</v>
      </c>
      <c r="AF1708" s="92" t="str">
        <f t="shared" si="454"/>
        <v>ZETA</v>
      </c>
      <c r="AG1708" t="b">
        <f t="shared" si="455"/>
        <v>0</v>
      </c>
    </row>
    <row r="1709" spans="1:33">
      <c r="A1709" s="48">
        <f t="shared" si="456"/>
        <v>1709</v>
      </c>
      <c r="B1709" s="47">
        <f t="shared" si="457"/>
        <v>1671</v>
      </c>
      <c r="C1709" s="51" t="s">
        <v>4759</v>
      </c>
      <c r="D1709" s="51" t="s">
        <v>2793</v>
      </c>
      <c r="E1709" s="56" t="s">
        <v>414</v>
      </c>
      <c r="F1709" s="56" t="s">
        <v>414</v>
      </c>
      <c r="G1709" s="158">
        <v>0</v>
      </c>
      <c r="H1709" s="158">
        <v>99</v>
      </c>
      <c r="I1709" s="145" t="s">
        <v>3</v>
      </c>
      <c r="J1709" s="56" t="s">
        <v>1377</v>
      </c>
      <c r="K1709" s="57" t="s">
        <v>3947</v>
      </c>
      <c r="L1709" s="55" t="s">
        <v>4773</v>
      </c>
      <c r="M1709" s="55" t="s">
        <v>4834</v>
      </c>
      <c r="N1709" s="55"/>
      <c r="O1709" s="55"/>
      <c r="P1709" s="54" t="s">
        <v>3395</v>
      </c>
      <c r="Q1709" s="13"/>
      <c r="R1709"/>
      <c r="S1709" t="str">
        <f t="shared" ref="S1709:S1761" si="461">IF(E1709=F1709,"","NOT EQUAL")</f>
        <v/>
      </c>
      <c r="T1709" s="44" t="str">
        <f>IF(ISNA(VLOOKUP(P1709,Sheet1!E:F,2,0)),"--","PRESENT")</f>
        <v>--</v>
      </c>
      <c r="U1709"/>
      <c r="V1709">
        <f t="shared" si="451"/>
        <v>489</v>
      </c>
      <c r="W1709" s="79"/>
      <c r="X1709" s="57"/>
      <c r="Y1709" s="57"/>
      <c r="Z1709" s="25" t="str">
        <f t="shared" si="458"/>
        <v>STD_PI STD_SUB_N</v>
      </c>
      <c r="AA1709" s="25" t="str">
        <f t="shared" si="452"/>
        <v>PIN</v>
      </c>
      <c r="AB1709" s="1">
        <f t="shared" si="459"/>
        <v>1671</v>
      </c>
      <c r="AC1709" t="str">
        <f t="shared" si="453"/>
        <v>ITM_PIn</v>
      </c>
      <c r="AD1709" s="133" t="str">
        <f>IF(ISNA(VLOOKUP(AA1709,'XEQM Shortlist'!J:J,1,0)),"//","")</f>
        <v>//</v>
      </c>
      <c r="AF1709" s="92" t="str">
        <f t="shared" si="454"/>
        <v>PIN</v>
      </c>
      <c r="AG1709" t="b">
        <f t="shared" si="455"/>
        <v>1</v>
      </c>
    </row>
    <row r="1710" spans="1:33">
      <c r="A1710" s="48">
        <f t="shared" si="456"/>
        <v>1710</v>
      </c>
      <c r="B1710" s="47">
        <f t="shared" si="457"/>
        <v>1672</v>
      </c>
      <c r="C1710" s="51" t="s">
        <v>4760</v>
      </c>
      <c r="D1710" s="51" t="s">
        <v>2793</v>
      </c>
      <c r="E1710" s="56" t="s">
        <v>1305</v>
      </c>
      <c r="F1710" s="56" t="s">
        <v>1305</v>
      </c>
      <c r="G1710" s="158">
        <v>0</v>
      </c>
      <c r="H1710" s="158">
        <v>99</v>
      </c>
      <c r="I1710" s="145" t="s">
        <v>3</v>
      </c>
      <c r="J1710" s="56" t="s">
        <v>1377</v>
      </c>
      <c r="K1710" s="57" t="s">
        <v>3947</v>
      </c>
      <c r="L1710" s="55" t="s">
        <v>4773</v>
      </c>
      <c r="M1710" s="55" t="s">
        <v>4834</v>
      </c>
      <c r="N1710" s="55"/>
      <c r="O1710" s="55"/>
      <c r="P1710" s="54" t="s">
        <v>3396</v>
      </c>
      <c r="Q1710" s="13"/>
      <c r="R1710"/>
      <c r="S1710" t="str">
        <f t="shared" si="461"/>
        <v/>
      </c>
      <c r="T1710" s="44" t="str">
        <f>IF(ISNA(VLOOKUP(P1710,Sheet1!E:F,2,0)),"--","PRESENT")</f>
        <v>--</v>
      </c>
      <c r="U1710"/>
      <c r="V1710">
        <f t="shared" si="451"/>
        <v>490</v>
      </c>
      <c r="W1710" s="79"/>
      <c r="X1710" s="57"/>
      <c r="Y1710" s="57"/>
      <c r="Z1710" s="25" t="str">
        <f t="shared" si="458"/>
        <v>STD_SIGMA STD_SUB_N</v>
      </c>
      <c r="AA1710" s="25" t="str">
        <f t="shared" si="452"/>
        <v>SUMN</v>
      </c>
      <c r="AB1710" s="1">
        <f t="shared" si="459"/>
        <v>1672</v>
      </c>
      <c r="AC1710" t="str">
        <f t="shared" si="453"/>
        <v>ITM_SIGMAn</v>
      </c>
      <c r="AD1710" s="133" t="str">
        <f>IF(ISNA(VLOOKUP(AA1710,'XEQM Shortlist'!J:J,1,0)),"//","")</f>
        <v>//</v>
      </c>
      <c r="AF1710" s="92" t="str">
        <f t="shared" si="454"/>
        <v>SUMN</v>
      </c>
      <c r="AG1710" t="b">
        <f t="shared" si="455"/>
        <v>1</v>
      </c>
    </row>
    <row r="1711" spans="1:33">
      <c r="A1711" s="48">
        <f t="shared" si="456"/>
        <v>1711</v>
      </c>
      <c r="B1711" s="47">
        <f t="shared" si="457"/>
        <v>1673</v>
      </c>
      <c r="C1711" s="51" t="s">
        <v>3681</v>
      </c>
      <c r="D1711" s="51" t="s">
        <v>7</v>
      </c>
      <c r="E1711" s="56" t="s">
        <v>565</v>
      </c>
      <c r="F1711" s="56" t="s">
        <v>565</v>
      </c>
      <c r="G1711" s="158">
        <v>0</v>
      </c>
      <c r="H1711" s="158">
        <v>0</v>
      </c>
      <c r="I1711" s="145" t="s">
        <v>3</v>
      </c>
      <c r="J1711" s="56" t="s">
        <v>1377</v>
      </c>
      <c r="K1711" s="57" t="s">
        <v>3947</v>
      </c>
      <c r="L1711" s="55" t="s">
        <v>4773</v>
      </c>
      <c r="M1711" s="55" t="s">
        <v>4830</v>
      </c>
      <c r="N1711" s="55"/>
      <c r="O1711" s="55"/>
      <c r="P1711" s="54" t="s">
        <v>3397</v>
      </c>
      <c r="Q1711" s="13"/>
      <c r="R1711"/>
      <c r="S1711" t="str">
        <f t="shared" si="461"/>
        <v/>
      </c>
      <c r="T1711" s="44" t="str">
        <f>IF(ISNA(VLOOKUP(P1711,Sheet1!E:F,2,0)),"--","PRESENT")</f>
        <v>PRESENT</v>
      </c>
      <c r="U1711"/>
      <c r="V1711">
        <f t="shared" si="451"/>
        <v>491</v>
      </c>
      <c r="W1711" s="79"/>
      <c r="X1711" s="57"/>
      <c r="Y1711" s="57"/>
      <c r="Z1711" s="25" t="str">
        <f t="shared" si="458"/>
        <v>STD_SIGMA</v>
      </c>
      <c r="AA1711" s="25" t="str">
        <f t="shared" si="452"/>
        <v>SUM</v>
      </c>
      <c r="AB1711" s="1">
        <f t="shared" si="459"/>
        <v>1673</v>
      </c>
      <c r="AC1711" t="str">
        <f t="shared" si="453"/>
        <v>ITM_STDDEV</v>
      </c>
      <c r="AD1711" s="133" t="str">
        <f>IF(ISNA(VLOOKUP(AA1711,'XEQM Shortlist'!J:J,1,0)),"//","")</f>
        <v>//</v>
      </c>
      <c r="AF1711" s="92" t="str">
        <f t="shared" si="454"/>
        <v>SUM</v>
      </c>
      <c r="AG1711" t="b">
        <f t="shared" si="455"/>
        <v>1</v>
      </c>
    </row>
    <row r="1712" spans="1:33">
      <c r="A1712" s="48">
        <f t="shared" si="456"/>
        <v>1712</v>
      </c>
      <c r="B1712" s="47">
        <f t="shared" si="457"/>
        <v>1674</v>
      </c>
      <c r="C1712" s="51" t="s">
        <v>3682</v>
      </c>
      <c r="D1712" s="51" t="s">
        <v>7</v>
      </c>
      <c r="E1712" s="56" t="s">
        <v>1307</v>
      </c>
      <c r="F1712" s="56" t="s">
        <v>1307</v>
      </c>
      <c r="G1712" s="158">
        <v>0</v>
      </c>
      <c r="H1712" s="158">
        <v>0</v>
      </c>
      <c r="I1712" s="145" t="s">
        <v>3</v>
      </c>
      <c r="J1712" s="56" t="s">
        <v>1377</v>
      </c>
      <c r="K1712" s="57" t="s">
        <v>3947</v>
      </c>
      <c r="L1712" s="55" t="s">
        <v>4773</v>
      </c>
      <c r="M1712" s="55" t="s">
        <v>4830</v>
      </c>
      <c r="N1712" s="55"/>
      <c r="O1712" s="55"/>
      <c r="P1712" s="54" t="s">
        <v>3398</v>
      </c>
      <c r="Q1712" s="13"/>
      <c r="R1712"/>
      <c r="S1712" t="str">
        <f t="shared" si="461"/>
        <v/>
      </c>
      <c r="T1712" s="44" t="str">
        <f>IF(ISNA(VLOOKUP(P1712,Sheet1!E:F,2,0)),"--","PRESENT")</f>
        <v>--</v>
      </c>
      <c r="U1712"/>
      <c r="V1712">
        <f t="shared" si="451"/>
        <v>492</v>
      </c>
      <c r="W1712" s="79"/>
      <c r="X1712" s="57"/>
      <c r="Y1712" s="57"/>
      <c r="Z1712" s="25" t="str">
        <f t="shared" si="458"/>
        <v>STD_SIGMA STD_SUB_W</v>
      </c>
      <c r="AA1712" s="25" t="str">
        <f t="shared" si="452"/>
        <v>SUMW</v>
      </c>
      <c r="AB1712" s="1">
        <f t="shared" si="459"/>
        <v>1674</v>
      </c>
      <c r="AC1712" t="str">
        <f t="shared" si="453"/>
        <v>ITM_STDDEVPOP</v>
      </c>
      <c r="AD1712" s="133" t="str">
        <f>IF(ISNA(VLOOKUP(AA1712,'XEQM Shortlist'!J:J,1,0)),"//","")</f>
        <v>//</v>
      </c>
      <c r="AF1712" s="92" t="str">
        <f t="shared" si="454"/>
        <v>SUMW</v>
      </c>
      <c r="AG1712" t="b">
        <f t="shared" si="455"/>
        <v>1</v>
      </c>
    </row>
    <row r="1713" spans="1:33">
      <c r="A1713" s="48">
        <f t="shared" si="456"/>
        <v>1713</v>
      </c>
      <c r="B1713" s="47">
        <f t="shared" si="457"/>
        <v>1675</v>
      </c>
      <c r="C1713" s="51" t="s">
        <v>3683</v>
      </c>
      <c r="D1713" s="51" t="s">
        <v>7</v>
      </c>
      <c r="E1713" s="56" t="s">
        <v>1314</v>
      </c>
      <c r="F1713" s="56" t="s">
        <v>1314</v>
      </c>
      <c r="G1713" s="158">
        <v>0</v>
      </c>
      <c r="H1713" s="158">
        <v>0</v>
      </c>
      <c r="I1713" s="145" t="s">
        <v>3</v>
      </c>
      <c r="J1713" s="56" t="s">
        <v>1377</v>
      </c>
      <c r="K1713" s="57" t="s">
        <v>3947</v>
      </c>
      <c r="L1713" s="55" t="s">
        <v>4773</v>
      </c>
      <c r="M1713" s="55" t="s">
        <v>4830</v>
      </c>
      <c r="N1713" s="55"/>
      <c r="O1713" s="55"/>
      <c r="P1713" s="54" t="s">
        <v>2043</v>
      </c>
      <c r="Q1713" s="13"/>
      <c r="R1713"/>
      <c r="S1713" t="str">
        <f t="shared" si="461"/>
        <v/>
      </c>
      <c r="T1713" s="44" t="str">
        <f>IF(ISNA(VLOOKUP(P1713,Sheet1!E:F,2,0)),"--","PRESENT")</f>
        <v>PRESENT</v>
      </c>
      <c r="U1713"/>
      <c r="V1713">
        <f t="shared" si="451"/>
        <v>493</v>
      </c>
      <c r="W1713" s="79" t="s">
        <v>2662</v>
      </c>
      <c r="X1713" s="57" t="s">
        <v>2240</v>
      </c>
      <c r="Y1713" s="57" t="s">
        <v>2240</v>
      </c>
      <c r="Z1713" s="25" t="str">
        <f t="shared" si="458"/>
        <v>"RANI#"</v>
      </c>
      <c r="AA1713" s="25" t="str">
        <f t="shared" si="452"/>
        <v>RANI#</v>
      </c>
      <c r="AB1713" s="1">
        <f t="shared" si="459"/>
        <v>1675</v>
      </c>
      <c r="AC1713" t="str">
        <f t="shared" si="453"/>
        <v>ITM_RANI</v>
      </c>
      <c r="AD1713" s="133" t="str">
        <f>IF(ISNA(VLOOKUP(AA1713,'XEQM Shortlist'!J:J,1,0)),"//","")</f>
        <v>//</v>
      </c>
      <c r="AF1713" s="92" t="str">
        <f t="shared" si="454"/>
        <v>RANI#</v>
      </c>
      <c r="AG1713" t="b">
        <f t="shared" si="455"/>
        <v>1</v>
      </c>
    </row>
    <row r="1714" spans="1:33">
      <c r="A1714" s="48">
        <f t="shared" si="456"/>
        <v>1714</v>
      </c>
      <c r="B1714" s="47">
        <f t="shared" si="457"/>
        <v>1676</v>
      </c>
      <c r="C1714" s="51" t="s">
        <v>3771</v>
      </c>
      <c r="D1714" s="51" t="s">
        <v>7</v>
      </c>
      <c r="E1714" s="56" t="s">
        <v>894</v>
      </c>
      <c r="F1714" s="56" t="s">
        <v>894</v>
      </c>
      <c r="G1714" s="158">
        <v>0</v>
      </c>
      <c r="H1714" s="158">
        <v>0</v>
      </c>
      <c r="I1714" s="145" t="s">
        <v>3</v>
      </c>
      <c r="J1714" s="56" t="s">
        <v>1377</v>
      </c>
      <c r="K1714" s="57" t="s">
        <v>3947</v>
      </c>
      <c r="L1714" s="55" t="s">
        <v>4773</v>
      </c>
      <c r="M1714" s="55" t="s">
        <v>4830</v>
      </c>
      <c r="N1714" s="55"/>
      <c r="O1714" s="55"/>
      <c r="P1714" s="54" t="s">
        <v>2285</v>
      </c>
      <c r="Q1714" s="13"/>
      <c r="R1714"/>
      <c r="S1714" t="str">
        <f t="shared" si="461"/>
        <v/>
      </c>
      <c r="T1714" s="44" t="str">
        <f>IF(ISNA(VLOOKUP(P1714,Sheet1!E:F,2,0)),"--","PRESENT")</f>
        <v>--</v>
      </c>
      <c r="U1714"/>
      <c r="V1714">
        <f t="shared" si="451"/>
        <v>494</v>
      </c>
      <c r="W1714" s="79" t="s">
        <v>2240</v>
      </c>
      <c r="X1714" s="57" t="s">
        <v>2240</v>
      </c>
      <c r="Y1714" s="57" t="s">
        <v>2240</v>
      </c>
      <c r="Z1714" s="25" t="str">
        <f t="shared" si="458"/>
        <v>STD_PRINTER "X"</v>
      </c>
      <c r="AA1714" s="25" t="str">
        <f t="shared" si="452"/>
        <v>PRINTERX</v>
      </c>
      <c r="AB1714" s="1">
        <f t="shared" si="459"/>
        <v>1676</v>
      </c>
      <c r="AC1714" t="str">
        <f t="shared" si="453"/>
        <v>ITM_PRINTERX</v>
      </c>
      <c r="AD1714" s="133" t="str">
        <f>IF(ISNA(VLOOKUP(AA1714,'XEQM Shortlist'!J:J,1,0)),"//","")</f>
        <v>//</v>
      </c>
      <c r="AF1714" s="92" t="str">
        <f t="shared" si="454"/>
        <v>PRINTERX</v>
      </c>
      <c r="AG1714" t="b">
        <f t="shared" si="455"/>
        <v>1</v>
      </c>
    </row>
    <row r="1715" spans="1:33">
      <c r="A1715" s="48">
        <f t="shared" si="456"/>
        <v>1715</v>
      </c>
      <c r="B1715" s="47">
        <f t="shared" si="457"/>
        <v>1677</v>
      </c>
      <c r="C1715" s="51" t="s">
        <v>3684</v>
      </c>
      <c r="D1715" s="51" t="s">
        <v>7</v>
      </c>
      <c r="E1715" s="56" t="s">
        <v>2306</v>
      </c>
      <c r="F1715" s="56" t="s">
        <v>2306</v>
      </c>
      <c r="G1715" s="158">
        <v>0</v>
      </c>
      <c r="H1715" s="158">
        <v>0</v>
      </c>
      <c r="I1715" s="145" t="s">
        <v>3</v>
      </c>
      <c r="J1715" s="56" t="s">
        <v>1377</v>
      </c>
      <c r="K1715" s="57" t="s">
        <v>3947</v>
      </c>
      <c r="L1715" s="55" t="s">
        <v>4773</v>
      </c>
      <c r="M1715" s="55" t="s">
        <v>4830</v>
      </c>
      <c r="N1715" s="55"/>
      <c r="O1715" s="55"/>
      <c r="P1715" s="54" t="s">
        <v>2308</v>
      </c>
      <c r="Q1715" s="13"/>
      <c r="R1715"/>
      <c r="S1715" t="str">
        <f t="shared" si="461"/>
        <v/>
      </c>
      <c r="T1715" s="44" t="str">
        <f>IF(ISNA(VLOOKUP(P1715,Sheet1!E:F,2,0)),"--","PRESENT")</f>
        <v>--</v>
      </c>
      <c r="U1715"/>
      <c r="V1715">
        <f t="shared" si="451"/>
        <v>495</v>
      </c>
      <c r="W1715" s="79" t="s">
        <v>2676</v>
      </c>
      <c r="X1715" s="57" t="s">
        <v>2240</v>
      </c>
      <c r="Y1715" s="57" t="s">
        <v>2240</v>
      </c>
      <c r="Z1715" s="25" t="str">
        <f t="shared" si="458"/>
        <v>"RANGE"</v>
      </c>
      <c r="AA1715" s="25" t="str">
        <f t="shared" si="452"/>
        <v>RANGE</v>
      </c>
      <c r="AB1715" s="1">
        <f t="shared" si="459"/>
        <v>1677</v>
      </c>
      <c r="AC1715" t="str">
        <f t="shared" si="453"/>
        <v>ITM_RANGE</v>
      </c>
      <c r="AD1715" s="133" t="str">
        <f>IF(ISNA(VLOOKUP(AA1715,'XEQM Shortlist'!J:J,1,0)),"//","")</f>
        <v>//</v>
      </c>
      <c r="AF1715" s="92" t="str">
        <f t="shared" si="454"/>
        <v>RANGE</v>
      </c>
      <c r="AG1715" t="b">
        <f t="shared" si="455"/>
        <v>1</v>
      </c>
    </row>
    <row r="1716" spans="1:33">
      <c r="A1716" s="48">
        <f t="shared" si="456"/>
        <v>1716</v>
      </c>
      <c r="B1716" s="47">
        <f t="shared" si="457"/>
        <v>1678</v>
      </c>
      <c r="C1716" s="51" t="s">
        <v>3685</v>
      </c>
      <c r="D1716" s="51" t="s">
        <v>7</v>
      </c>
      <c r="E1716" s="56" t="s">
        <v>2307</v>
      </c>
      <c r="F1716" s="56" t="s">
        <v>2307</v>
      </c>
      <c r="G1716" s="158">
        <v>0</v>
      </c>
      <c r="H1716" s="158">
        <v>0</v>
      </c>
      <c r="I1716" s="145" t="s">
        <v>3</v>
      </c>
      <c r="J1716" s="56" t="s">
        <v>1377</v>
      </c>
      <c r="K1716" s="57" t="s">
        <v>3947</v>
      </c>
      <c r="L1716" s="55" t="s">
        <v>4773</v>
      </c>
      <c r="M1716" s="55" t="s">
        <v>4830</v>
      </c>
      <c r="N1716" s="55"/>
      <c r="O1716" s="55"/>
      <c r="P1716" s="54" t="s">
        <v>2309</v>
      </c>
      <c r="Q1716" s="18"/>
      <c r="R1716"/>
      <c r="S1716" t="str">
        <f t="shared" si="461"/>
        <v/>
      </c>
      <c r="T1716" s="44" t="str">
        <f>IF(ISNA(VLOOKUP(P1716,Sheet1!E:F,2,0)),"--","PRESENT")</f>
        <v>--</v>
      </c>
      <c r="U1716"/>
      <c r="V1716">
        <f t="shared" si="451"/>
        <v>496</v>
      </c>
      <c r="W1716" s="79" t="s">
        <v>2676</v>
      </c>
      <c r="X1716" s="57" t="s">
        <v>2240</v>
      </c>
      <c r="Y1716" s="57" t="s">
        <v>2240</v>
      </c>
      <c r="Z1716" s="25" t="str">
        <f t="shared" si="458"/>
        <v>"RANGE?"</v>
      </c>
      <c r="AA1716" s="25" t="str">
        <f t="shared" si="452"/>
        <v>RANGE?</v>
      </c>
      <c r="AB1716" s="1">
        <f t="shared" si="459"/>
        <v>1678</v>
      </c>
      <c r="AC1716" t="str">
        <f t="shared" si="453"/>
        <v>ITM_GETRANGE</v>
      </c>
      <c r="AD1716" s="133" t="str">
        <f>IF(ISNA(VLOOKUP(AA1716,'XEQM Shortlist'!J:J,1,0)),"//","")</f>
        <v>//</v>
      </c>
      <c r="AF1716" s="92" t="str">
        <f t="shared" si="454"/>
        <v>RANGE?</v>
      </c>
      <c r="AG1716" t="b">
        <f t="shared" si="455"/>
        <v>1</v>
      </c>
    </row>
    <row r="1717" spans="1:33">
      <c r="A1717" s="48">
        <f t="shared" si="456"/>
        <v>1717</v>
      </c>
      <c r="B1717" s="47">
        <f t="shared" si="457"/>
        <v>1679</v>
      </c>
      <c r="C1717" s="51" t="s">
        <v>3686</v>
      </c>
      <c r="D1717" s="51" t="s">
        <v>7</v>
      </c>
      <c r="E1717" s="56" t="s">
        <v>426</v>
      </c>
      <c r="F1717" s="56" t="s">
        <v>426</v>
      </c>
      <c r="G1717" s="61">
        <v>0</v>
      </c>
      <c r="H1717" s="61">
        <v>0</v>
      </c>
      <c r="I1717" s="145" t="s">
        <v>3</v>
      </c>
      <c r="J1717" s="56" t="s">
        <v>1377</v>
      </c>
      <c r="K1717" s="57" t="s">
        <v>3947</v>
      </c>
      <c r="L1717" s="55" t="s">
        <v>4774</v>
      </c>
      <c r="M1717" s="55" t="s">
        <v>4830</v>
      </c>
      <c r="N1717" s="55"/>
      <c r="O1717" s="55"/>
      <c r="P1717" s="54" t="s">
        <v>2050</v>
      </c>
      <c r="Q1717" s="18"/>
      <c r="R1717"/>
      <c r="S1717" t="str">
        <f t="shared" si="461"/>
        <v/>
      </c>
      <c r="T1717" s="44" t="str">
        <f>IF(ISNA(VLOOKUP(P1717,Sheet1!E:F,2,0)),"--","PRESENT")</f>
        <v>PRESENT</v>
      </c>
      <c r="U1717"/>
      <c r="V1717">
        <f t="shared" si="451"/>
        <v>497</v>
      </c>
      <c r="W1717" s="79" t="s">
        <v>2662</v>
      </c>
      <c r="X1717" s="57" t="s">
        <v>2240</v>
      </c>
      <c r="Y1717" s="57" t="s">
        <v>2240</v>
      </c>
      <c r="Z1717" s="25" t="str">
        <f t="shared" si="458"/>
        <v>"(-1)" STD_SUP_X</v>
      </c>
      <c r="AA1717" s="25" t="str">
        <f t="shared" si="452"/>
        <v>(-1)^X</v>
      </c>
      <c r="AB1717" s="1">
        <f t="shared" si="459"/>
        <v>1679</v>
      </c>
      <c r="AC1717" t="str">
        <f t="shared" si="453"/>
        <v>ITM_M1X</v>
      </c>
      <c r="AD1717" s="133" t="str">
        <f>IF(ISNA(VLOOKUP(AA1717,'XEQM Shortlist'!J:J,1,0)),"//","")</f>
        <v/>
      </c>
      <c r="AF1717" s="92" t="str">
        <f t="shared" si="454"/>
        <v>(-1)^X</v>
      </c>
      <c r="AG1717" t="b">
        <f t="shared" si="455"/>
        <v>1</v>
      </c>
    </row>
    <row r="1718" spans="1:33">
      <c r="A1718" s="48">
        <f t="shared" si="456"/>
        <v>1718</v>
      </c>
      <c r="B1718" s="47">
        <f t="shared" si="457"/>
        <v>1680</v>
      </c>
      <c r="C1718" s="51" t="s">
        <v>4428</v>
      </c>
      <c r="D1718" s="51" t="s">
        <v>7</v>
      </c>
      <c r="E1718" s="56" t="s">
        <v>1320</v>
      </c>
      <c r="F1718" s="56" t="s">
        <v>1320</v>
      </c>
      <c r="G1718" s="61">
        <v>0</v>
      </c>
      <c r="H1718" s="61">
        <v>0</v>
      </c>
      <c r="I1718" s="145" t="s">
        <v>3</v>
      </c>
      <c r="J1718" s="56" t="s">
        <v>1377</v>
      </c>
      <c r="K1718" s="57" t="s">
        <v>3947</v>
      </c>
      <c r="L1718" s="55" t="s">
        <v>4773</v>
      </c>
      <c r="M1718" s="55" t="s">
        <v>4830</v>
      </c>
      <c r="N1718" s="55"/>
      <c r="O1718" s="55"/>
      <c r="P1718" s="54" t="s">
        <v>2052</v>
      </c>
      <c r="Q1718" s="13"/>
      <c r="R1718"/>
      <c r="S1718" t="str">
        <f t="shared" si="461"/>
        <v/>
      </c>
      <c r="T1718" s="44" t="str">
        <f>IF(ISNA(VLOOKUP(P1718,Sheet1!E:F,2,0)),"--","PRESENT")</f>
        <v>--</v>
      </c>
      <c r="U1718"/>
      <c r="V1718">
        <f t="shared" si="451"/>
        <v>498</v>
      </c>
      <c r="W1718" s="79" t="s">
        <v>2240</v>
      </c>
      <c r="X1718" s="57" t="s">
        <v>2240</v>
      </c>
      <c r="Y1718" s="57" t="s">
        <v>2240</v>
      </c>
      <c r="Z1718" s="25" t="str">
        <f t="shared" si="458"/>
        <v>STD_CROSS "MOD"</v>
      </c>
      <c r="AA1718" s="25" t="str">
        <f t="shared" si="452"/>
        <v>CROSSMOD</v>
      </c>
      <c r="AB1718" s="1">
        <f t="shared" si="459"/>
        <v>1680</v>
      </c>
      <c r="AC1718" t="str">
        <f t="shared" si="453"/>
        <v>ITM_XMOD</v>
      </c>
      <c r="AD1718" s="133" t="str">
        <f>IF(ISNA(VLOOKUP(AA1718,'XEQM Shortlist'!J:J,1,0)),"//","")</f>
        <v>//</v>
      </c>
      <c r="AF1718" s="92" t="str">
        <f t="shared" si="454"/>
        <v>*MOD</v>
      </c>
      <c r="AG1718" t="b">
        <f t="shared" si="455"/>
        <v>0</v>
      </c>
    </row>
    <row r="1719" spans="1:33">
      <c r="A1719" s="48">
        <f t="shared" si="456"/>
        <v>1719</v>
      </c>
      <c r="B1719" s="47">
        <f t="shared" si="457"/>
        <v>1681</v>
      </c>
      <c r="C1719" s="51" t="s">
        <v>4235</v>
      </c>
      <c r="D1719" s="51" t="s">
        <v>7</v>
      </c>
      <c r="E1719" s="56" t="s">
        <v>434</v>
      </c>
      <c r="F1719" s="56" t="s">
        <v>434</v>
      </c>
      <c r="G1719" s="61">
        <v>0</v>
      </c>
      <c r="H1719" s="61">
        <v>0</v>
      </c>
      <c r="I1719" s="145" t="s">
        <v>3</v>
      </c>
      <c r="J1719" s="56" t="s">
        <v>1377</v>
      </c>
      <c r="K1719" s="57" t="s">
        <v>3947</v>
      </c>
      <c r="L1719" s="55" t="s">
        <v>4773</v>
      </c>
      <c r="M1719" s="55" t="s">
        <v>4830</v>
      </c>
      <c r="N1719" s="55"/>
      <c r="O1719" s="55"/>
      <c r="P1719" s="54" t="s">
        <v>2054</v>
      </c>
      <c r="Q1719" s="13"/>
      <c r="R1719"/>
      <c r="S1719" t="str">
        <f t="shared" si="461"/>
        <v/>
      </c>
      <c r="T1719" s="44" t="str">
        <f>IF(ISNA(VLOOKUP(P1719,Sheet1!E:F,2,0)),"--","PRESENT")</f>
        <v>--</v>
      </c>
      <c r="U1719"/>
      <c r="V1719">
        <f t="shared" si="451"/>
        <v>499</v>
      </c>
      <c r="W1719" s="79" t="s">
        <v>2240</v>
      </c>
      <c r="X1719" s="57" t="s">
        <v>2240</v>
      </c>
      <c r="Y1719" s="57" t="s">
        <v>2240</v>
      </c>
      <c r="Z1719" s="25" t="str">
        <f t="shared" si="458"/>
        <v>STD_RIGHT_ARROW "DATE"</v>
      </c>
      <c r="AA1719" s="25" t="str">
        <f t="shared" si="452"/>
        <v>&gt;DATE</v>
      </c>
      <c r="AB1719" s="1">
        <f t="shared" si="459"/>
        <v>1681</v>
      </c>
      <c r="AC1719" t="str">
        <f t="shared" si="453"/>
        <v>ITM_toDATE</v>
      </c>
      <c r="AD1719" s="133" t="str">
        <f>IF(ISNA(VLOOKUP(AA1719,'XEQM Shortlist'!J:J,1,0)),"//","")</f>
        <v>//</v>
      </c>
      <c r="AF1719" s="92" t="str">
        <f t="shared" si="454"/>
        <v>&gt;DATE</v>
      </c>
      <c r="AG1719" t="b">
        <f t="shared" si="455"/>
        <v>1</v>
      </c>
    </row>
    <row r="1720" spans="1:33">
      <c r="A1720" s="48">
        <f t="shared" si="456"/>
        <v>1720</v>
      </c>
      <c r="B1720" s="47">
        <f t="shared" si="457"/>
        <v>1682</v>
      </c>
      <c r="C1720" s="51" t="s">
        <v>4610</v>
      </c>
      <c r="D1720" s="51" t="s">
        <v>7</v>
      </c>
      <c r="E1720" s="56" t="s">
        <v>4613</v>
      </c>
      <c r="F1720" s="56" t="s">
        <v>4613</v>
      </c>
      <c r="G1720" s="61">
        <v>0</v>
      </c>
      <c r="H1720" s="61">
        <v>0</v>
      </c>
      <c r="I1720" s="145" t="s">
        <v>3</v>
      </c>
      <c r="J1720" s="56" t="s">
        <v>1377</v>
      </c>
      <c r="K1720" s="57" t="s">
        <v>3947</v>
      </c>
      <c r="L1720" s="55" t="s">
        <v>4773</v>
      </c>
      <c r="M1720" s="55" t="s">
        <v>4830</v>
      </c>
      <c r="N1720" s="55"/>
      <c r="O1720" s="55"/>
      <c r="P1720" s="54" t="s">
        <v>4547</v>
      </c>
      <c r="Q1720" s="13"/>
      <c r="R1720"/>
      <c r="S1720" t="str">
        <f t="shared" si="461"/>
        <v/>
      </c>
      <c r="T1720" s="44" t="str">
        <f>IF(ISNA(VLOOKUP(P1720,Sheet1!E:F,2,0)),"--","PRESENT")</f>
        <v>PRESENT</v>
      </c>
      <c r="U1720"/>
      <c r="V1720">
        <f t="shared" si="451"/>
        <v>500</v>
      </c>
      <c r="W1720" s="79" t="s">
        <v>2240</v>
      </c>
      <c r="X1720" s="57" t="s">
        <v>2240</v>
      </c>
      <c r="Y1720" s="57" t="s">
        <v>2240</v>
      </c>
      <c r="Z1720" s="25" t="str">
        <f t="shared" si="458"/>
        <v>"SN(U,M)"</v>
      </c>
      <c r="AA1720" s="25" t="str">
        <f t="shared" si="452"/>
        <v>SN(U,M)</v>
      </c>
      <c r="AB1720" s="1">
        <f t="shared" si="459"/>
        <v>1682</v>
      </c>
      <c r="AC1720" t="str">
        <f t="shared" si="453"/>
        <v>ITM_sn</v>
      </c>
      <c r="AD1720" s="133" t="str">
        <f>IF(ISNA(VLOOKUP(AA1720,'XEQM Shortlist'!J:J,1,0)),"//","")</f>
        <v>//</v>
      </c>
      <c r="AF1720" s="92" t="str">
        <f t="shared" si="454"/>
        <v>SN(U,M)</v>
      </c>
      <c r="AG1720" t="b">
        <f t="shared" si="455"/>
        <v>1</v>
      </c>
    </row>
    <row r="1721" spans="1:33">
      <c r="A1721" s="48">
        <f t="shared" si="456"/>
        <v>1721</v>
      </c>
      <c r="B1721" s="47">
        <f t="shared" si="457"/>
        <v>1683</v>
      </c>
      <c r="C1721" s="51" t="s">
        <v>4611</v>
      </c>
      <c r="D1721" s="51" t="s">
        <v>7</v>
      </c>
      <c r="E1721" s="56" t="s">
        <v>4614</v>
      </c>
      <c r="F1721" s="56" t="s">
        <v>4614</v>
      </c>
      <c r="G1721" s="61">
        <v>0</v>
      </c>
      <c r="H1721" s="61">
        <v>0</v>
      </c>
      <c r="I1721" s="145" t="s">
        <v>3</v>
      </c>
      <c r="J1721" s="56" t="s">
        <v>1377</v>
      </c>
      <c r="K1721" s="57" t="s">
        <v>3947</v>
      </c>
      <c r="L1721" s="55" t="s">
        <v>4773</v>
      </c>
      <c r="M1721" s="55" t="s">
        <v>4830</v>
      </c>
      <c r="N1721" s="55"/>
      <c r="O1721" s="55"/>
      <c r="P1721" s="54" t="s">
        <v>4548</v>
      </c>
      <c r="Q1721" s="13"/>
      <c r="R1721"/>
      <c r="S1721" t="str">
        <f t="shared" si="461"/>
        <v/>
      </c>
      <c r="T1721" s="44" t="str">
        <f>IF(ISNA(VLOOKUP(P1721,Sheet1!E:F,2,0)),"--","PRESENT")</f>
        <v>PRESENT</v>
      </c>
      <c r="U1721"/>
      <c r="V1721">
        <f t="shared" si="451"/>
        <v>501</v>
      </c>
      <c r="W1721" s="79" t="s">
        <v>2240</v>
      </c>
      <c r="X1721" s="57" t="s">
        <v>2240</v>
      </c>
      <c r="Y1721" s="57" t="s">
        <v>2240</v>
      </c>
      <c r="Z1721" s="25" t="str">
        <f t="shared" si="458"/>
        <v>"CN(U,M)"</v>
      </c>
      <c r="AA1721" s="25" t="str">
        <f t="shared" si="452"/>
        <v>CN(U,M)</v>
      </c>
      <c r="AB1721" s="1">
        <f t="shared" si="459"/>
        <v>1683</v>
      </c>
      <c r="AC1721" t="str">
        <f t="shared" si="453"/>
        <v>ITM_cn</v>
      </c>
      <c r="AD1721" s="133" t="str">
        <f>IF(ISNA(VLOOKUP(AA1721,'XEQM Shortlist'!J:J,1,0)),"//","")</f>
        <v>//</v>
      </c>
      <c r="AF1721" s="92" t="str">
        <f t="shared" si="454"/>
        <v>CN(U,M)</v>
      </c>
      <c r="AG1721" t="b">
        <f t="shared" si="455"/>
        <v>1</v>
      </c>
    </row>
    <row r="1722" spans="1:33">
      <c r="A1722" s="48">
        <f t="shared" si="456"/>
        <v>1722</v>
      </c>
      <c r="B1722" s="47">
        <f t="shared" si="457"/>
        <v>1684</v>
      </c>
      <c r="C1722" s="51" t="s">
        <v>4612</v>
      </c>
      <c r="D1722" s="51" t="s">
        <v>7</v>
      </c>
      <c r="E1722" s="56" t="s">
        <v>4615</v>
      </c>
      <c r="F1722" s="56" t="s">
        <v>4615</v>
      </c>
      <c r="G1722" s="61">
        <v>0</v>
      </c>
      <c r="H1722" s="61">
        <v>0</v>
      </c>
      <c r="I1722" s="145" t="s">
        <v>3</v>
      </c>
      <c r="J1722" s="56" t="s">
        <v>1377</v>
      </c>
      <c r="K1722" s="57" t="s">
        <v>3947</v>
      </c>
      <c r="L1722" s="55" t="s">
        <v>4773</v>
      </c>
      <c r="M1722" s="55" t="s">
        <v>4830</v>
      </c>
      <c r="N1722" s="55"/>
      <c r="O1722" s="55"/>
      <c r="P1722" s="54" t="s">
        <v>4549</v>
      </c>
      <c r="Q1722" s="13"/>
      <c r="R1722"/>
      <c r="S1722" t="str">
        <f t="shared" si="461"/>
        <v/>
      </c>
      <c r="T1722" s="44" t="str">
        <f>IF(ISNA(VLOOKUP(P1722,Sheet1!E:F,2,0)),"--","PRESENT")</f>
        <v>PRESENT</v>
      </c>
      <c r="U1722"/>
      <c r="V1722">
        <f t="shared" si="451"/>
        <v>502</v>
      </c>
      <c r="W1722" s="79" t="s">
        <v>2240</v>
      </c>
      <c r="X1722" s="57" t="s">
        <v>2240</v>
      </c>
      <c r="Y1722" s="57" t="s">
        <v>2240</v>
      </c>
      <c r="Z1722" s="25" t="str">
        <f t="shared" si="458"/>
        <v>"DN(U,M)"</v>
      </c>
      <c r="AA1722" s="25" t="str">
        <f t="shared" si="452"/>
        <v>DN(U,M)</v>
      </c>
      <c r="AB1722" s="1">
        <f t="shared" si="459"/>
        <v>1684</v>
      </c>
      <c r="AC1722" t="str">
        <f t="shared" si="453"/>
        <v>ITM_dn</v>
      </c>
      <c r="AD1722" s="133" t="str">
        <f>IF(ISNA(VLOOKUP(AA1722,'XEQM Shortlist'!J:J,1,0)),"//","")</f>
        <v>//</v>
      </c>
      <c r="AF1722" s="92" t="str">
        <f t="shared" si="454"/>
        <v>DN(U,M)</v>
      </c>
      <c r="AG1722" t="b">
        <f t="shared" si="455"/>
        <v>1</v>
      </c>
    </row>
    <row r="1723" spans="1:33">
      <c r="A1723" s="48">
        <f t="shared" si="456"/>
        <v>1723</v>
      </c>
      <c r="B1723" s="47">
        <f t="shared" si="457"/>
        <v>1685</v>
      </c>
      <c r="C1723" s="51" t="s">
        <v>4221</v>
      </c>
      <c r="D1723" s="51" t="s">
        <v>7</v>
      </c>
      <c r="E1723" s="56" t="s">
        <v>1323</v>
      </c>
      <c r="F1723" s="56" t="s">
        <v>437</v>
      </c>
      <c r="G1723" s="61">
        <v>0</v>
      </c>
      <c r="H1723" s="61">
        <v>0</v>
      </c>
      <c r="I1723" s="145" t="s">
        <v>3</v>
      </c>
      <c r="J1723" s="56" t="s">
        <v>1377</v>
      </c>
      <c r="K1723" s="57" t="s">
        <v>3947</v>
      </c>
      <c r="L1723" s="55" t="s">
        <v>4773</v>
      </c>
      <c r="M1723" s="55" t="s">
        <v>4830</v>
      </c>
      <c r="N1723" s="55"/>
      <c r="O1723" s="55"/>
      <c r="P1723" s="54" t="s">
        <v>2058</v>
      </c>
      <c r="Q1723" s="13"/>
      <c r="R1723"/>
      <c r="S1723" t="str">
        <f t="shared" si="461"/>
        <v>NOT EQUAL</v>
      </c>
      <c r="T1723" s="44" t="str">
        <f>IF(ISNA(VLOOKUP(P1723,Sheet1!E:F,2,0)),"--","PRESENT")</f>
        <v>--</v>
      </c>
      <c r="U1723"/>
      <c r="V1723">
        <f t="shared" si="451"/>
        <v>503</v>
      </c>
      <c r="W1723" s="79" t="s">
        <v>2661</v>
      </c>
      <c r="X1723" s="57" t="s">
        <v>2240</v>
      </c>
      <c r="Y1723" s="57" t="s">
        <v>2240</v>
      </c>
      <c r="Z1723" s="25" t="str">
        <f t="shared" si="458"/>
        <v>STD_RIGHT_ARROW "HR"</v>
      </c>
      <c r="AA1723" s="25" t="str">
        <f t="shared" si="452"/>
        <v>&gt;HR</v>
      </c>
      <c r="AB1723" s="1">
        <f t="shared" si="459"/>
        <v>1685</v>
      </c>
      <c r="AC1723" t="str">
        <f t="shared" si="453"/>
        <v>ITM_toHR</v>
      </c>
      <c r="AD1723" s="133" t="str">
        <f>IF(ISNA(VLOOKUP(AA1723,'XEQM Shortlist'!J:J,1,0)),"//","")</f>
        <v>//</v>
      </c>
      <c r="AF1723" s="92" t="str">
        <f t="shared" si="454"/>
        <v>&gt;HR</v>
      </c>
      <c r="AG1723" t="b">
        <f t="shared" si="455"/>
        <v>1</v>
      </c>
    </row>
    <row r="1724" spans="1:33">
      <c r="A1724" s="48">
        <f t="shared" si="456"/>
        <v>1724</v>
      </c>
      <c r="B1724" s="47">
        <f t="shared" si="457"/>
        <v>1686</v>
      </c>
      <c r="C1724" s="51" t="s">
        <v>4222</v>
      </c>
      <c r="D1724" s="51" t="s">
        <v>2794</v>
      </c>
      <c r="E1724" s="56" t="s">
        <v>1324</v>
      </c>
      <c r="F1724" s="56" t="s">
        <v>438</v>
      </c>
      <c r="G1724" s="61">
        <v>0</v>
      </c>
      <c r="H1724" s="61">
        <v>0</v>
      </c>
      <c r="I1724" s="145" t="s">
        <v>3</v>
      </c>
      <c r="J1724" s="56" t="s">
        <v>1377</v>
      </c>
      <c r="K1724" s="57" t="s">
        <v>3947</v>
      </c>
      <c r="L1724" s="55" t="s">
        <v>4773</v>
      </c>
      <c r="M1724" s="55" t="s">
        <v>4830</v>
      </c>
      <c r="N1724" s="55"/>
      <c r="O1724" s="55" t="s">
        <v>896</v>
      </c>
      <c r="P1724" s="54" t="s">
        <v>2059</v>
      </c>
      <c r="Q1724" s="13"/>
      <c r="R1724"/>
      <c r="S1724" t="str">
        <f t="shared" si="461"/>
        <v/>
      </c>
      <c r="T1724" s="44" t="str">
        <f>IF(ISNA(VLOOKUP(P1724,Sheet1!E:F,2,0)),"--","PRESENT")</f>
        <v>--</v>
      </c>
      <c r="U1724"/>
      <c r="V1724">
        <f t="shared" si="451"/>
        <v>504</v>
      </c>
      <c r="W1724" s="79" t="s">
        <v>2661</v>
      </c>
      <c r="X1724" s="57" t="s">
        <v>2600</v>
      </c>
      <c r="Y1724" s="57" t="s">
        <v>2240</v>
      </c>
      <c r="Z1724" s="25" t="str">
        <f t="shared" si="458"/>
        <v>STD_RIGHT_ARROW "H.MS"</v>
      </c>
      <c r="AA1724" s="25" t="str">
        <f t="shared" si="452"/>
        <v>&gt;H.MS</v>
      </c>
      <c r="AB1724" s="1">
        <f t="shared" si="459"/>
        <v>1686</v>
      </c>
      <c r="AC1724" t="str">
        <f t="shared" si="453"/>
        <v>ITM_toHMS</v>
      </c>
      <c r="AD1724" s="133" t="str">
        <f>IF(ISNA(VLOOKUP(AA1724,'XEQM Shortlist'!J:J,1,0)),"//","")</f>
        <v>//</v>
      </c>
      <c r="AF1724" s="92" t="str">
        <f t="shared" si="454"/>
        <v>&gt;H.MS</v>
      </c>
      <c r="AG1724" t="b">
        <f t="shared" si="455"/>
        <v>1</v>
      </c>
    </row>
    <row r="1725" spans="1:33">
      <c r="A1725" s="48">
        <f t="shared" si="456"/>
        <v>1725</v>
      </c>
      <c r="B1725" s="47">
        <f t="shared" si="457"/>
        <v>1687</v>
      </c>
      <c r="C1725" s="51" t="s">
        <v>3688</v>
      </c>
      <c r="D1725" s="59" t="s">
        <v>439</v>
      </c>
      <c r="E1725" s="56" t="s">
        <v>440</v>
      </c>
      <c r="F1725" s="56" t="s">
        <v>1325</v>
      </c>
      <c r="G1725" s="61">
        <v>2</v>
      </c>
      <c r="H1725" s="61">
        <v>16</v>
      </c>
      <c r="I1725" s="56" t="s">
        <v>1</v>
      </c>
      <c r="J1725" s="56" t="s">
        <v>1377</v>
      </c>
      <c r="K1725" s="57" t="s">
        <v>3947</v>
      </c>
      <c r="L1725" s="55" t="s">
        <v>4773</v>
      </c>
      <c r="M1725" s="55" t="s">
        <v>4831</v>
      </c>
      <c r="N1725" s="55"/>
      <c r="O1725" s="51"/>
      <c r="P1725" s="54" t="s">
        <v>2060</v>
      </c>
      <c r="Q1725" s="13"/>
      <c r="R1725"/>
      <c r="S1725" t="str">
        <f t="shared" si="461"/>
        <v>NOT EQUAL</v>
      </c>
      <c r="T1725" s="44" t="str">
        <f>IF(ISNA(VLOOKUP(P1725,Sheet1!E:F,2,0)),"--","PRESENT")</f>
        <v>--</v>
      </c>
      <c r="U1725"/>
      <c r="V1725">
        <f t="shared" si="451"/>
        <v>505</v>
      </c>
      <c r="W1725" s="79" t="s">
        <v>2661</v>
      </c>
      <c r="X1725" s="57" t="s">
        <v>2600</v>
      </c>
      <c r="Y1725" s="57" t="s">
        <v>2240</v>
      </c>
      <c r="Z1725" s="25" t="str">
        <f t="shared" si="458"/>
        <v>STD_RIGHT_ARROW "INT"</v>
      </c>
      <c r="AA1725" s="25" t="str">
        <f t="shared" si="452"/>
        <v>&gt;INT</v>
      </c>
      <c r="AB1725" s="1">
        <f t="shared" si="459"/>
        <v>1687</v>
      </c>
      <c r="AC1725" t="str">
        <f t="shared" si="453"/>
        <v>ITM_toINT</v>
      </c>
      <c r="AD1725" s="133" t="str">
        <f>IF(ISNA(VLOOKUP(AA1725,'XEQM Shortlist'!J:J,1,0)),"//","")</f>
        <v>//</v>
      </c>
      <c r="AF1725" s="92" t="str">
        <f t="shared" si="454"/>
        <v>&gt;INT</v>
      </c>
      <c r="AG1725" t="b">
        <f t="shared" si="455"/>
        <v>1</v>
      </c>
    </row>
    <row r="1726" spans="1:33">
      <c r="A1726" s="48">
        <f t="shared" si="456"/>
        <v>1726</v>
      </c>
      <c r="B1726" s="47">
        <f t="shared" si="457"/>
        <v>1688</v>
      </c>
      <c r="C1726" s="51" t="s">
        <v>3689</v>
      </c>
      <c r="D1726" s="51" t="s">
        <v>4954</v>
      </c>
      <c r="E1726" s="56" t="s">
        <v>2656</v>
      </c>
      <c r="F1726" s="56" t="s">
        <v>2658</v>
      </c>
      <c r="G1726" s="158">
        <v>0</v>
      </c>
      <c r="H1726" s="158">
        <v>0</v>
      </c>
      <c r="I1726" s="56" t="s">
        <v>1</v>
      </c>
      <c r="J1726" s="56" t="s">
        <v>1377</v>
      </c>
      <c r="K1726" s="57" t="s">
        <v>3947</v>
      </c>
      <c r="L1726" s="55" t="s">
        <v>4773</v>
      </c>
      <c r="M1726" s="55" t="s">
        <v>4830</v>
      </c>
      <c r="N1726" s="55"/>
      <c r="O1726" s="55" t="s">
        <v>2249</v>
      </c>
      <c r="P1726" s="54" t="s">
        <v>2062</v>
      </c>
      <c r="Q1726" s="13"/>
      <c r="R1726"/>
      <c r="S1726" t="str">
        <f t="shared" si="461"/>
        <v>NOT EQUAL</v>
      </c>
      <c r="T1726" s="44" t="str">
        <f>IF(ISNA(VLOOKUP(P1726,Sheet1!E:F,2,0)),"--","PRESENT")</f>
        <v>--</v>
      </c>
      <c r="U1726"/>
      <c r="V1726">
        <f t="shared" si="451"/>
        <v>505</v>
      </c>
      <c r="W1726" s="79" t="s">
        <v>2240</v>
      </c>
      <c r="X1726" s="57" t="s">
        <v>2240</v>
      </c>
      <c r="Y1726" s="57" t="s">
        <v>2240</v>
      </c>
      <c r="Z1726" s="25" t="str">
        <f t="shared" si="458"/>
        <v/>
      </c>
      <c r="AA1726" s="25" t="str">
        <f t="shared" si="452"/>
        <v/>
      </c>
      <c r="AB1726" s="1">
        <f t="shared" si="459"/>
        <v>1688</v>
      </c>
      <c r="AC1726" t="str">
        <f t="shared" si="453"/>
        <v>ITM_toPOL</v>
      </c>
      <c r="AD1726" s="133" t="str">
        <f>IF(ISNA(VLOOKUP(AA1726,'XEQM Shortlist'!J:J,1,0)),"//","")</f>
        <v/>
      </c>
      <c r="AF1726" s="92" t="str">
        <f t="shared" si="454"/>
        <v/>
      </c>
      <c r="AG1726" t="b">
        <f t="shared" si="455"/>
        <v>1</v>
      </c>
    </row>
    <row r="1727" spans="1:33">
      <c r="A1727" s="48">
        <f t="shared" si="456"/>
        <v>1727</v>
      </c>
      <c r="B1727" s="47">
        <f t="shared" si="457"/>
        <v>1689</v>
      </c>
      <c r="C1727" s="53" t="s">
        <v>4585</v>
      </c>
      <c r="D1727" s="51" t="s">
        <v>7</v>
      </c>
      <c r="E1727" s="56" t="s">
        <v>4587</v>
      </c>
      <c r="F1727" s="56" t="s">
        <v>4587</v>
      </c>
      <c r="G1727" s="158">
        <v>0</v>
      </c>
      <c r="H1727" s="158">
        <v>0</v>
      </c>
      <c r="I1727" s="145" t="s">
        <v>3</v>
      </c>
      <c r="J1727" s="56" t="s">
        <v>1377</v>
      </c>
      <c r="K1727" s="57" t="s">
        <v>3947</v>
      </c>
      <c r="L1727" s="55" t="s">
        <v>4773</v>
      </c>
      <c r="M1727" s="55" t="s">
        <v>4830</v>
      </c>
      <c r="N1727" s="55"/>
      <c r="O1727" s="55"/>
      <c r="P1727" s="54" t="s">
        <v>4589</v>
      </c>
      <c r="Q1727" s="13"/>
      <c r="R1727"/>
      <c r="S1727" t="str">
        <f t="shared" si="461"/>
        <v/>
      </c>
      <c r="T1727" s="44" t="str">
        <f>IF(ISNA(VLOOKUP(P1727,Sheet1!E:F,2,0)),"--","PRESENT")</f>
        <v>--</v>
      </c>
      <c r="U1727"/>
      <c r="V1727">
        <f t="shared" si="451"/>
        <v>506</v>
      </c>
      <c r="W1727" s="79" t="s">
        <v>2240</v>
      </c>
      <c r="X1727" s="57" t="s">
        <v>2240</v>
      </c>
      <c r="Y1727" s="57" t="s">
        <v>2240</v>
      </c>
      <c r="Z1727" s="25" t="str">
        <f t="shared" si="458"/>
        <v>"M" STD_PI STD_RIGHT_ARROW "R"</v>
      </c>
      <c r="AA1727" s="25" t="str">
        <f t="shared" si="452"/>
        <v>MPI&gt;R</v>
      </c>
      <c r="AB1727" s="1">
        <f t="shared" si="459"/>
        <v>1689</v>
      </c>
      <c r="AC1727" t="str">
        <f t="shared" si="453"/>
        <v>ITM_MPItoR</v>
      </c>
      <c r="AD1727" s="133" t="str">
        <f>IF(ISNA(VLOOKUP(AA1727,'XEQM Shortlist'!J:J,1,0)),"//","")</f>
        <v>//</v>
      </c>
      <c r="AF1727" s="92" t="str">
        <f t="shared" si="454"/>
        <v>MPI&gt;R</v>
      </c>
      <c r="AG1727" t="b">
        <f t="shared" si="455"/>
        <v>1</v>
      </c>
    </row>
    <row r="1728" spans="1:33">
      <c r="A1728" s="48">
        <f t="shared" si="456"/>
        <v>1728</v>
      </c>
      <c r="B1728" s="47">
        <f t="shared" si="457"/>
        <v>1690</v>
      </c>
      <c r="C1728" s="53" t="s">
        <v>4586</v>
      </c>
      <c r="D1728" s="51" t="s">
        <v>7</v>
      </c>
      <c r="E1728" s="56" t="s">
        <v>4588</v>
      </c>
      <c r="F1728" s="56" t="s">
        <v>4588</v>
      </c>
      <c r="G1728" s="158">
        <v>0</v>
      </c>
      <c r="H1728" s="158">
        <v>0</v>
      </c>
      <c r="I1728" s="145" t="s">
        <v>3</v>
      </c>
      <c r="J1728" s="56" t="s">
        <v>1377</v>
      </c>
      <c r="K1728" s="57" t="s">
        <v>3947</v>
      </c>
      <c r="L1728" s="55" t="s">
        <v>4773</v>
      </c>
      <c r="M1728" s="55" t="s">
        <v>4830</v>
      </c>
      <c r="N1728" s="55"/>
      <c r="O1728" s="55"/>
      <c r="P1728" s="54" t="s">
        <v>4590</v>
      </c>
      <c r="Q1728" s="13"/>
      <c r="R1728"/>
      <c r="S1728" t="str">
        <f t="shared" si="461"/>
        <v/>
      </c>
      <c r="T1728" s="44" t="str">
        <f>IF(ISNA(VLOOKUP(P1728,Sheet1!E:F,2,0)),"--","PRESENT")</f>
        <v>--</v>
      </c>
      <c r="U1728"/>
      <c r="V1728">
        <f t="shared" si="451"/>
        <v>507</v>
      </c>
      <c r="W1728" s="79" t="s">
        <v>2240</v>
      </c>
      <c r="X1728" s="57" t="s">
        <v>2240</v>
      </c>
      <c r="Y1728" s="57" t="s">
        <v>2240</v>
      </c>
      <c r="Z1728" s="25" t="str">
        <f t="shared" si="458"/>
        <v>"R" STD_RIGHT_ARROW "M" STD_PI</v>
      </c>
      <c r="AA1728" s="25" t="str">
        <f t="shared" si="452"/>
        <v>R&gt;MPI</v>
      </c>
      <c r="AB1728" s="1">
        <f t="shared" si="459"/>
        <v>1690</v>
      </c>
      <c r="AC1728" t="str">
        <f t="shared" si="453"/>
        <v>ITM_RtoMPI</v>
      </c>
      <c r="AD1728" s="133" t="str">
        <f>IF(ISNA(VLOOKUP(AA1728,'XEQM Shortlist'!J:J,1,0)),"//","")</f>
        <v>//</v>
      </c>
      <c r="AF1728" s="92" t="str">
        <f t="shared" si="454"/>
        <v>R&gt;MPI</v>
      </c>
      <c r="AG1728" t="b">
        <f t="shared" si="455"/>
        <v>1</v>
      </c>
    </row>
    <row r="1729" spans="1:33">
      <c r="A1729" s="48">
        <f t="shared" si="456"/>
        <v>1729</v>
      </c>
      <c r="B1729" s="47">
        <f t="shared" si="457"/>
        <v>1691</v>
      </c>
      <c r="C1729" s="51" t="s">
        <v>3690</v>
      </c>
      <c r="D1729" s="51" t="s">
        <v>7</v>
      </c>
      <c r="E1729" s="56" t="s">
        <v>1328</v>
      </c>
      <c r="F1729" s="56" t="s">
        <v>437</v>
      </c>
      <c r="G1729" s="158">
        <v>0</v>
      </c>
      <c r="H1729" s="158">
        <v>0</v>
      </c>
      <c r="I1729" s="145" t="s">
        <v>3</v>
      </c>
      <c r="J1729" s="56" t="s">
        <v>1377</v>
      </c>
      <c r="K1729" s="57" t="s">
        <v>3947</v>
      </c>
      <c r="L1729" s="55" t="s">
        <v>4773</v>
      </c>
      <c r="M1729" s="55" t="s">
        <v>4830</v>
      </c>
      <c r="N1729" s="55"/>
      <c r="O1729" s="55"/>
      <c r="P1729" s="54" t="s">
        <v>2064</v>
      </c>
      <c r="Q1729" s="13"/>
      <c r="R1729"/>
      <c r="S1729" t="str">
        <f t="shared" si="461"/>
        <v>NOT EQUAL</v>
      </c>
      <c r="T1729" s="44" t="str">
        <f>IF(ISNA(VLOOKUP(P1729,Sheet1!E:F,2,0)),"--","PRESENT")</f>
        <v>PRESENT</v>
      </c>
      <c r="U1729"/>
      <c r="V1729">
        <f t="shared" si="451"/>
        <v>508</v>
      </c>
      <c r="W1729" s="82" t="s">
        <v>2678</v>
      </c>
      <c r="X1729" s="57" t="s">
        <v>2240</v>
      </c>
      <c r="Y1729" s="57" t="s">
        <v>2240</v>
      </c>
      <c r="Z1729" s="25" t="str">
        <f t="shared" si="458"/>
        <v>STD_RIGHT_ARROW "REAL"</v>
      </c>
      <c r="AA1729" s="25" t="str">
        <f t="shared" si="452"/>
        <v>&gt;REAL</v>
      </c>
      <c r="AB1729" s="1">
        <f t="shared" si="459"/>
        <v>1691</v>
      </c>
      <c r="AC1729" t="str">
        <f t="shared" si="453"/>
        <v>ITM_toREAL</v>
      </c>
      <c r="AD1729" s="133" t="str">
        <f>IF(ISNA(VLOOKUP(AA1729,'XEQM Shortlist'!J:J,1,0)),"//","")</f>
        <v/>
      </c>
      <c r="AF1729" s="92" t="str">
        <f t="shared" si="454"/>
        <v>&gt;REAL</v>
      </c>
      <c r="AG1729" t="b">
        <f t="shared" si="455"/>
        <v>1</v>
      </c>
    </row>
    <row r="1730" spans="1:33">
      <c r="A1730" s="48">
        <f t="shared" si="456"/>
        <v>1730</v>
      </c>
      <c r="B1730" s="47">
        <f t="shared" si="457"/>
        <v>1692</v>
      </c>
      <c r="C1730" s="51" t="s">
        <v>3691</v>
      </c>
      <c r="D1730" s="51" t="s">
        <v>4954</v>
      </c>
      <c r="E1730" s="56" t="s">
        <v>2657</v>
      </c>
      <c r="F1730" s="56" t="s">
        <v>2659</v>
      </c>
      <c r="G1730" s="158">
        <v>0</v>
      </c>
      <c r="H1730" s="158">
        <v>0</v>
      </c>
      <c r="I1730" s="56" t="s">
        <v>1</v>
      </c>
      <c r="J1730" s="56" t="s">
        <v>1377</v>
      </c>
      <c r="K1730" s="57" t="s">
        <v>3947</v>
      </c>
      <c r="L1730" s="55" t="s">
        <v>4773</v>
      </c>
      <c r="M1730" s="55" t="s">
        <v>4830</v>
      </c>
      <c r="N1730" s="55"/>
      <c r="O1730" s="55" t="s">
        <v>2250</v>
      </c>
      <c r="P1730" s="54" t="s">
        <v>2065</v>
      </c>
      <c r="Q1730" s="13"/>
      <c r="R1730"/>
      <c r="S1730" t="str">
        <f t="shared" si="461"/>
        <v>NOT EQUAL</v>
      </c>
      <c r="T1730" s="44" t="str">
        <f>IF(ISNA(VLOOKUP(P1730,Sheet1!E:F,2,0)),"--","PRESENT")</f>
        <v>--</v>
      </c>
      <c r="U1730"/>
      <c r="V1730">
        <f t="shared" si="451"/>
        <v>508</v>
      </c>
      <c r="W1730" s="79" t="s">
        <v>2240</v>
      </c>
      <c r="X1730" s="57" t="s">
        <v>2240</v>
      </c>
      <c r="Y1730" s="57" t="s">
        <v>2240</v>
      </c>
      <c r="Z1730" s="25" t="str">
        <f t="shared" si="458"/>
        <v/>
      </c>
      <c r="AA1730" s="25" t="str">
        <f t="shared" si="452"/>
        <v/>
      </c>
      <c r="AB1730" s="1">
        <f t="shared" si="459"/>
        <v>1692</v>
      </c>
      <c r="AC1730" t="str">
        <f t="shared" si="453"/>
        <v>ITM_toREC</v>
      </c>
      <c r="AD1730" s="133" t="str">
        <f>IF(ISNA(VLOOKUP(AA1730,'XEQM Shortlist'!J:J,1,0)),"//","")</f>
        <v/>
      </c>
      <c r="AF1730" s="92" t="str">
        <f t="shared" si="454"/>
        <v/>
      </c>
      <c r="AG1730" t="b">
        <f t="shared" si="455"/>
        <v>1</v>
      </c>
    </row>
    <row r="1731" spans="1:33">
      <c r="A1731" s="48">
        <f t="shared" si="456"/>
        <v>1731</v>
      </c>
      <c r="B1731" s="47">
        <f t="shared" si="457"/>
        <v>1693</v>
      </c>
      <c r="C1731" s="51" t="s">
        <v>3692</v>
      </c>
      <c r="D1731" s="59" t="s">
        <v>7</v>
      </c>
      <c r="E1731" s="56" t="s">
        <v>442</v>
      </c>
      <c r="F1731" s="56" t="s">
        <v>442</v>
      </c>
      <c r="G1731" s="158">
        <v>0</v>
      </c>
      <c r="H1731" s="158">
        <v>0</v>
      </c>
      <c r="I1731" s="145" t="s">
        <v>3</v>
      </c>
      <c r="J1731" s="56" t="s">
        <v>1377</v>
      </c>
      <c r="K1731" s="57" t="s">
        <v>3947</v>
      </c>
      <c r="L1731" s="55" t="s">
        <v>4773</v>
      </c>
      <c r="M1731" s="55" t="s">
        <v>4830</v>
      </c>
      <c r="N1731" s="55"/>
      <c r="O1731" s="51"/>
      <c r="P1731" s="54" t="s">
        <v>2066</v>
      </c>
      <c r="Q1731" s="13"/>
      <c r="R1731"/>
      <c r="S1731" t="str">
        <f t="shared" si="461"/>
        <v/>
      </c>
      <c r="T1731" s="44" t="str">
        <f>IF(ISNA(VLOOKUP(P1731,Sheet1!E:F,2,0)),"--","PRESENT")</f>
        <v>--</v>
      </c>
      <c r="U1731"/>
      <c r="V1731">
        <f t="shared" si="451"/>
        <v>509</v>
      </c>
      <c r="W1731" s="79" t="s">
        <v>2661</v>
      </c>
      <c r="X1731" s="57" t="s">
        <v>2240</v>
      </c>
      <c r="Y1731" s="57" t="s">
        <v>2240</v>
      </c>
      <c r="Z1731" s="25" t="str">
        <f t="shared" si="458"/>
        <v>"D" STD_RIGHT_ARROW "D.MS"</v>
      </c>
      <c r="AA1731" s="25" t="str">
        <f t="shared" si="452"/>
        <v>D&gt;D.MS</v>
      </c>
      <c r="AB1731" s="1">
        <f t="shared" si="459"/>
        <v>1693</v>
      </c>
      <c r="AC1731" t="str">
        <f t="shared" si="453"/>
        <v>ITM_DtoDMS</v>
      </c>
      <c r="AD1731" s="133" t="str">
        <f>IF(ISNA(VLOOKUP(AA1731,'XEQM Shortlist'!J:J,1,0)),"//","")</f>
        <v>//</v>
      </c>
      <c r="AF1731" s="92" t="str">
        <f t="shared" si="454"/>
        <v>D&gt;D.MS</v>
      </c>
      <c r="AG1731" t="b">
        <f t="shared" si="455"/>
        <v>1</v>
      </c>
    </row>
    <row r="1732" spans="1:33">
      <c r="A1732" s="48">
        <f t="shared" si="456"/>
        <v>1732</v>
      </c>
      <c r="B1732" s="47">
        <f t="shared" si="457"/>
        <v>1694</v>
      </c>
      <c r="C1732" s="51" t="s">
        <v>3693</v>
      </c>
      <c r="D1732" s="51" t="s">
        <v>2514</v>
      </c>
      <c r="E1732" s="56" t="s">
        <v>801</v>
      </c>
      <c r="F1732" s="56" t="s">
        <v>801</v>
      </c>
      <c r="G1732" s="158">
        <v>0</v>
      </c>
      <c r="H1732" s="158">
        <v>0</v>
      </c>
      <c r="I1732" s="145" t="s">
        <v>3</v>
      </c>
      <c r="J1732" s="56" t="s">
        <v>1377</v>
      </c>
      <c r="K1732" s="57" t="s">
        <v>3947</v>
      </c>
      <c r="L1732" s="55" t="s">
        <v>4773</v>
      </c>
      <c r="M1732" s="55" t="s">
        <v>4862</v>
      </c>
      <c r="N1732" s="55"/>
      <c r="O1732" s="55"/>
      <c r="P1732" s="54" t="s">
        <v>3399</v>
      </c>
      <c r="Q1732" s="13"/>
      <c r="R1732"/>
      <c r="S1732" t="str">
        <f t="shared" si="461"/>
        <v/>
      </c>
      <c r="T1732" s="44" t="str">
        <f>IF(ISNA(VLOOKUP(P1732,Sheet1!E:F,2,0)),"--","PRESENT")</f>
        <v>--</v>
      </c>
      <c r="U1732"/>
      <c r="V1732">
        <f t="shared" si="451"/>
        <v>510</v>
      </c>
      <c r="W1732" s="82"/>
      <c r="X1732" s="57"/>
      <c r="Y1732" s="57"/>
      <c r="Z1732" s="25" t="str">
        <f t="shared" si="458"/>
        <v>STD_LEFT_RIGHT_ARROWS</v>
      </c>
      <c r="AA1732" s="25" t="str">
        <f t="shared" si="452"/>
        <v>&lt;&gt;</v>
      </c>
      <c r="AB1732" s="1">
        <f t="shared" si="459"/>
        <v>1694</v>
      </c>
      <c r="AC1732" t="str">
        <f t="shared" si="453"/>
        <v>ITM_SHUFFLE</v>
      </c>
      <c r="AD1732" s="133" t="str">
        <f>IF(ISNA(VLOOKUP(AA1732,'XEQM Shortlist'!J:J,1,0)),"//","")</f>
        <v>//</v>
      </c>
      <c r="AF1732" s="92" t="str">
        <f t="shared" si="454"/>
        <v>&lt;&gt;</v>
      </c>
      <c r="AG1732" t="b">
        <f t="shared" si="455"/>
        <v>1</v>
      </c>
    </row>
    <row r="1733" spans="1:33">
      <c r="A1733" s="48">
        <f t="shared" si="456"/>
        <v>1733</v>
      </c>
      <c r="B1733" s="47">
        <f t="shared" si="457"/>
        <v>1695</v>
      </c>
      <c r="C1733" s="51" t="s">
        <v>3694</v>
      </c>
      <c r="D1733" s="51" t="s">
        <v>7</v>
      </c>
      <c r="E1733" s="56" t="s">
        <v>1330</v>
      </c>
      <c r="F1733" s="56" t="s">
        <v>1330</v>
      </c>
      <c r="G1733" s="158">
        <v>0</v>
      </c>
      <c r="H1733" s="158">
        <v>0</v>
      </c>
      <c r="I1733" s="145" t="s">
        <v>3</v>
      </c>
      <c r="J1733" s="56" t="s">
        <v>1377</v>
      </c>
      <c r="K1733" s="57" t="s">
        <v>3947</v>
      </c>
      <c r="L1733" s="55" t="s">
        <v>4773</v>
      </c>
      <c r="M1733" s="55" t="s">
        <v>4830</v>
      </c>
      <c r="N1733" s="55"/>
      <c r="O1733" s="55"/>
      <c r="P1733" s="54" t="s">
        <v>2068</v>
      </c>
      <c r="Q1733" s="13"/>
      <c r="R1733"/>
      <c r="S1733" t="str">
        <f t="shared" si="461"/>
        <v/>
      </c>
      <c r="T1733" s="44" t="str">
        <f>IF(ISNA(VLOOKUP(P1733,Sheet1!E:F,2,0)),"--","PRESENT")</f>
        <v>--</v>
      </c>
      <c r="U1733"/>
      <c r="V1733">
        <f t="shared" si="451"/>
        <v>511</v>
      </c>
      <c r="W1733" s="79" t="s">
        <v>2680</v>
      </c>
      <c r="X1733" s="57" t="s">
        <v>2240</v>
      </c>
      <c r="Y1733" s="57" t="s">
        <v>2240</v>
      </c>
      <c r="Z1733" s="25" t="str">
        <f t="shared" si="458"/>
        <v>"%"</v>
      </c>
      <c r="AA1733" s="25" t="str">
        <f t="shared" si="452"/>
        <v>%</v>
      </c>
      <c r="AB1733" s="1">
        <f t="shared" si="459"/>
        <v>1695</v>
      </c>
      <c r="AC1733" t="str">
        <f t="shared" si="453"/>
        <v>ITM_PC</v>
      </c>
      <c r="AD1733" s="133" t="str">
        <f>IF(ISNA(VLOOKUP(AA1733,'XEQM Shortlist'!J:J,1,0)),"//","")</f>
        <v>//</v>
      </c>
      <c r="AF1733" s="92" t="str">
        <f t="shared" si="454"/>
        <v>%</v>
      </c>
      <c r="AG1733" t="b">
        <f t="shared" si="455"/>
        <v>1</v>
      </c>
    </row>
    <row r="1734" spans="1:33">
      <c r="A1734" s="48">
        <f t="shared" si="456"/>
        <v>1734</v>
      </c>
      <c r="B1734" s="47">
        <f t="shared" si="457"/>
        <v>1696</v>
      </c>
      <c r="C1734" s="51" t="s">
        <v>3695</v>
      </c>
      <c r="D1734" s="51" t="s">
        <v>7</v>
      </c>
      <c r="E1734" s="56" t="s">
        <v>443</v>
      </c>
      <c r="F1734" s="56" t="s">
        <v>443</v>
      </c>
      <c r="G1734" s="158">
        <v>0</v>
      </c>
      <c r="H1734" s="158">
        <v>0</v>
      </c>
      <c r="I1734" s="145" t="s">
        <v>3</v>
      </c>
      <c r="J1734" s="56" t="s">
        <v>1377</v>
      </c>
      <c r="K1734" s="57" t="s">
        <v>3947</v>
      </c>
      <c r="L1734" s="55" t="s">
        <v>4773</v>
      </c>
      <c r="M1734" s="55" t="s">
        <v>4830</v>
      </c>
      <c r="N1734" s="55"/>
      <c r="O1734" s="55"/>
      <c r="P1734" s="54" t="s">
        <v>2069</v>
      </c>
      <c r="Q1734" s="13"/>
      <c r="R1734"/>
      <c r="S1734" t="str">
        <f t="shared" si="461"/>
        <v/>
      </c>
      <c r="T1734" s="44" t="str">
        <f>IF(ISNA(VLOOKUP(P1734,Sheet1!E:F,2,0)),"--","PRESENT")</f>
        <v>--</v>
      </c>
      <c r="U1734"/>
      <c r="V1734">
        <f t="shared" si="451"/>
        <v>512</v>
      </c>
      <c r="W1734" s="79" t="s">
        <v>2680</v>
      </c>
      <c r="X1734" s="57" t="s">
        <v>2240</v>
      </c>
      <c r="Y1734" s="57" t="s">
        <v>2240</v>
      </c>
      <c r="Z1734" s="25" t="str">
        <f t="shared" si="458"/>
        <v>"%MRR"</v>
      </c>
      <c r="AA1734" s="25" t="str">
        <f t="shared" si="452"/>
        <v>%MRR</v>
      </c>
      <c r="AB1734" s="1">
        <f t="shared" si="459"/>
        <v>1696</v>
      </c>
      <c r="AC1734" t="str">
        <f t="shared" si="453"/>
        <v>ITM_PCMRR</v>
      </c>
      <c r="AD1734" s="133" t="str">
        <f>IF(ISNA(VLOOKUP(AA1734,'XEQM Shortlist'!J:J,1,0)),"//","")</f>
        <v>//</v>
      </c>
      <c r="AF1734" s="92" t="str">
        <f t="shared" si="454"/>
        <v>%MRR</v>
      </c>
      <c r="AG1734" t="b">
        <f t="shared" si="455"/>
        <v>1</v>
      </c>
    </row>
    <row r="1735" spans="1:33">
      <c r="A1735" s="48">
        <f t="shared" si="456"/>
        <v>1735</v>
      </c>
      <c r="B1735" s="47">
        <f t="shared" si="457"/>
        <v>1697</v>
      </c>
      <c r="C1735" s="51" t="s">
        <v>3696</v>
      </c>
      <c r="D1735" s="51" t="s">
        <v>7</v>
      </c>
      <c r="E1735" s="56" t="s">
        <v>444</v>
      </c>
      <c r="F1735" s="56" t="s">
        <v>444</v>
      </c>
      <c r="G1735" s="158">
        <v>0</v>
      </c>
      <c r="H1735" s="158">
        <v>0</v>
      </c>
      <c r="I1735" s="145" t="s">
        <v>3</v>
      </c>
      <c r="J1735" s="56" t="s">
        <v>1377</v>
      </c>
      <c r="K1735" s="57" t="s">
        <v>3947</v>
      </c>
      <c r="L1735" s="55" t="s">
        <v>4773</v>
      </c>
      <c r="M1735" s="55" t="s">
        <v>4830</v>
      </c>
      <c r="N1735" s="55"/>
      <c r="O1735" s="55"/>
      <c r="P1735" s="54" t="s">
        <v>2070</v>
      </c>
      <c r="Q1735" s="13"/>
      <c r="R1735"/>
      <c r="S1735" t="str">
        <f t="shared" si="461"/>
        <v/>
      </c>
      <c r="T1735" s="44" t="str">
        <f>IF(ISNA(VLOOKUP(P1735,Sheet1!E:F,2,0)),"--","PRESENT")</f>
        <v>--</v>
      </c>
      <c r="U1735"/>
      <c r="V1735">
        <f t="shared" ref="V1735:V1737" si="462">IF(AA1735&lt;&gt;"",V1734+1,V1734)</f>
        <v>513</v>
      </c>
      <c r="W1735" s="79" t="s">
        <v>2680</v>
      </c>
      <c r="X1735" s="57" t="s">
        <v>2240</v>
      </c>
      <c r="Y1735" s="57" t="s">
        <v>2240</v>
      </c>
      <c r="Z1735" s="25" t="str">
        <f t="shared" si="458"/>
        <v>"%T"</v>
      </c>
      <c r="AA1735" s="25" t="str">
        <f t="shared" ref="AA1735:AA1737" si="46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59"/>
        <v>1697</v>
      </c>
      <c r="AC1735" t="str">
        <f t="shared" ref="AC1735:AC1737" si="464">P1735</f>
        <v>ITM_PCT</v>
      </c>
      <c r="AD1735" s="133" t="str">
        <f>IF(ISNA(VLOOKUP(AA1735,'XEQM Shortlist'!J:J,1,0)),"//","")</f>
        <v>//</v>
      </c>
      <c r="AF1735" s="92" t="str">
        <f t="shared" ref="AF1735:AF1737" si="46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66">AA1735=AF1735</f>
        <v>1</v>
      </c>
    </row>
    <row r="1736" spans="1:33">
      <c r="A1736" s="48">
        <f t="shared" si="456"/>
        <v>1736</v>
      </c>
      <c r="B1736" s="47">
        <f t="shared" si="457"/>
        <v>1698</v>
      </c>
      <c r="C1736" s="51" t="s">
        <v>3697</v>
      </c>
      <c r="D1736" s="51" t="s">
        <v>7</v>
      </c>
      <c r="E1736" s="56" t="s">
        <v>1331</v>
      </c>
      <c r="F1736" s="56" t="s">
        <v>1331</v>
      </c>
      <c r="G1736" s="158">
        <v>0</v>
      </c>
      <c r="H1736" s="158">
        <v>0</v>
      </c>
      <c r="I1736" s="145" t="s">
        <v>3</v>
      </c>
      <c r="J1736" s="56" t="s">
        <v>1377</v>
      </c>
      <c r="K1736" s="57" t="s">
        <v>3947</v>
      </c>
      <c r="L1736" s="55" t="s">
        <v>4773</v>
      </c>
      <c r="M1736" s="55" t="s">
        <v>4830</v>
      </c>
      <c r="N1736" s="55"/>
      <c r="O1736" s="55"/>
      <c r="P1736" s="54" t="s">
        <v>2071</v>
      </c>
      <c r="Q1736" s="13"/>
      <c r="R1736"/>
      <c r="S1736" t="str">
        <f t="shared" si="461"/>
        <v/>
      </c>
      <c r="T1736" s="44" t="str">
        <f>IF(ISNA(VLOOKUP(P1736,Sheet1!E:F,2,0)),"--","PRESENT")</f>
        <v>--</v>
      </c>
      <c r="U1736"/>
      <c r="V1736">
        <f t="shared" si="462"/>
        <v>514</v>
      </c>
      <c r="W1736" s="79" t="s">
        <v>2681</v>
      </c>
      <c r="X1736" s="57" t="s">
        <v>2240</v>
      </c>
      <c r="Y1736" s="57" t="s">
        <v>2240</v>
      </c>
      <c r="Z1736" s="25" t="str">
        <f t="shared" si="458"/>
        <v>"%" STD_SIGMA</v>
      </c>
      <c r="AA1736" s="25" t="str">
        <f t="shared" si="463"/>
        <v>%SUM</v>
      </c>
      <c r="AB1736" s="1">
        <f t="shared" si="459"/>
        <v>1698</v>
      </c>
      <c r="AC1736" t="str">
        <f t="shared" si="464"/>
        <v>ITM_PCSIGMA</v>
      </c>
      <c r="AD1736" s="133" t="str">
        <f>IF(ISNA(VLOOKUP(AA1736,'XEQM Shortlist'!J:J,1,0)),"//","")</f>
        <v>//</v>
      </c>
      <c r="AF1736" s="92" t="str">
        <f t="shared" si="465"/>
        <v>%SUM</v>
      </c>
      <c r="AG1736" t="b">
        <f t="shared" si="466"/>
        <v>1</v>
      </c>
    </row>
    <row r="1737" spans="1:33">
      <c r="A1737" s="48">
        <f t="shared" si="456"/>
        <v>1737</v>
      </c>
      <c r="B1737" s="47">
        <f t="shared" si="457"/>
        <v>1699</v>
      </c>
      <c r="C1737" s="51" t="s">
        <v>3698</v>
      </c>
      <c r="D1737" s="51" t="s">
        <v>7</v>
      </c>
      <c r="E1737" s="56" t="s">
        <v>445</v>
      </c>
      <c r="F1737" s="56" t="s">
        <v>445</v>
      </c>
      <c r="G1737" s="158">
        <v>0</v>
      </c>
      <c r="H1737" s="158">
        <v>0</v>
      </c>
      <c r="I1737" s="145" t="s">
        <v>3</v>
      </c>
      <c r="J1737" s="56" t="s">
        <v>1377</v>
      </c>
      <c r="K1737" s="57" t="s">
        <v>3947</v>
      </c>
      <c r="L1737" s="55" t="s">
        <v>4773</v>
      </c>
      <c r="M1737" s="55" t="s">
        <v>4830</v>
      </c>
      <c r="N1737" s="55"/>
      <c r="O1737" s="55"/>
      <c r="P1737" s="54" t="s">
        <v>2072</v>
      </c>
      <c r="Q1737" s="13"/>
      <c r="R1737"/>
      <c r="S1737" t="str">
        <f t="shared" si="461"/>
        <v/>
      </c>
      <c r="T1737" s="44" t="str">
        <f>IF(ISNA(VLOOKUP(P1737,Sheet1!E:F,2,0)),"--","PRESENT")</f>
        <v>--</v>
      </c>
      <c r="U1737"/>
      <c r="V1737">
        <f t="shared" si="462"/>
        <v>515</v>
      </c>
      <c r="W1737" s="82" t="s">
        <v>2680</v>
      </c>
      <c r="X1737" s="57" t="s">
        <v>2240</v>
      </c>
      <c r="Y1737" s="57" t="s">
        <v>2240</v>
      </c>
      <c r="Z1737" s="25" t="str">
        <f t="shared" si="458"/>
        <v>"%+MG"</v>
      </c>
      <c r="AA1737" s="25" t="str">
        <f t="shared" si="463"/>
        <v>%+MG</v>
      </c>
      <c r="AB1737" s="1">
        <f t="shared" si="459"/>
        <v>1699</v>
      </c>
      <c r="AC1737" t="str">
        <f t="shared" si="464"/>
        <v>ITM_PCPMG</v>
      </c>
      <c r="AD1737" s="133" t="str">
        <f>IF(ISNA(VLOOKUP(AA1737,'XEQM Shortlist'!J:J,1,0)),"//","")</f>
        <v>//</v>
      </c>
      <c r="AF1737" s="92" t="str">
        <f t="shared" si="465"/>
        <v>%+MG</v>
      </c>
      <c r="AG1737" t="b">
        <f t="shared" si="466"/>
        <v>1</v>
      </c>
    </row>
    <row r="1738" spans="1:33">
      <c r="A1738" s="48">
        <f t="shared" si="456"/>
        <v>1738</v>
      </c>
      <c r="B1738" s="47">
        <f t="shared" si="457"/>
        <v>1700</v>
      </c>
      <c r="C1738" s="51" t="s">
        <v>4882</v>
      </c>
      <c r="D1738" s="51" t="s">
        <v>2281</v>
      </c>
      <c r="E1738" s="56" t="s">
        <v>447</v>
      </c>
      <c r="F1738" s="56" t="s">
        <v>447</v>
      </c>
      <c r="G1738" s="158">
        <v>0</v>
      </c>
      <c r="H1738" s="158">
        <v>99</v>
      </c>
      <c r="I1738" s="145" t="s">
        <v>3</v>
      </c>
      <c r="J1738" s="56" t="s">
        <v>1377</v>
      </c>
      <c r="K1738" s="57" t="s">
        <v>3947</v>
      </c>
      <c r="L1738" s="55" t="s">
        <v>4773</v>
      </c>
      <c r="M1738" s="55" t="s">
        <v>4835</v>
      </c>
      <c r="N1738" s="55"/>
      <c r="O1738" s="55"/>
      <c r="P1738" s="54" t="s">
        <v>2074</v>
      </c>
      <c r="Q1738" s="13"/>
      <c r="R1738"/>
      <c r="S1738" t="str">
        <f t="shared" si="461"/>
        <v/>
      </c>
      <c r="T1738" s="44" t="str">
        <f>IF(ISNA(VLOOKUP(P1738,Sheet1!E:F,2,0)),"--","PRESENT")</f>
        <v>--</v>
      </c>
      <c r="U1738"/>
      <c r="V1738">
        <f t="shared" ref="V1738:V1798" si="467">IF(AA1738&lt;&gt;"",V1737+1,V1737)</f>
        <v>516</v>
      </c>
      <c r="W1738" s="79" t="s">
        <v>2240</v>
      </c>
      <c r="X1738" s="57" t="s">
        <v>2240</v>
      </c>
      <c r="Y1738" s="57" t="s">
        <v>2240</v>
      </c>
      <c r="Z1738" s="25" t="str">
        <f t="shared" si="458"/>
        <v>STD_INTEGRAL</v>
      </c>
      <c r="AA1738" s="25" t="str">
        <f t="shared" ref="AA1738:AA1798" si="46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59"/>
        <v>1700</v>
      </c>
      <c r="AC1738" t="str">
        <f t="shared" ref="AC1738:AC1798" si="469">P1738</f>
        <v>ITM_INTEGRAL</v>
      </c>
      <c r="AD1738" s="133" t="str">
        <f>IF(ISNA(VLOOKUP(AA1738,'XEQM Shortlist'!J:J,1,0)),"//","")</f>
        <v>//</v>
      </c>
      <c r="AF1738" s="92" t="str">
        <f t="shared" ref="AF1738:AF1798" si="47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71">AA1738=AF1738</f>
        <v>1</v>
      </c>
    </row>
    <row r="1739" spans="1:33">
      <c r="A1739" s="48">
        <f t="shared" si="456"/>
        <v>1739</v>
      </c>
      <c r="B1739" s="47">
        <f t="shared" si="457"/>
        <v>1701</v>
      </c>
      <c r="C1739" s="51" t="s">
        <v>4429</v>
      </c>
      <c r="D1739" s="51" t="s">
        <v>7</v>
      </c>
      <c r="E1739" s="56" t="s">
        <v>451</v>
      </c>
      <c r="F1739" s="56" t="s">
        <v>451</v>
      </c>
      <c r="G1739" s="158">
        <v>0</v>
      </c>
      <c r="H1739" s="158">
        <v>0</v>
      </c>
      <c r="I1739" s="145" t="s">
        <v>3</v>
      </c>
      <c r="J1739" s="56" t="s">
        <v>1377</v>
      </c>
      <c r="K1739" s="57" t="s">
        <v>3947</v>
      </c>
      <c r="L1739" s="55" t="s">
        <v>4773</v>
      </c>
      <c r="M1739" s="55" t="s">
        <v>4830</v>
      </c>
      <c r="N1739" s="55"/>
      <c r="O1739" s="55"/>
      <c r="P1739" s="54" t="s">
        <v>2078</v>
      </c>
      <c r="Q1739" s="13"/>
      <c r="R1739"/>
      <c r="S1739" t="str">
        <f t="shared" si="461"/>
        <v/>
      </c>
      <c r="T1739" s="44" t="str">
        <f>IF(ISNA(VLOOKUP(P1739,Sheet1!E:F,2,0)),"--","PRESENT")</f>
        <v>--</v>
      </c>
      <c r="U1739"/>
      <c r="V1739">
        <f t="shared" si="467"/>
        <v>517</v>
      </c>
      <c r="W1739" s="79" t="s">
        <v>2240</v>
      </c>
      <c r="X1739" s="57" t="s">
        <v>2240</v>
      </c>
      <c r="Y1739" s="57" t="s">
        <v>2240</v>
      </c>
      <c r="Z1739" s="25" t="str">
        <f t="shared" si="458"/>
        <v>"^MOD"</v>
      </c>
      <c r="AA1739" s="25" t="str">
        <f t="shared" si="468"/>
        <v>^MOD</v>
      </c>
      <c r="AB1739" s="1">
        <f t="shared" si="459"/>
        <v>1701</v>
      </c>
      <c r="AC1739" t="str">
        <f t="shared" si="469"/>
        <v>ITM_PMOD</v>
      </c>
      <c r="AD1739" s="133" t="str">
        <f>IF(ISNA(VLOOKUP(AA1739,'XEQM Shortlist'!J:J,1,0)),"//","")</f>
        <v>//</v>
      </c>
      <c r="AF1739" s="92" t="str">
        <f t="shared" si="470"/>
        <v>^MOD</v>
      </c>
      <c r="AG1739" t="b">
        <f t="shared" si="471"/>
        <v>1</v>
      </c>
    </row>
    <row r="1740" spans="1:33">
      <c r="A1740" s="48">
        <f t="shared" si="456"/>
        <v>1740</v>
      </c>
      <c r="B1740" s="47">
        <f t="shared" si="457"/>
        <v>1702</v>
      </c>
      <c r="C1740" s="51" t="s">
        <v>4539</v>
      </c>
      <c r="D1740" s="51" t="s">
        <v>7</v>
      </c>
      <c r="E1740" s="56" t="s">
        <v>1332</v>
      </c>
      <c r="F1740" s="56" t="s">
        <v>1332</v>
      </c>
      <c r="G1740" s="158">
        <v>0</v>
      </c>
      <c r="H1740" s="158">
        <v>0</v>
      </c>
      <c r="I1740" s="145" t="s">
        <v>3</v>
      </c>
      <c r="J1740" s="56" t="s">
        <v>1377</v>
      </c>
      <c r="K1740" s="57" t="s">
        <v>3947</v>
      </c>
      <c r="L1740" s="55" t="s">
        <v>4773</v>
      </c>
      <c r="M1740" s="55" t="s">
        <v>4830</v>
      </c>
      <c r="N1740" s="55"/>
      <c r="O1740" s="55"/>
      <c r="P1740" s="54" t="s">
        <v>2079</v>
      </c>
      <c r="Q1740" s="13"/>
      <c r="R1740"/>
      <c r="S1740" t="str">
        <f t="shared" si="461"/>
        <v/>
      </c>
      <c r="T1740" s="44" t="str">
        <f>IF(ISNA(VLOOKUP(P1740,Sheet1!E:F,2,0)),"--","PRESENT")</f>
        <v>--</v>
      </c>
      <c r="U1740"/>
      <c r="V1740">
        <f t="shared" si="467"/>
        <v>518</v>
      </c>
      <c r="W1740" s="79" t="s">
        <v>2240</v>
      </c>
      <c r="X1740" s="57" t="s">
        <v>2240</v>
      </c>
      <c r="Y1740" s="57" t="s">
        <v>2240</v>
      </c>
      <c r="Z1740" s="25" t="str">
        <f t="shared" si="458"/>
        <v>"|M|"</v>
      </c>
      <c r="AA1740" s="25" t="str">
        <f t="shared" si="468"/>
        <v>|M|</v>
      </c>
      <c r="AB1740" s="1">
        <f t="shared" si="459"/>
        <v>1702</v>
      </c>
      <c r="AC1740" t="str">
        <f t="shared" si="469"/>
        <v>ITM_M_DET</v>
      </c>
      <c r="AD1740" s="133" t="str">
        <f>IF(ISNA(VLOOKUP(AA1740,'XEQM Shortlist'!J:J,1,0)),"//","")</f>
        <v>//</v>
      </c>
      <c r="AF1740" s="92" t="str">
        <f t="shared" si="470"/>
        <v>|M|</v>
      </c>
      <c r="AG1740" t="b">
        <f t="shared" si="471"/>
        <v>1</v>
      </c>
    </row>
    <row r="1741" spans="1:33">
      <c r="A1741" s="48">
        <f t="shared" si="456"/>
        <v>1741</v>
      </c>
      <c r="B1741" s="47">
        <f t="shared" si="457"/>
        <v>1703</v>
      </c>
      <c r="C1741" s="51" t="s">
        <v>3699</v>
      </c>
      <c r="D1741" s="51" t="s">
        <v>2794</v>
      </c>
      <c r="E1741" s="56" t="s">
        <v>452</v>
      </c>
      <c r="F1741" s="56" t="s">
        <v>452</v>
      </c>
      <c r="G1741" s="158">
        <v>0</v>
      </c>
      <c r="H1741" s="158">
        <v>0</v>
      </c>
      <c r="I1741" s="145" t="s">
        <v>3</v>
      </c>
      <c r="J1741" s="56" t="s">
        <v>1377</v>
      </c>
      <c r="K1741" s="57" t="s">
        <v>3947</v>
      </c>
      <c r="L1741" s="55" t="s">
        <v>4773</v>
      </c>
      <c r="M1741" s="55" t="s">
        <v>4830</v>
      </c>
      <c r="N1741" s="55"/>
      <c r="O1741" s="55" t="s">
        <v>18</v>
      </c>
      <c r="P1741" s="54" t="s">
        <v>2081</v>
      </c>
      <c r="Q1741" s="13"/>
      <c r="R1741"/>
      <c r="S1741" t="str">
        <f t="shared" si="461"/>
        <v/>
      </c>
      <c r="T1741" s="44" t="str">
        <f>IF(ISNA(VLOOKUP(P1741,Sheet1!E:F,2,0)),"--","PRESENT")</f>
        <v>PRESENT</v>
      </c>
      <c r="U1741"/>
      <c r="V1741">
        <f t="shared" si="467"/>
        <v>519</v>
      </c>
      <c r="W1741" s="79" t="s">
        <v>2679</v>
      </c>
      <c r="X1741" s="57" t="s">
        <v>2240</v>
      </c>
      <c r="Y1741" s="57" t="s">
        <v>2596</v>
      </c>
      <c r="Z1741" s="25" t="str">
        <f t="shared" si="458"/>
        <v>"|" STD_SPACE_3_PER_EM "|"</v>
      </c>
      <c r="AA1741" s="25" t="str">
        <f t="shared" si="468"/>
        <v>PARL</v>
      </c>
      <c r="AB1741" s="1">
        <f t="shared" si="459"/>
        <v>1703</v>
      </c>
      <c r="AC1741" t="str">
        <f t="shared" si="469"/>
        <v>ITM_PARALLEL</v>
      </c>
      <c r="AD1741" s="133" t="str">
        <f>IF(ISNA(VLOOKUP(AA1741,'XEQM Shortlist'!J:J,1,0)),"//","")</f>
        <v>//</v>
      </c>
      <c r="AF1741" s="92" t="str">
        <f t="shared" si="470"/>
        <v>||</v>
      </c>
      <c r="AG1741" t="b">
        <f t="shared" si="471"/>
        <v>0</v>
      </c>
    </row>
    <row r="1742" spans="1:33">
      <c r="A1742" s="48">
        <f t="shared" si="456"/>
        <v>1742</v>
      </c>
      <c r="B1742" s="47">
        <f t="shared" si="457"/>
        <v>1704</v>
      </c>
      <c r="C1742" s="51" t="s">
        <v>4540</v>
      </c>
      <c r="D1742" s="59" t="s">
        <v>7</v>
      </c>
      <c r="E1742" s="56" t="s">
        <v>1334</v>
      </c>
      <c r="F1742" s="56" t="s">
        <v>1334</v>
      </c>
      <c r="G1742" s="158">
        <v>0</v>
      </c>
      <c r="H1742" s="158">
        <v>0</v>
      </c>
      <c r="I1742" s="145" t="s">
        <v>3</v>
      </c>
      <c r="J1742" s="56" t="s">
        <v>1377</v>
      </c>
      <c r="K1742" s="57" t="s">
        <v>3947</v>
      </c>
      <c r="L1742" s="55" t="s">
        <v>4773</v>
      </c>
      <c r="M1742" s="55" t="s">
        <v>4830</v>
      </c>
      <c r="N1742" s="55"/>
      <c r="O1742" s="51"/>
      <c r="P1742" s="54" t="s">
        <v>2082</v>
      </c>
      <c r="Q1742" s="13"/>
      <c r="R1742"/>
      <c r="S1742" t="str">
        <f t="shared" si="461"/>
        <v/>
      </c>
      <c r="T1742" s="44" t="str">
        <f>IF(ISNA(VLOOKUP(P1742,Sheet1!E:F,2,0)),"--","PRESENT")</f>
        <v>--</v>
      </c>
      <c r="U1742"/>
      <c r="V1742">
        <f t="shared" si="467"/>
        <v>520</v>
      </c>
      <c r="W1742" s="79" t="s">
        <v>2240</v>
      </c>
      <c r="X1742" s="57" t="s">
        <v>2240</v>
      </c>
      <c r="Y1742" s="57" t="s">
        <v>2240</v>
      </c>
      <c r="Z1742" s="25" t="str">
        <f t="shared" si="458"/>
        <v>"[M]" STD_SUP_T</v>
      </c>
      <c r="AA1742" s="25" t="str">
        <f t="shared" si="468"/>
        <v>[M]^T</v>
      </c>
      <c r="AB1742" s="1">
        <f t="shared" si="459"/>
        <v>1704</v>
      </c>
      <c r="AC1742" t="str">
        <f t="shared" si="469"/>
        <v>ITM_M_TRANSP</v>
      </c>
      <c r="AD1742" s="133" t="str">
        <f>IF(ISNA(VLOOKUP(AA1742,'XEQM Shortlist'!J:J,1,0)),"//","")</f>
        <v>//</v>
      </c>
      <c r="AF1742" s="92" t="str">
        <f t="shared" si="470"/>
        <v>[M]^T</v>
      </c>
      <c r="AG1742" t="b">
        <f t="shared" si="471"/>
        <v>1</v>
      </c>
    </row>
    <row r="1743" spans="1:33">
      <c r="A1743" s="48">
        <f t="shared" si="456"/>
        <v>1743</v>
      </c>
      <c r="B1743" s="47">
        <f t="shared" si="457"/>
        <v>1705</v>
      </c>
      <c r="C1743" s="51" t="s">
        <v>4541</v>
      </c>
      <c r="D1743" s="51" t="s">
        <v>7</v>
      </c>
      <c r="E1743" s="56" t="s">
        <v>1335</v>
      </c>
      <c r="F1743" s="56" t="s">
        <v>1335</v>
      </c>
      <c r="G1743" s="158">
        <v>0</v>
      </c>
      <c r="H1743" s="158">
        <v>0</v>
      </c>
      <c r="I1743" s="145" t="s">
        <v>3</v>
      </c>
      <c r="J1743" s="56" t="s">
        <v>1377</v>
      </c>
      <c r="K1743" s="57" t="s">
        <v>3947</v>
      </c>
      <c r="L1743" s="55" t="s">
        <v>4773</v>
      </c>
      <c r="M1743" s="55" t="s">
        <v>4830</v>
      </c>
      <c r="N1743" s="55"/>
      <c r="O1743" s="55"/>
      <c r="P1743" s="54" t="s">
        <v>2083</v>
      </c>
      <c r="Q1743" s="13"/>
      <c r="R1743"/>
      <c r="S1743" t="str">
        <f t="shared" si="461"/>
        <v/>
      </c>
      <c r="T1743" s="44" t="str">
        <f>IF(ISNA(VLOOKUP(P1743,Sheet1!E:F,2,0)),"--","PRESENT")</f>
        <v>--</v>
      </c>
      <c r="U1743"/>
      <c r="V1743">
        <f t="shared" si="467"/>
        <v>521</v>
      </c>
      <c r="W1743" s="79" t="s">
        <v>2240</v>
      </c>
      <c r="X1743" s="57" t="s">
        <v>2240</v>
      </c>
      <c r="Y1743" s="57" t="s">
        <v>2240</v>
      </c>
      <c r="Z1743" s="25" t="str">
        <f t="shared" si="458"/>
        <v>"[M]" STD_SUP_MINUS_1</v>
      </c>
      <c r="AA1743" s="25" t="str">
        <f t="shared" si="468"/>
        <v>[M]^MINUS_1</v>
      </c>
      <c r="AB1743" s="1">
        <f t="shared" si="459"/>
        <v>1705</v>
      </c>
      <c r="AC1743" t="str">
        <f t="shared" si="469"/>
        <v>ITM_M_INV</v>
      </c>
      <c r="AD1743" s="133" t="str">
        <f>IF(ISNA(VLOOKUP(AA1743,'XEQM Shortlist'!J:J,1,0)),"//","")</f>
        <v>//</v>
      </c>
      <c r="AF1743" s="92" t="str">
        <f t="shared" si="470"/>
        <v>[M]^MINUS_1</v>
      </c>
      <c r="AG1743" t="b">
        <f t="shared" si="471"/>
        <v>1</v>
      </c>
    </row>
    <row r="1744" spans="1:33">
      <c r="A1744" s="48">
        <f t="shared" si="456"/>
        <v>1744</v>
      </c>
      <c r="B1744" s="47">
        <f t="shared" si="457"/>
        <v>1706</v>
      </c>
      <c r="C1744" s="51" t="s">
        <v>3700</v>
      </c>
      <c r="D1744" s="51" t="s">
        <v>2794</v>
      </c>
      <c r="E1744" s="56" t="s">
        <v>453</v>
      </c>
      <c r="F1744" s="56" t="s">
        <v>453</v>
      </c>
      <c r="G1744" s="158">
        <v>0</v>
      </c>
      <c r="H1744" s="158">
        <v>0</v>
      </c>
      <c r="I1744" s="145" t="s">
        <v>3</v>
      </c>
      <c r="J1744" s="56" t="s">
        <v>1377</v>
      </c>
      <c r="K1744" s="57" t="s">
        <v>3947</v>
      </c>
      <c r="L1744" s="55" t="s">
        <v>4773</v>
      </c>
      <c r="M1744" s="55" t="s">
        <v>4830</v>
      </c>
      <c r="N1744" s="55"/>
      <c r="O1744" s="55"/>
      <c r="P1744" s="206" t="s">
        <v>4633</v>
      </c>
      <c r="Q1744" s="13"/>
      <c r="R1744"/>
      <c r="S1744" t="str">
        <f t="shared" si="461"/>
        <v/>
      </c>
      <c r="T1744" s="44" t="str">
        <f>IF(ISNA(VLOOKUP(P1744,Sheet1!E:F,2,0)),"--","PRESENT")</f>
        <v>--</v>
      </c>
      <c r="U1744"/>
      <c r="V1744">
        <f t="shared" si="467"/>
        <v>521</v>
      </c>
      <c r="W1744" s="79" t="s">
        <v>2666</v>
      </c>
      <c r="X1744" s="57" t="s">
        <v>2594</v>
      </c>
      <c r="Y1744" s="57"/>
      <c r="Z1744" s="25" t="str">
        <f t="shared" si="458"/>
        <v/>
      </c>
      <c r="AA1744" s="25" t="str">
        <f t="shared" si="468"/>
        <v/>
      </c>
      <c r="AB1744" s="1">
        <f t="shared" si="459"/>
        <v>1706</v>
      </c>
      <c r="AC1744" t="str">
        <f t="shared" si="469"/>
        <v>ITM_ARG</v>
      </c>
      <c r="AD1744" s="133" t="str">
        <f>IF(ISNA(VLOOKUP(AA1744,'XEQM Shortlist'!J:J,1,0)),"//","")</f>
        <v/>
      </c>
      <c r="AF1744" s="92" t="str">
        <f t="shared" si="470"/>
        <v/>
      </c>
      <c r="AG1744" t="b">
        <f t="shared" si="471"/>
        <v>1</v>
      </c>
    </row>
    <row r="1745" spans="1:33">
      <c r="A1745" s="48">
        <f t="shared" si="456"/>
        <v>1745</v>
      </c>
      <c r="B1745" s="47">
        <f t="shared" si="457"/>
        <v>1707</v>
      </c>
      <c r="C1745" s="51" t="s">
        <v>3588</v>
      </c>
      <c r="D1745" s="59" t="s">
        <v>4420</v>
      </c>
      <c r="E1745" s="56" t="s">
        <v>454</v>
      </c>
      <c r="F1745" s="56" t="s">
        <v>454</v>
      </c>
      <c r="G1745" s="158">
        <v>0</v>
      </c>
      <c r="H1745" s="158">
        <v>0</v>
      </c>
      <c r="I1745" s="145" t="s">
        <v>3</v>
      </c>
      <c r="J1745" s="56" t="s">
        <v>1377</v>
      </c>
      <c r="K1745" s="57" t="s">
        <v>3947</v>
      </c>
      <c r="L1745" s="55" t="s">
        <v>4773</v>
      </c>
      <c r="M1745" s="55" t="s">
        <v>4830</v>
      </c>
      <c r="N1745" s="55"/>
      <c r="O1745" s="55"/>
      <c r="P1745" s="54" t="s">
        <v>2084</v>
      </c>
      <c r="Q1745" s="13"/>
      <c r="R1745"/>
      <c r="S1745" t="str">
        <f t="shared" si="461"/>
        <v/>
      </c>
      <c r="T1745" s="44" t="str">
        <f>IF(ISNA(VLOOKUP(P1745,Sheet1!E:F,2,0)),"--","PRESENT")</f>
        <v>--</v>
      </c>
      <c r="U1745"/>
      <c r="V1745">
        <f t="shared" si="467"/>
        <v>522</v>
      </c>
      <c r="W1745" s="79" t="s">
        <v>2662</v>
      </c>
      <c r="X1745" s="57" t="s">
        <v>2240</v>
      </c>
      <c r="Y1745" s="57" t="s">
        <v>2240</v>
      </c>
      <c r="Z1745" s="25" t="str">
        <f t="shared" si="458"/>
        <v>"MUL" STD_PI STD_RIGHT_ARROW</v>
      </c>
      <c r="AA1745" s="25" t="str">
        <f t="shared" si="468"/>
        <v>MULPI&gt;</v>
      </c>
      <c r="AB1745" s="1">
        <f t="shared" si="459"/>
        <v>1707</v>
      </c>
      <c r="AC1745" t="str">
        <f t="shared" si="469"/>
        <v>ITM_MULPIto</v>
      </c>
      <c r="AD1745" s="133" t="str">
        <f>IF(ISNA(VLOOKUP(AA1745,'XEQM Shortlist'!J:J,1,0)),"//","")</f>
        <v>//</v>
      </c>
      <c r="AF1745" s="92" t="str">
        <f t="shared" si="470"/>
        <v>MULPI&gt;</v>
      </c>
      <c r="AG1745" t="b">
        <f t="shared" si="471"/>
        <v>1</v>
      </c>
    </row>
    <row r="1746" spans="1:33">
      <c r="A1746" s="48">
        <f t="shared" si="456"/>
        <v>1746</v>
      </c>
      <c r="B1746" s="47">
        <f t="shared" si="457"/>
        <v>1708</v>
      </c>
      <c r="C1746" s="51" t="s">
        <v>3771</v>
      </c>
      <c r="D1746" s="51" t="s">
        <v>7</v>
      </c>
      <c r="E1746" s="56" t="s">
        <v>1336</v>
      </c>
      <c r="F1746" s="56" t="s">
        <v>1336</v>
      </c>
      <c r="G1746" s="158">
        <v>0</v>
      </c>
      <c r="H1746" s="158">
        <v>0</v>
      </c>
      <c r="I1746" s="145" t="s">
        <v>3</v>
      </c>
      <c r="J1746" s="56" t="s">
        <v>1377</v>
      </c>
      <c r="K1746" s="57" t="s">
        <v>3947</v>
      </c>
      <c r="L1746" s="55" t="s">
        <v>4773</v>
      </c>
      <c r="M1746" s="55" t="s">
        <v>4830</v>
      </c>
      <c r="N1746" s="55"/>
      <c r="O1746" s="55"/>
      <c r="P1746" s="54" t="s">
        <v>2086</v>
      </c>
      <c r="Q1746" s="13"/>
      <c r="R1746"/>
      <c r="S1746" t="str">
        <f t="shared" si="461"/>
        <v/>
      </c>
      <c r="T1746" s="44" t="str">
        <f>IF(ISNA(VLOOKUP(P1746,Sheet1!E:F,2,0)),"--","PRESENT")</f>
        <v>--</v>
      </c>
      <c r="U1746"/>
      <c r="V1746">
        <f t="shared" si="467"/>
        <v>523</v>
      </c>
      <c r="W1746" s="79" t="s">
        <v>2240</v>
      </c>
      <c r="X1746" s="57" t="s">
        <v>2240</v>
      </c>
      <c r="Y1746" s="57" t="s">
        <v>2240</v>
      </c>
      <c r="Z1746" s="25" t="str">
        <f t="shared" si="458"/>
        <v>STD_PRINTER "ADV"</v>
      </c>
      <c r="AA1746" s="25" t="str">
        <f t="shared" si="468"/>
        <v>PRINTERADV</v>
      </c>
      <c r="AB1746" s="1">
        <f t="shared" si="459"/>
        <v>1708</v>
      </c>
      <c r="AC1746" t="str">
        <f t="shared" si="469"/>
        <v>ITM_PRINTERADV</v>
      </c>
      <c r="AD1746" s="133" t="str">
        <f>IF(ISNA(VLOOKUP(AA1746,'XEQM Shortlist'!J:J,1,0)),"//","")</f>
        <v>//</v>
      </c>
      <c r="AF1746" s="92" t="str">
        <f t="shared" si="470"/>
        <v>PRINTERADV</v>
      </c>
      <c r="AG1746" t="b">
        <f t="shared" si="471"/>
        <v>1</v>
      </c>
    </row>
    <row r="1747" spans="1:33">
      <c r="A1747" s="48">
        <f t="shared" si="456"/>
        <v>1747</v>
      </c>
      <c r="B1747" s="47">
        <f t="shared" si="457"/>
        <v>1709</v>
      </c>
      <c r="C1747" s="51" t="s">
        <v>3771</v>
      </c>
      <c r="D1747" s="51" t="s">
        <v>7</v>
      </c>
      <c r="E1747" s="56" t="s">
        <v>457</v>
      </c>
      <c r="F1747" s="56" t="s">
        <v>457</v>
      </c>
      <c r="G1747" s="158">
        <v>0</v>
      </c>
      <c r="H1747" s="158">
        <v>127</v>
      </c>
      <c r="I1747" s="145" t="s">
        <v>3</v>
      </c>
      <c r="J1747" s="56" t="s">
        <v>1377</v>
      </c>
      <c r="K1747" s="57" t="s">
        <v>3947</v>
      </c>
      <c r="L1747" s="55" t="s">
        <v>4773</v>
      </c>
      <c r="M1747" s="55" t="s">
        <v>4831</v>
      </c>
      <c r="N1747" s="55"/>
      <c r="O1747" s="55"/>
      <c r="P1747" s="54" t="s">
        <v>2087</v>
      </c>
      <c r="Q1747" s="13"/>
      <c r="R1747"/>
      <c r="S1747" t="str">
        <f t="shared" si="461"/>
        <v/>
      </c>
      <c r="T1747" s="44" t="str">
        <f>IF(ISNA(VLOOKUP(P1747,Sheet1!E:F,2,0)),"--","PRESENT")</f>
        <v>--</v>
      </c>
      <c r="U1747"/>
      <c r="V1747">
        <f t="shared" si="467"/>
        <v>524</v>
      </c>
      <c r="W1747" s="79" t="s">
        <v>2240</v>
      </c>
      <c r="X1747" s="57" t="s">
        <v>2240</v>
      </c>
      <c r="Y1747" s="57" t="s">
        <v>2240</v>
      </c>
      <c r="Z1747" s="25" t="str">
        <f t="shared" si="458"/>
        <v>STD_PRINTER "CHAR"</v>
      </c>
      <c r="AA1747" s="25" t="str">
        <f t="shared" si="468"/>
        <v>PRINTERCHAR</v>
      </c>
      <c r="AB1747" s="1">
        <f t="shared" si="459"/>
        <v>1709</v>
      </c>
      <c r="AC1747" t="str">
        <f t="shared" si="469"/>
        <v>ITM_PRINTERCHAR</v>
      </c>
      <c r="AD1747" s="133" t="str">
        <f>IF(ISNA(VLOOKUP(AA1747,'XEQM Shortlist'!J:J,1,0)),"//","")</f>
        <v>//</v>
      </c>
      <c r="AF1747" s="92" t="str">
        <f t="shared" si="470"/>
        <v>PRINTERCHAR</v>
      </c>
      <c r="AG1747" t="b">
        <f t="shared" si="471"/>
        <v>1</v>
      </c>
    </row>
    <row r="1748" spans="1:33">
      <c r="A1748" s="48">
        <f t="shared" si="456"/>
        <v>1748</v>
      </c>
      <c r="B1748" s="47">
        <f t="shared" si="457"/>
        <v>1710</v>
      </c>
      <c r="C1748" s="51" t="s">
        <v>3771</v>
      </c>
      <c r="D1748" s="51" t="s">
        <v>7</v>
      </c>
      <c r="E1748" s="56" t="s">
        <v>458</v>
      </c>
      <c r="F1748" s="56" t="s">
        <v>458</v>
      </c>
      <c r="G1748" s="158">
        <v>0</v>
      </c>
      <c r="H1748" s="158">
        <v>127</v>
      </c>
      <c r="I1748" s="145" t="s">
        <v>3</v>
      </c>
      <c r="J1748" s="56" t="s">
        <v>1377</v>
      </c>
      <c r="K1748" s="57" t="s">
        <v>3947</v>
      </c>
      <c r="L1748" s="55" t="s">
        <v>4773</v>
      </c>
      <c r="M1748" s="55" t="s">
        <v>4831</v>
      </c>
      <c r="N1748" s="55"/>
      <c r="O1748" s="55"/>
      <c r="P1748" s="54" t="s">
        <v>2088</v>
      </c>
      <c r="Q1748" s="13"/>
      <c r="R1748"/>
      <c r="S1748" t="str">
        <f t="shared" si="461"/>
        <v/>
      </c>
      <c r="T1748" s="44" t="str">
        <f>IF(ISNA(VLOOKUP(P1748,Sheet1!E:F,2,0)),"--","PRESENT")</f>
        <v>--</v>
      </c>
      <c r="U1748"/>
      <c r="V1748">
        <f t="shared" si="467"/>
        <v>525</v>
      </c>
      <c r="W1748" s="79" t="s">
        <v>2240</v>
      </c>
      <c r="X1748" s="57" t="s">
        <v>2240</v>
      </c>
      <c r="Y1748" s="57" t="s">
        <v>2240</v>
      </c>
      <c r="Z1748" s="25" t="str">
        <f t="shared" si="458"/>
        <v>STD_PRINTER "DLAY"</v>
      </c>
      <c r="AA1748" s="25" t="str">
        <f t="shared" si="468"/>
        <v>PRINTERDLAY</v>
      </c>
      <c r="AB1748" s="1">
        <f t="shared" si="459"/>
        <v>1710</v>
      </c>
      <c r="AC1748" t="str">
        <f t="shared" si="469"/>
        <v>ITM_PRINTERDLAY</v>
      </c>
      <c r="AD1748" s="133" t="str">
        <f>IF(ISNA(VLOOKUP(AA1748,'XEQM Shortlist'!J:J,1,0)),"//","")</f>
        <v>//</v>
      </c>
      <c r="AF1748" s="92" t="str">
        <f t="shared" si="470"/>
        <v>PRINTERDLAY</v>
      </c>
      <c r="AG1748" t="b">
        <f t="shared" si="471"/>
        <v>1</v>
      </c>
    </row>
    <row r="1749" spans="1:33">
      <c r="A1749" s="48">
        <f t="shared" si="456"/>
        <v>1749</v>
      </c>
      <c r="B1749" s="47">
        <f t="shared" si="457"/>
        <v>1711</v>
      </c>
      <c r="C1749" s="51" t="s">
        <v>3771</v>
      </c>
      <c r="D1749" s="51" t="s">
        <v>7</v>
      </c>
      <c r="E1749" s="56" t="s">
        <v>1337</v>
      </c>
      <c r="F1749" s="56" t="s">
        <v>1337</v>
      </c>
      <c r="G1749" s="158">
        <v>0</v>
      </c>
      <c r="H1749" s="158">
        <v>0</v>
      </c>
      <c r="I1749" s="145" t="s">
        <v>3</v>
      </c>
      <c r="J1749" s="56" t="s">
        <v>1377</v>
      </c>
      <c r="K1749" s="57" t="s">
        <v>3947</v>
      </c>
      <c r="L1749" s="55" t="s">
        <v>4773</v>
      </c>
      <c r="M1749" s="55" t="s">
        <v>4830</v>
      </c>
      <c r="N1749" s="55"/>
      <c r="O1749" s="55"/>
      <c r="P1749" s="54" t="s">
        <v>2089</v>
      </c>
      <c r="Q1749" s="13"/>
      <c r="R1749"/>
      <c r="S1749" t="str">
        <f t="shared" si="461"/>
        <v/>
      </c>
      <c r="T1749" s="44" t="str">
        <f>IF(ISNA(VLOOKUP(P1749,Sheet1!E:F,2,0)),"--","PRESENT")</f>
        <v>--</v>
      </c>
      <c r="U1749"/>
      <c r="V1749">
        <f t="shared" si="467"/>
        <v>526</v>
      </c>
      <c r="W1749" s="79" t="s">
        <v>2240</v>
      </c>
      <c r="X1749" s="57" t="s">
        <v>2240</v>
      </c>
      <c r="Y1749" s="57" t="s">
        <v>2240</v>
      </c>
      <c r="Z1749" s="25" t="str">
        <f t="shared" si="458"/>
        <v>STD_PRINTER "LCD"</v>
      </c>
      <c r="AA1749" s="25" t="str">
        <f t="shared" si="468"/>
        <v>PRINTERLCD</v>
      </c>
      <c r="AB1749" s="1">
        <f t="shared" si="459"/>
        <v>1711</v>
      </c>
      <c r="AC1749" t="str">
        <f t="shared" si="469"/>
        <v>ITM_PRINTERLCD</v>
      </c>
      <c r="AD1749" s="133" t="str">
        <f>IF(ISNA(VLOOKUP(AA1749,'XEQM Shortlist'!J:J,1,0)),"//","")</f>
        <v>//</v>
      </c>
      <c r="AF1749" s="92" t="str">
        <f t="shared" si="470"/>
        <v>PRINTERLCD</v>
      </c>
      <c r="AG1749" t="b">
        <f t="shared" si="471"/>
        <v>1</v>
      </c>
    </row>
    <row r="1750" spans="1:33">
      <c r="A1750" s="48">
        <f t="shared" si="456"/>
        <v>1750</v>
      </c>
      <c r="B1750" s="47">
        <f t="shared" si="457"/>
        <v>1712</v>
      </c>
      <c r="C1750" s="51" t="s">
        <v>3771</v>
      </c>
      <c r="D1750" s="51" t="s">
        <v>7</v>
      </c>
      <c r="E1750" s="56" t="s">
        <v>459</v>
      </c>
      <c r="F1750" s="56" t="s">
        <v>459</v>
      </c>
      <c r="G1750" s="158">
        <v>0</v>
      </c>
      <c r="H1750" s="158">
        <v>3</v>
      </c>
      <c r="I1750" s="145" t="s">
        <v>3</v>
      </c>
      <c r="J1750" s="56" t="s">
        <v>1377</v>
      </c>
      <c r="K1750" s="57" t="s">
        <v>3947</v>
      </c>
      <c r="L1750" s="55" t="s">
        <v>4773</v>
      </c>
      <c r="M1750" s="55" t="s">
        <v>4831</v>
      </c>
      <c r="N1750" s="55"/>
      <c r="O1750" s="55"/>
      <c r="P1750" s="54" t="s">
        <v>2090</v>
      </c>
      <c r="Q1750" s="13"/>
      <c r="R1750"/>
      <c r="S1750" t="str">
        <f t="shared" si="461"/>
        <v/>
      </c>
      <c r="T1750" s="44" t="str">
        <f>IF(ISNA(VLOOKUP(P1750,Sheet1!E:F,2,0)),"--","PRESENT")</f>
        <v>--</v>
      </c>
      <c r="U1750"/>
      <c r="V1750">
        <f t="shared" si="467"/>
        <v>527</v>
      </c>
      <c r="W1750" s="79" t="s">
        <v>2240</v>
      </c>
      <c r="X1750" s="57" t="s">
        <v>2240</v>
      </c>
      <c r="Y1750" s="57" t="s">
        <v>2240</v>
      </c>
      <c r="Z1750" s="25" t="str">
        <f t="shared" si="458"/>
        <v>STD_PRINTER "MODE"</v>
      </c>
      <c r="AA1750" s="25" t="str">
        <f t="shared" si="468"/>
        <v>PRINTERMODE</v>
      </c>
      <c r="AB1750" s="1">
        <f t="shared" si="459"/>
        <v>1712</v>
      </c>
      <c r="AC1750" t="str">
        <f t="shared" si="469"/>
        <v>ITM_PRINTERMODE</v>
      </c>
      <c r="AD1750" s="133" t="str">
        <f>IF(ISNA(VLOOKUP(AA1750,'XEQM Shortlist'!J:J,1,0)),"//","")</f>
        <v>//</v>
      </c>
      <c r="AF1750" s="92" t="str">
        <f t="shared" si="470"/>
        <v>PRINTERMODE</v>
      </c>
      <c r="AG1750" t="b">
        <f t="shared" si="471"/>
        <v>1</v>
      </c>
    </row>
    <row r="1751" spans="1:33">
      <c r="A1751" s="48">
        <f t="shared" si="456"/>
        <v>1751</v>
      </c>
      <c r="B1751" s="47">
        <f t="shared" si="457"/>
        <v>1713</v>
      </c>
      <c r="C1751" s="51" t="s">
        <v>3771</v>
      </c>
      <c r="D1751" s="51" t="s">
        <v>7</v>
      </c>
      <c r="E1751" s="56" t="s">
        <v>460</v>
      </c>
      <c r="F1751" s="56" t="s">
        <v>460</v>
      </c>
      <c r="G1751" s="158">
        <v>0</v>
      </c>
      <c r="H1751" s="158">
        <v>0</v>
      </c>
      <c r="I1751" s="145" t="s">
        <v>3</v>
      </c>
      <c r="J1751" s="56" t="s">
        <v>1377</v>
      </c>
      <c r="K1751" s="57" t="s">
        <v>3947</v>
      </c>
      <c r="L1751" s="55" t="s">
        <v>4773</v>
      </c>
      <c r="M1751" s="55" t="s">
        <v>4830</v>
      </c>
      <c r="N1751" s="55"/>
      <c r="O1751" s="55"/>
      <c r="P1751" s="54" t="s">
        <v>2091</v>
      </c>
      <c r="Q1751" s="13"/>
      <c r="R1751"/>
      <c r="S1751" t="str">
        <f t="shared" si="461"/>
        <v/>
      </c>
      <c r="T1751" s="44" t="str">
        <f>IF(ISNA(VLOOKUP(P1751,Sheet1!E:F,2,0)),"--","PRESENT")</f>
        <v>--</v>
      </c>
      <c r="U1751"/>
      <c r="V1751">
        <f t="shared" si="467"/>
        <v>528</v>
      </c>
      <c r="W1751" s="79" t="s">
        <v>2240</v>
      </c>
      <c r="X1751" s="57" t="s">
        <v>2240</v>
      </c>
      <c r="Y1751" s="57" t="s">
        <v>2240</v>
      </c>
      <c r="Z1751" s="25" t="str">
        <f t="shared" si="458"/>
        <v>STD_PRINTER "PROG"</v>
      </c>
      <c r="AA1751" s="25" t="str">
        <f t="shared" si="468"/>
        <v>PRINTERPROG</v>
      </c>
      <c r="AB1751" s="1">
        <f t="shared" si="459"/>
        <v>1713</v>
      </c>
      <c r="AC1751" t="str">
        <f t="shared" si="469"/>
        <v>ITM_PRINTERPROG</v>
      </c>
      <c r="AD1751" s="133" t="str">
        <f>IF(ISNA(VLOOKUP(AA1751,'XEQM Shortlist'!J:J,1,0)),"//","")</f>
        <v>//</v>
      </c>
      <c r="AF1751" s="92" t="str">
        <f t="shared" si="470"/>
        <v>PRINTERPROG</v>
      </c>
      <c r="AG1751" t="b">
        <f t="shared" si="471"/>
        <v>1</v>
      </c>
    </row>
    <row r="1752" spans="1:33">
      <c r="A1752" s="48">
        <f t="shared" si="456"/>
        <v>1752</v>
      </c>
      <c r="B1752" s="47">
        <f t="shared" si="457"/>
        <v>1714</v>
      </c>
      <c r="C1752" s="51" t="s">
        <v>3771</v>
      </c>
      <c r="D1752" s="51" t="s">
        <v>7</v>
      </c>
      <c r="E1752" s="56" t="s">
        <v>1338</v>
      </c>
      <c r="F1752" s="56" t="s">
        <v>1338</v>
      </c>
      <c r="G1752" s="158">
        <v>0</v>
      </c>
      <c r="H1752" s="158">
        <v>99</v>
      </c>
      <c r="I1752" s="145" t="s">
        <v>3</v>
      </c>
      <c r="J1752" s="56" t="s">
        <v>1377</v>
      </c>
      <c r="K1752" s="57" t="s">
        <v>3947</v>
      </c>
      <c r="L1752" s="55" t="s">
        <v>4773</v>
      </c>
      <c r="M1752" s="55" t="s">
        <v>4835</v>
      </c>
      <c r="N1752" s="55"/>
      <c r="O1752" s="55"/>
      <c r="P1752" s="54" t="s">
        <v>2092</v>
      </c>
      <c r="Q1752" s="13"/>
      <c r="R1752"/>
      <c r="S1752" t="str">
        <f t="shared" si="461"/>
        <v/>
      </c>
      <c r="T1752" s="44" t="str">
        <f>IF(ISNA(VLOOKUP(P1752,Sheet1!E:F,2,0)),"--","PRESENT")</f>
        <v>--</v>
      </c>
      <c r="U1752"/>
      <c r="V1752">
        <f t="shared" si="467"/>
        <v>529</v>
      </c>
      <c r="W1752" s="79" t="s">
        <v>2240</v>
      </c>
      <c r="X1752" s="57" t="s">
        <v>2240</v>
      </c>
      <c r="Y1752" s="57" t="s">
        <v>2240</v>
      </c>
      <c r="Z1752" s="25" t="str">
        <f t="shared" si="458"/>
        <v>STD_PRINTER "R"</v>
      </c>
      <c r="AA1752" s="25" t="str">
        <f t="shared" si="468"/>
        <v>PRINTERR</v>
      </c>
      <c r="AB1752" s="1">
        <f t="shared" si="459"/>
        <v>1714</v>
      </c>
      <c r="AC1752" t="str">
        <f t="shared" si="469"/>
        <v>ITM_PRINTERR</v>
      </c>
      <c r="AD1752" s="133" t="str">
        <f>IF(ISNA(VLOOKUP(AA1752,'XEQM Shortlist'!J:J,1,0)),"//","")</f>
        <v>//</v>
      </c>
      <c r="AF1752" s="92" t="str">
        <f t="shared" si="470"/>
        <v>PRINTERR</v>
      </c>
      <c r="AG1752" t="b">
        <f t="shared" si="471"/>
        <v>1</v>
      </c>
    </row>
    <row r="1753" spans="1:33">
      <c r="A1753" s="48">
        <f t="shared" si="456"/>
        <v>1753</v>
      </c>
      <c r="B1753" s="47">
        <f t="shared" si="457"/>
        <v>1715</v>
      </c>
      <c r="C1753" s="51" t="s">
        <v>3771</v>
      </c>
      <c r="D1753" s="51" t="s">
        <v>7</v>
      </c>
      <c r="E1753" s="56" t="s">
        <v>461</v>
      </c>
      <c r="F1753" s="56" t="s">
        <v>461</v>
      </c>
      <c r="G1753" s="158">
        <v>0</v>
      </c>
      <c r="H1753" s="158">
        <v>0</v>
      </c>
      <c r="I1753" s="145" t="s">
        <v>3</v>
      </c>
      <c r="J1753" s="56" t="s">
        <v>1377</v>
      </c>
      <c r="K1753" s="57" t="s">
        <v>3947</v>
      </c>
      <c r="L1753" s="55" t="s">
        <v>4773</v>
      </c>
      <c r="M1753" s="55" t="s">
        <v>4830</v>
      </c>
      <c r="N1753" s="55"/>
      <c r="O1753" s="55"/>
      <c r="P1753" s="54" t="s">
        <v>2093</v>
      </c>
      <c r="Q1753" s="13"/>
      <c r="R1753"/>
      <c r="S1753" t="str">
        <f t="shared" si="461"/>
        <v/>
      </c>
      <c r="T1753" s="44" t="str">
        <f>IF(ISNA(VLOOKUP(P1753,Sheet1!E:F,2,0)),"--","PRESENT")</f>
        <v>--</v>
      </c>
      <c r="U1753"/>
      <c r="V1753">
        <f t="shared" si="467"/>
        <v>530</v>
      </c>
      <c r="W1753" s="79" t="s">
        <v>2240</v>
      </c>
      <c r="X1753" s="57" t="s">
        <v>2240</v>
      </c>
      <c r="Y1753" s="57" t="s">
        <v>2240</v>
      </c>
      <c r="Z1753" s="25" t="str">
        <f t="shared" si="458"/>
        <v>STD_PRINTER "REGS"</v>
      </c>
      <c r="AA1753" s="25" t="str">
        <f t="shared" si="468"/>
        <v>PRINTERREGS</v>
      </c>
      <c r="AB1753" s="1">
        <f t="shared" si="459"/>
        <v>1715</v>
      </c>
      <c r="AC1753" t="str">
        <f t="shared" si="469"/>
        <v>ITM_PRINTERREGS</v>
      </c>
      <c r="AD1753" s="133" t="str">
        <f>IF(ISNA(VLOOKUP(AA1753,'XEQM Shortlist'!J:J,1,0)),"//","")</f>
        <v>//</v>
      </c>
      <c r="AF1753" s="92" t="str">
        <f t="shared" si="470"/>
        <v>PRINTERREGS</v>
      </c>
      <c r="AG1753" t="b">
        <f t="shared" si="471"/>
        <v>1</v>
      </c>
    </row>
    <row r="1754" spans="1:33">
      <c r="A1754" s="48">
        <f t="shared" si="456"/>
        <v>1754</v>
      </c>
      <c r="B1754" s="47">
        <f t="shared" si="457"/>
        <v>1716</v>
      </c>
      <c r="C1754" s="51" t="s">
        <v>3701</v>
      </c>
      <c r="D1754" s="51" t="s">
        <v>4459</v>
      </c>
      <c r="E1754" s="56" t="s">
        <v>1339</v>
      </c>
      <c r="F1754" s="56" t="s">
        <v>1339</v>
      </c>
      <c r="G1754" s="158">
        <v>0</v>
      </c>
      <c r="H1754" s="158">
        <v>0</v>
      </c>
      <c r="I1754" s="145" t="s">
        <v>3</v>
      </c>
      <c r="J1754" s="56" t="s">
        <v>1377</v>
      </c>
      <c r="K1754" s="57" t="s">
        <v>3947</v>
      </c>
      <c r="L1754" s="55" t="s">
        <v>4773</v>
      </c>
      <c r="M1754" s="55" t="s">
        <v>4830</v>
      </c>
      <c r="N1754" s="55"/>
      <c r="O1754" s="55"/>
      <c r="P1754" s="54" t="s">
        <v>2094</v>
      </c>
      <c r="Q1754" s="13"/>
      <c r="R1754"/>
      <c r="S1754" t="str">
        <f t="shared" si="461"/>
        <v/>
      </c>
      <c r="T1754" s="44" t="str">
        <f>IF(ISNA(VLOOKUP(P1754,Sheet1!E:F,2,0)),"--","PRESENT")</f>
        <v>PRESENT</v>
      </c>
      <c r="U1754"/>
      <c r="V1754">
        <f t="shared" si="467"/>
        <v>531</v>
      </c>
      <c r="W1754" s="79" t="s">
        <v>2240</v>
      </c>
      <c r="X1754" s="57" t="s">
        <v>2240</v>
      </c>
      <c r="Y1754" s="57" t="s">
        <v>2240</v>
      </c>
      <c r="Z1754" s="25" t="str">
        <f t="shared" si="458"/>
        <v>STD_PRINTER "STK"</v>
      </c>
      <c r="AA1754" s="25" t="str">
        <f t="shared" si="468"/>
        <v>PRINTERSTK</v>
      </c>
      <c r="AB1754" s="1">
        <f t="shared" si="459"/>
        <v>1716</v>
      </c>
      <c r="AC1754" t="str">
        <f t="shared" si="469"/>
        <v>ITM_PRINTERSTK</v>
      </c>
      <c r="AD1754" s="133" t="str">
        <f>IF(ISNA(VLOOKUP(AA1754,'XEQM Shortlist'!J:J,1,0)),"//","")</f>
        <v>//</v>
      </c>
      <c r="AF1754" s="92" t="str">
        <f t="shared" si="470"/>
        <v>PRINTERSTK</v>
      </c>
      <c r="AG1754" t="b">
        <f t="shared" si="471"/>
        <v>1</v>
      </c>
    </row>
    <row r="1755" spans="1:33">
      <c r="A1755" s="48">
        <f t="shared" si="456"/>
        <v>1755</v>
      </c>
      <c r="B1755" s="47">
        <f t="shared" si="457"/>
        <v>1717</v>
      </c>
      <c r="C1755" s="51" t="s">
        <v>3771</v>
      </c>
      <c r="D1755" s="59" t="s">
        <v>7</v>
      </c>
      <c r="E1755" s="56" t="s">
        <v>1340</v>
      </c>
      <c r="F1755" s="56" t="s">
        <v>1340</v>
      </c>
      <c r="G1755" s="158">
        <v>0</v>
      </c>
      <c r="H1755" s="158">
        <v>127</v>
      </c>
      <c r="I1755" s="145" t="s">
        <v>3</v>
      </c>
      <c r="J1755" s="56" t="s">
        <v>1377</v>
      </c>
      <c r="K1755" s="57" t="s">
        <v>3947</v>
      </c>
      <c r="L1755" s="55" t="s">
        <v>4773</v>
      </c>
      <c r="M1755" s="55" t="s">
        <v>4831</v>
      </c>
      <c r="N1755" s="55"/>
      <c r="O1755" s="55"/>
      <c r="P1755" s="54" t="s">
        <v>2095</v>
      </c>
      <c r="Q1755" s="13"/>
      <c r="R1755"/>
      <c r="S1755" t="str">
        <f t="shared" si="461"/>
        <v/>
      </c>
      <c r="T1755" s="44" t="str">
        <f>IF(ISNA(VLOOKUP(P1755,Sheet1!E:F,2,0)),"--","PRESENT")</f>
        <v>--</v>
      </c>
      <c r="U1755"/>
      <c r="V1755">
        <f t="shared" si="467"/>
        <v>532</v>
      </c>
      <c r="W1755" s="79" t="s">
        <v>2240</v>
      </c>
      <c r="X1755" s="57" t="s">
        <v>2240</v>
      </c>
      <c r="Y1755" s="57" t="s">
        <v>2240</v>
      </c>
      <c r="Z1755" s="25" t="str">
        <f t="shared" si="458"/>
        <v>STD_PRINTER "TAB"</v>
      </c>
      <c r="AA1755" s="25" t="str">
        <f t="shared" si="468"/>
        <v>PRINTERTAB</v>
      </c>
      <c r="AB1755" s="1">
        <f t="shared" si="459"/>
        <v>1717</v>
      </c>
      <c r="AC1755" t="str">
        <f t="shared" si="469"/>
        <v>ITM_PRINTERTAB</v>
      </c>
      <c r="AD1755" s="133" t="str">
        <f>IF(ISNA(VLOOKUP(AA1755,'XEQM Shortlist'!J:J,1,0)),"//","")</f>
        <v>//</v>
      </c>
      <c r="AF1755" s="92" t="str">
        <f t="shared" si="470"/>
        <v>PRINTERTAB</v>
      </c>
      <c r="AG1755" t="b">
        <f t="shared" si="471"/>
        <v>1</v>
      </c>
    </row>
    <row r="1756" spans="1:33">
      <c r="A1756" s="48">
        <f t="shared" ref="A1756:A1819" si="472">IF(B1756=INT(B1756),ROW(),"")</f>
        <v>1756</v>
      </c>
      <c r="B1756" s="47">
        <f t="shared" ref="B1756:B1819" si="473">IF(AND(MID(C1756,2,1)&lt;&gt;"/",MID(C1756,1,1)="/"),INT(B1755)+1,B1755+0.01)</f>
        <v>1718</v>
      </c>
      <c r="C1756" s="51" t="s">
        <v>3771</v>
      </c>
      <c r="D1756" s="51" t="s">
        <v>7</v>
      </c>
      <c r="E1756" s="56" t="s">
        <v>462</v>
      </c>
      <c r="F1756" s="56" t="s">
        <v>462</v>
      </c>
      <c r="G1756" s="158">
        <v>0</v>
      </c>
      <c r="H1756" s="158">
        <v>0</v>
      </c>
      <c r="I1756" s="145" t="s">
        <v>3</v>
      </c>
      <c r="J1756" s="56" t="s">
        <v>1377</v>
      </c>
      <c r="K1756" s="57" t="s">
        <v>3947</v>
      </c>
      <c r="L1756" s="55" t="s">
        <v>4773</v>
      </c>
      <c r="M1756" s="55" t="s">
        <v>4830</v>
      </c>
      <c r="N1756" s="55"/>
      <c r="O1756" s="55"/>
      <c r="P1756" s="54" t="s">
        <v>2096</v>
      </c>
      <c r="Q1756" s="13"/>
      <c r="R1756"/>
      <c r="S1756" t="str">
        <f t="shared" si="461"/>
        <v/>
      </c>
      <c r="T1756" s="44" t="str">
        <f>IF(ISNA(VLOOKUP(P1756,Sheet1!E:F,2,0)),"--","PRESENT")</f>
        <v>--</v>
      </c>
      <c r="U1756"/>
      <c r="V1756">
        <f t="shared" si="467"/>
        <v>533</v>
      </c>
      <c r="W1756" s="79" t="s">
        <v>2240</v>
      </c>
      <c r="X1756" s="57" t="s">
        <v>2240</v>
      </c>
      <c r="Y1756" s="57" t="s">
        <v>2240</v>
      </c>
      <c r="Z1756" s="25" t="str">
        <f t="shared" si="458"/>
        <v>STD_PRINTER "USER"</v>
      </c>
      <c r="AA1756" s="25" t="str">
        <f t="shared" si="468"/>
        <v>PRINTERUSER</v>
      </c>
      <c r="AB1756" s="1">
        <f t="shared" si="459"/>
        <v>1718</v>
      </c>
      <c r="AC1756" t="str">
        <f t="shared" si="469"/>
        <v>ITM_PRINTERUSER</v>
      </c>
      <c r="AD1756" s="133" t="str">
        <f>IF(ISNA(VLOOKUP(AA1756,'XEQM Shortlist'!J:J,1,0)),"//","")</f>
        <v>//</v>
      </c>
      <c r="AF1756" s="92" t="str">
        <f t="shared" si="470"/>
        <v>PRINTERUSER</v>
      </c>
      <c r="AG1756" t="b">
        <f t="shared" si="471"/>
        <v>1</v>
      </c>
    </row>
    <row r="1757" spans="1:33">
      <c r="A1757" s="48">
        <f t="shared" si="472"/>
        <v>1757</v>
      </c>
      <c r="B1757" s="47">
        <f t="shared" si="473"/>
        <v>1719</v>
      </c>
      <c r="C1757" s="51" t="s">
        <v>3771</v>
      </c>
      <c r="D1757" s="51" t="s">
        <v>7</v>
      </c>
      <c r="E1757" s="56" t="s">
        <v>1341</v>
      </c>
      <c r="F1757" s="56" t="s">
        <v>1341</v>
      </c>
      <c r="G1757" s="158">
        <v>0</v>
      </c>
      <c r="H1757" s="158">
        <v>0</v>
      </c>
      <c r="I1757" s="145" t="s">
        <v>3</v>
      </c>
      <c r="J1757" s="56" t="s">
        <v>1377</v>
      </c>
      <c r="K1757" s="57" t="s">
        <v>3947</v>
      </c>
      <c r="L1757" s="55" t="s">
        <v>4773</v>
      </c>
      <c r="M1757" s="55" t="s">
        <v>4830</v>
      </c>
      <c r="N1757" s="55"/>
      <c r="O1757" s="55"/>
      <c r="P1757" s="54" t="s">
        <v>2097</v>
      </c>
      <c r="Q1757" s="13"/>
      <c r="R1757"/>
      <c r="S1757" t="str">
        <f t="shared" si="461"/>
        <v/>
      </c>
      <c r="T1757" s="44" t="str">
        <f>IF(ISNA(VLOOKUP(P1757,Sheet1!E:F,2,0)),"--","PRESENT")</f>
        <v>--</v>
      </c>
      <c r="U1757"/>
      <c r="V1757">
        <f t="shared" si="467"/>
        <v>534</v>
      </c>
      <c r="W1757" s="79" t="s">
        <v>2240</v>
      </c>
      <c r="X1757" s="57" t="s">
        <v>2240</v>
      </c>
      <c r="Y1757" s="57" t="s">
        <v>2240</v>
      </c>
      <c r="Z1757" s="25" t="str">
        <f t="shared" ref="Z1757:Z1759" si="47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68"/>
        <v>PRINTERWIDTH</v>
      </c>
      <c r="AB1757" s="1">
        <f t="shared" ref="AB1757:AB1759" si="475">B1757</f>
        <v>1719</v>
      </c>
      <c r="AC1757" t="str">
        <f t="shared" si="469"/>
        <v>ITM_PRINTERWIDTH</v>
      </c>
      <c r="AD1757" s="133" t="str">
        <f>IF(ISNA(VLOOKUP(AA1757,'XEQM Shortlist'!J:J,1,0)),"//","")</f>
        <v>//</v>
      </c>
      <c r="AF1757" s="92" t="str">
        <f t="shared" si="470"/>
        <v>PRINTERWIDTH</v>
      </c>
      <c r="AG1757" t="b">
        <f t="shared" si="471"/>
        <v>1</v>
      </c>
    </row>
    <row r="1758" spans="1:33">
      <c r="A1758" s="48">
        <f t="shared" si="472"/>
        <v>1758</v>
      </c>
      <c r="B1758" s="47">
        <f t="shared" si="473"/>
        <v>1720</v>
      </c>
      <c r="C1758" s="51" t="s">
        <v>3771</v>
      </c>
      <c r="D1758" s="51" t="s">
        <v>7</v>
      </c>
      <c r="E1758" s="56" t="s">
        <v>1342</v>
      </c>
      <c r="F1758" s="56" t="s">
        <v>1342</v>
      </c>
      <c r="G1758" s="158">
        <v>0</v>
      </c>
      <c r="H1758" s="158">
        <v>0</v>
      </c>
      <c r="I1758" s="145" t="s">
        <v>3</v>
      </c>
      <c r="J1758" s="56" t="s">
        <v>1377</v>
      </c>
      <c r="K1758" s="57" t="s">
        <v>3947</v>
      </c>
      <c r="L1758" s="55" t="s">
        <v>4773</v>
      </c>
      <c r="M1758" s="55" t="s">
        <v>4830</v>
      </c>
      <c r="N1758" s="55"/>
      <c r="O1758" s="55"/>
      <c r="P1758" s="54" t="s">
        <v>2098</v>
      </c>
      <c r="Q1758" s="13"/>
      <c r="R1758"/>
      <c r="S1758" t="str">
        <f t="shared" si="461"/>
        <v/>
      </c>
      <c r="T1758" s="44" t="str">
        <f>IF(ISNA(VLOOKUP(P1758,Sheet1!E:F,2,0)),"--","PRESENT")</f>
        <v>--</v>
      </c>
      <c r="U1758"/>
      <c r="V1758">
        <f t="shared" si="467"/>
        <v>535</v>
      </c>
      <c r="W1758" s="79" t="s">
        <v>2240</v>
      </c>
      <c r="X1758" s="57" t="s">
        <v>2240</v>
      </c>
      <c r="Y1758" s="57" t="s">
        <v>2240</v>
      </c>
      <c r="Z1758" s="25" t="str">
        <f t="shared" si="474"/>
        <v>STD_PRINTER STD_SIGMA</v>
      </c>
      <c r="AA1758" s="25" t="str">
        <f t="shared" si="468"/>
        <v>PRINTERSUM</v>
      </c>
      <c r="AB1758" s="1">
        <f t="shared" si="475"/>
        <v>1720</v>
      </c>
      <c r="AC1758" t="str">
        <f t="shared" si="469"/>
        <v>ITM_PRINTERSIGMA</v>
      </c>
      <c r="AD1758" s="133" t="str">
        <f>IF(ISNA(VLOOKUP(AA1758,'XEQM Shortlist'!J:J,1,0)),"//","")</f>
        <v>//</v>
      </c>
      <c r="AF1758" s="92" t="str">
        <f t="shared" si="470"/>
        <v>PRINTERSUM</v>
      </c>
      <c r="AG1758" t="b">
        <f t="shared" si="471"/>
        <v>1</v>
      </c>
    </row>
    <row r="1759" spans="1:33">
      <c r="A1759" s="48">
        <f t="shared" si="472"/>
        <v>1759</v>
      </c>
      <c r="B1759" s="47">
        <f t="shared" si="473"/>
        <v>1721</v>
      </c>
      <c r="C1759" s="51" t="s">
        <v>3771</v>
      </c>
      <c r="D1759" s="51" t="s">
        <v>7</v>
      </c>
      <c r="E1759" s="56" t="s">
        <v>1343</v>
      </c>
      <c r="F1759" s="56" t="s">
        <v>1343</v>
      </c>
      <c r="G1759" s="158">
        <v>0</v>
      </c>
      <c r="H1759" s="158">
        <v>0</v>
      </c>
      <c r="I1759" s="145" t="s">
        <v>3</v>
      </c>
      <c r="J1759" s="56" t="s">
        <v>1377</v>
      </c>
      <c r="K1759" s="57" t="s">
        <v>3947</v>
      </c>
      <c r="L1759" s="55" t="s">
        <v>4773</v>
      </c>
      <c r="M1759" s="55" t="s">
        <v>4830</v>
      </c>
      <c r="N1759" s="55"/>
      <c r="O1759" s="55"/>
      <c r="P1759" s="54" t="s">
        <v>2099</v>
      </c>
      <c r="Q1759" s="13"/>
      <c r="R1759"/>
      <c r="S1759" t="str">
        <f t="shared" si="461"/>
        <v/>
      </c>
      <c r="T1759" s="44" t="str">
        <f>IF(ISNA(VLOOKUP(P1759,Sheet1!E:F,2,0)),"--","PRESENT")</f>
        <v>--</v>
      </c>
      <c r="U1759"/>
      <c r="V1759">
        <f t="shared" si="467"/>
        <v>536</v>
      </c>
      <c r="W1759" s="79"/>
      <c r="X1759" s="57"/>
      <c r="Y1759" s="57"/>
      <c r="Z1759" s="25" t="str">
        <f t="shared" si="474"/>
        <v>STD_PRINTER "#"</v>
      </c>
      <c r="AA1759" s="25" t="str">
        <f t="shared" si="468"/>
        <v>PRINTER#</v>
      </c>
      <c r="AB1759" s="1">
        <f t="shared" si="475"/>
        <v>1721</v>
      </c>
      <c r="AC1759" t="str">
        <f t="shared" si="469"/>
        <v>ITM_PRINTERHASH</v>
      </c>
      <c r="AD1759" s="133" t="str">
        <f>IF(ISNA(VLOOKUP(AA1759,'XEQM Shortlist'!J:J,1,0)),"//","")</f>
        <v>//</v>
      </c>
      <c r="AF1759" s="92" t="str">
        <f t="shared" si="470"/>
        <v>PRINTER#</v>
      </c>
      <c r="AG1759" t="b">
        <f t="shared" si="471"/>
        <v>1</v>
      </c>
    </row>
    <row r="1760" spans="1:33">
      <c r="A1760" s="48" t="str">
        <f t="shared" si="472"/>
        <v/>
      </c>
      <c r="B1760" s="47">
        <f t="shared" si="473"/>
        <v>1721.01</v>
      </c>
      <c r="C1760" s="51" t="s">
        <v>2240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/>
      <c r="O1760" s="55"/>
      <c r="P1760" s="54" t="s">
        <v>2240</v>
      </c>
      <c r="Q1760" s="13"/>
      <c r="R1760"/>
      <c r="S1760" t="str">
        <f t="shared" si="461"/>
        <v/>
      </c>
      <c r="T1760" s="44" t="str">
        <f>IF(ISNA(VLOOKUP(P1760,Sheet1!E:F,2,0)),"--","PRESENT")</f>
        <v>--</v>
      </c>
      <c r="U1760"/>
      <c r="V1760">
        <f t="shared" si="467"/>
        <v>536</v>
      </c>
      <c r="W1760" s="79"/>
      <c r="X1760" s="57"/>
      <c r="Y1760" s="57"/>
      <c r="Z1760" s="25" t="str">
        <f t="shared" ref="Z1760:Z1840" si="47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68"/>
        <v/>
      </c>
      <c r="AB1760" s="1">
        <f t="shared" ref="AB1760:AB1840" si="477">B1760</f>
        <v>1721.01</v>
      </c>
      <c r="AC1760" t="str">
        <f t="shared" si="469"/>
        <v/>
      </c>
      <c r="AD1760" s="133" t="str">
        <f>IF(ISNA(VLOOKUP(AA1760,'XEQM Shortlist'!J:J,1,0)),"//","")</f>
        <v/>
      </c>
      <c r="AF1760" s="92" t="str">
        <f t="shared" si="470"/>
        <v/>
      </c>
      <c r="AG1760" t="b">
        <f t="shared" si="471"/>
        <v>1</v>
      </c>
    </row>
    <row r="1761" spans="1:33">
      <c r="A1761" s="48">
        <f t="shared" si="472"/>
        <v>1761</v>
      </c>
      <c r="B1761" s="47">
        <f t="shared" si="473"/>
        <v>1722</v>
      </c>
      <c r="C1761" s="51" t="s">
        <v>3775</v>
      </c>
      <c r="D1761" s="51" t="s">
        <v>7</v>
      </c>
      <c r="E1761" s="56" t="s">
        <v>1346</v>
      </c>
      <c r="F1761" s="56" t="s">
        <v>1346</v>
      </c>
      <c r="G1761" s="158">
        <v>0</v>
      </c>
      <c r="H1761" s="158">
        <v>0</v>
      </c>
      <c r="I1761" s="145" t="s">
        <v>3</v>
      </c>
      <c r="J1761" s="56" t="s">
        <v>1377</v>
      </c>
      <c r="K1761" s="57" t="s">
        <v>3785</v>
      </c>
      <c r="L1761" s="55" t="s">
        <v>4773</v>
      </c>
      <c r="M1761" s="55" t="s">
        <v>4832</v>
      </c>
      <c r="N1761" s="55"/>
      <c r="O1761" s="55" t="s">
        <v>3188</v>
      </c>
      <c r="P1761" s="54" t="s">
        <v>2122</v>
      </c>
      <c r="Q1761" s="13"/>
      <c r="R1761"/>
      <c r="S1761" t="str">
        <f t="shared" si="461"/>
        <v/>
      </c>
      <c r="T1761" s="44" t="str">
        <f>IF(ISNA(VLOOKUP(P1761,Sheet1!E:F,2,0)),"--","PRESENT")</f>
        <v>--</v>
      </c>
      <c r="U1761"/>
      <c r="V1761">
        <f t="shared" si="467"/>
        <v>537</v>
      </c>
      <c r="W1761" s="79"/>
      <c r="X1761" s="57"/>
      <c r="Y1761" s="57"/>
      <c r="Z1761" s="25" t="str">
        <f t="shared" si="476"/>
        <v>"FBR"</v>
      </c>
      <c r="AA1761" s="25" t="str">
        <f t="shared" si="468"/>
        <v>FBR</v>
      </c>
      <c r="AB1761" s="1">
        <f t="shared" si="477"/>
        <v>1722</v>
      </c>
      <c r="AC1761" t="str">
        <f t="shared" si="469"/>
        <v>ITM_FBR</v>
      </c>
      <c r="AD1761" s="133" t="str">
        <f>IF(ISNA(VLOOKUP(AA1761,'XEQM Shortlist'!J:J,1,0)),"//","")</f>
        <v>//</v>
      </c>
      <c r="AF1761" s="92" t="str">
        <f t="shared" si="470"/>
        <v>FBR</v>
      </c>
      <c r="AG1761" t="b">
        <f t="shared" si="471"/>
        <v>1</v>
      </c>
    </row>
    <row r="1762" spans="1:33">
      <c r="A1762" s="48" t="str">
        <f t="shared" si="472"/>
        <v/>
      </c>
      <c r="B1762" s="47">
        <f t="shared" si="473"/>
        <v>1722.01</v>
      </c>
      <c r="C1762" s="51" t="s">
        <v>2240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/>
      <c r="O1762" s="51"/>
      <c r="P1762" s="54" t="s">
        <v>2240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67"/>
        <v>537</v>
      </c>
      <c r="W1762" s="79"/>
      <c r="X1762" s="57"/>
      <c r="Y1762" s="57"/>
      <c r="Z1762" s="25" t="str">
        <f t="shared" si="476"/>
        <v/>
      </c>
      <c r="AA1762" s="25" t="str">
        <f t="shared" si="468"/>
        <v/>
      </c>
      <c r="AB1762" s="1">
        <f t="shared" si="477"/>
        <v>1722.01</v>
      </c>
      <c r="AC1762" t="str">
        <f t="shared" si="469"/>
        <v/>
      </c>
      <c r="AD1762" s="133" t="str">
        <f>IF(ISNA(VLOOKUP(AA1762,'XEQM Shortlist'!J:J,1,0)),"//","")</f>
        <v/>
      </c>
      <c r="AF1762" s="92" t="str">
        <f t="shared" si="470"/>
        <v/>
      </c>
      <c r="AG1762" t="b">
        <f t="shared" si="471"/>
        <v>1</v>
      </c>
    </row>
    <row r="1763" spans="1:33" s="168" customFormat="1">
      <c r="A1763" s="48">
        <f t="shared" si="472"/>
        <v>1763</v>
      </c>
      <c r="B1763" s="47">
        <f t="shared" si="473"/>
        <v>1723</v>
      </c>
      <c r="C1763" s="164" t="s">
        <v>3702</v>
      </c>
      <c r="D1763" s="164" t="s">
        <v>7</v>
      </c>
      <c r="E1763" s="166" t="s">
        <v>2352</v>
      </c>
      <c r="F1763" s="166" t="s">
        <v>805</v>
      </c>
      <c r="G1763" s="174">
        <v>0</v>
      </c>
      <c r="H1763" s="174">
        <v>0</v>
      </c>
      <c r="I1763" s="166" t="s">
        <v>3</v>
      </c>
      <c r="J1763" s="175" t="s">
        <v>1378</v>
      </c>
      <c r="K1763" s="167" t="s">
        <v>3785</v>
      </c>
      <c r="L1763" s="168" t="s">
        <v>4773</v>
      </c>
      <c r="M1763" s="55" t="s">
        <v>4832</v>
      </c>
      <c r="O1763" s="164"/>
      <c r="P1763" s="169" t="s">
        <v>3400</v>
      </c>
      <c r="Q1763" s="169"/>
      <c r="R1763"/>
      <c r="S1763" t="str">
        <f t="shared" ref="S1763:S1826" si="478">IF(E1763=F1763,"","NOT EQUAL")</f>
        <v>NOT EQUAL</v>
      </c>
      <c r="T1763" s="44" t="str">
        <f>IF(ISNA(VLOOKUP(P1763,Sheet1!E:F,2,0)),"--","PRESENT")</f>
        <v>--</v>
      </c>
      <c r="U1763"/>
      <c r="V1763">
        <f t="shared" si="467"/>
        <v>537</v>
      </c>
      <c r="W1763" s="163"/>
      <c r="X1763" s="167"/>
      <c r="Y1763" s="167"/>
      <c r="Z1763" s="25" t="str">
        <f t="shared" si="476"/>
        <v/>
      </c>
      <c r="AA1763" s="25" t="str">
        <f t="shared" si="468"/>
        <v/>
      </c>
      <c r="AB1763" s="1">
        <f t="shared" si="477"/>
        <v>1723</v>
      </c>
      <c r="AC1763" t="str">
        <f t="shared" si="469"/>
        <v>ITM_UNDO</v>
      </c>
      <c r="AD1763" s="133" t="str">
        <f>IF(ISNA(VLOOKUP(AA1763,'XEQM Shortlist'!J:J,1,0)),"//","")</f>
        <v/>
      </c>
      <c r="AE1763"/>
      <c r="AF1763" s="92" t="str">
        <f t="shared" si="470"/>
        <v/>
      </c>
      <c r="AG1763" t="b">
        <f t="shared" si="471"/>
        <v>1</v>
      </c>
    </row>
    <row r="1764" spans="1:33">
      <c r="A1764" s="48">
        <f t="shared" si="472"/>
        <v>1764</v>
      </c>
      <c r="B1764" s="47">
        <f t="shared" si="473"/>
        <v>1724</v>
      </c>
      <c r="C1764" s="53" t="s">
        <v>3703</v>
      </c>
      <c r="D1764" s="51" t="s">
        <v>2794</v>
      </c>
      <c r="E1764" s="56" t="s">
        <v>883</v>
      </c>
      <c r="F1764" s="56" t="s">
        <v>883</v>
      </c>
      <c r="G1764" s="61">
        <v>0</v>
      </c>
      <c r="H1764" s="61">
        <v>0</v>
      </c>
      <c r="I1764" s="56" t="s">
        <v>1</v>
      </c>
      <c r="J1764" s="56" t="s">
        <v>1377</v>
      </c>
      <c r="K1764" s="57" t="s">
        <v>3948</v>
      </c>
      <c r="L1764" s="55" t="s">
        <v>4773</v>
      </c>
      <c r="M1764" s="55" t="s">
        <v>4832</v>
      </c>
      <c r="N1764" s="55"/>
      <c r="O1764" s="55" t="s">
        <v>884</v>
      </c>
      <c r="P1764" s="54" t="s">
        <v>1004</v>
      </c>
      <c r="Q1764" s="13"/>
      <c r="R1764"/>
      <c r="S1764" t="str">
        <f t="shared" si="478"/>
        <v/>
      </c>
      <c r="T1764" s="44" t="str">
        <f>IF(ISNA(VLOOKUP(P1764,Sheet1!E:F,2,0)),"--","PRESENT")</f>
        <v>--</v>
      </c>
      <c r="U1764"/>
      <c r="V1764">
        <f t="shared" si="467"/>
        <v>537</v>
      </c>
      <c r="W1764" s="79"/>
      <c r="X1764" s="57"/>
      <c r="Y1764" s="57"/>
      <c r="Z1764" s="25" t="str">
        <f t="shared" si="476"/>
        <v/>
      </c>
      <c r="AA1764" s="25" t="str">
        <f t="shared" si="468"/>
        <v/>
      </c>
      <c r="AB1764" s="1">
        <f t="shared" si="477"/>
        <v>1724</v>
      </c>
      <c r="AC1764" t="str">
        <f t="shared" si="469"/>
        <v>ITM_PR</v>
      </c>
      <c r="AD1764" s="133" t="str">
        <f>IF(ISNA(VLOOKUP(AA1764,'XEQM Shortlist'!J:J,1,0)),"//","")</f>
        <v/>
      </c>
      <c r="AF1764" s="92" t="str">
        <f t="shared" si="470"/>
        <v/>
      </c>
      <c r="AG1764" t="b">
        <f t="shared" si="471"/>
        <v>1</v>
      </c>
    </row>
    <row r="1765" spans="1:33">
      <c r="A1765" s="48">
        <f t="shared" si="472"/>
        <v>1765</v>
      </c>
      <c r="B1765" s="47">
        <f t="shared" si="473"/>
        <v>1725</v>
      </c>
      <c r="C1765" s="51" t="s">
        <v>4822</v>
      </c>
      <c r="D1765" s="164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1377</v>
      </c>
      <c r="K1765" s="57" t="s">
        <v>3785</v>
      </c>
      <c r="L1765" s="55" t="s">
        <v>4773</v>
      </c>
      <c r="M1765" s="55" t="s">
        <v>4832</v>
      </c>
      <c r="N1765" s="55"/>
      <c r="O1765" s="51"/>
      <c r="P1765" s="54" t="s">
        <v>2139</v>
      </c>
      <c r="Q1765" s="13"/>
      <c r="R1765"/>
      <c r="S1765" t="str">
        <f t="shared" si="478"/>
        <v/>
      </c>
      <c r="T1765" s="44" t="str">
        <f>IF(ISNA(VLOOKUP(P1765,Sheet1!E:F,2,0)),"--","PRESENT")</f>
        <v>--</v>
      </c>
      <c r="U1765"/>
      <c r="V1765">
        <f t="shared" si="467"/>
        <v>537</v>
      </c>
      <c r="W1765" s="79"/>
      <c r="X1765" s="57"/>
      <c r="Y1765" s="57"/>
      <c r="Z1765" s="25" t="str">
        <f t="shared" si="476"/>
        <v/>
      </c>
      <c r="AA1765" s="25" t="str">
        <f t="shared" si="468"/>
        <v/>
      </c>
      <c r="AB1765" s="1">
        <f t="shared" si="477"/>
        <v>1725</v>
      </c>
      <c r="AC1765" t="str">
        <f t="shared" si="469"/>
        <v>ITM_RS</v>
      </c>
      <c r="AD1765" s="133" t="str">
        <f>IF(ISNA(VLOOKUP(AA1765,'XEQM Shortlist'!J:J,1,0)),"//","")</f>
        <v/>
      </c>
      <c r="AF1765" s="92" t="str">
        <f t="shared" si="470"/>
        <v/>
      </c>
      <c r="AG1765" t="b">
        <f t="shared" si="471"/>
        <v>1</v>
      </c>
    </row>
    <row r="1766" spans="1:33" s="17" customFormat="1">
      <c r="A1766" s="48">
        <f t="shared" si="472"/>
        <v>1766</v>
      </c>
      <c r="B1766" s="47">
        <f t="shared" si="473"/>
        <v>1726</v>
      </c>
      <c r="C1766" s="93" t="s">
        <v>4616</v>
      </c>
      <c r="D1766" s="93" t="s">
        <v>7</v>
      </c>
      <c r="E1766" s="113" t="s">
        <v>4619</v>
      </c>
      <c r="F1766" s="113" t="s">
        <v>4619</v>
      </c>
      <c r="G1766" s="159">
        <v>0</v>
      </c>
      <c r="H1766" s="159">
        <v>0</v>
      </c>
      <c r="I1766" s="145" t="s">
        <v>3</v>
      </c>
      <c r="J1766" s="56" t="s">
        <v>1377</v>
      </c>
      <c r="K1766" s="57" t="s">
        <v>3947</v>
      </c>
      <c r="L1766" s="55" t="s">
        <v>4773</v>
      </c>
      <c r="M1766" s="55" t="s">
        <v>4830</v>
      </c>
      <c r="N1766" s="55"/>
      <c r="P1766" s="114" t="s">
        <v>4550</v>
      </c>
      <c r="Q1766" s="16"/>
      <c r="R1766"/>
      <c r="S1766" t="str">
        <f t="shared" si="478"/>
        <v/>
      </c>
      <c r="T1766" s="44" t="str">
        <f>IF(ISNA(VLOOKUP(P1766,Sheet1!E:F,2,0)),"--","PRESENT")</f>
        <v>--</v>
      </c>
      <c r="U1766"/>
      <c r="V1766">
        <f t="shared" si="467"/>
        <v>538</v>
      </c>
      <c r="W1766" s="92" t="s">
        <v>2240</v>
      </c>
      <c r="X1766" s="96" t="s">
        <v>2240</v>
      </c>
      <c r="Y1766" s="96" t="s">
        <v>2240</v>
      </c>
      <c r="Z1766" s="25" t="str">
        <f t="shared" si="476"/>
        <v>"K(M)"</v>
      </c>
      <c r="AA1766" s="25" t="str">
        <f t="shared" si="468"/>
        <v>K(M)</v>
      </c>
      <c r="AB1766" s="1">
        <f t="shared" si="477"/>
        <v>1726</v>
      </c>
      <c r="AC1766" t="str">
        <f t="shared" si="469"/>
        <v>ITM_Kk</v>
      </c>
      <c r="AD1766" s="133" t="str">
        <f>IF(ISNA(VLOOKUP(AA1766,'XEQM Shortlist'!J:J,1,0)),"//","")</f>
        <v>//</v>
      </c>
      <c r="AE1766"/>
      <c r="AF1766" s="92" t="str">
        <f t="shared" si="470"/>
        <v>K(M)</v>
      </c>
      <c r="AG1766" t="b">
        <f t="shared" si="471"/>
        <v>1</v>
      </c>
    </row>
    <row r="1767" spans="1:33" s="17" customFormat="1">
      <c r="A1767" s="48">
        <f t="shared" si="472"/>
        <v>1767</v>
      </c>
      <c r="B1767" s="47">
        <f t="shared" si="473"/>
        <v>1727</v>
      </c>
      <c r="C1767" s="93" t="s">
        <v>4617</v>
      </c>
      <c r="D1767" s="93" t="s">
        <v>7</v>
      </c>
      <c r="E1767" s="113" t="s">
        <v>4620</v>
      </c>
      <c r="F1767" s="113" t="s">
        <v>4620</v>
      </c>
      <c r="G1767" s="159">
        <v>0</v>
      </c>
      <c r="H1767" s="159">
        <v>0</v>
      </c>
      <c r="I1767" s="145" t="s">
        <v>3</v>
      </c>
      <c r="J1767" s="56" t="s">
        <v>1377</v>
      </c>
      <c r="K1767" s="57" t="s">
        <v>3947</v>
      </c>
      <c r="L1767" s="55" t="s">
        <v>4773</v>
      </c>
      <c r="M1767" s="55" t="s">
        <v>4830</v>
      </c>
      <c r="N1767" s="55"/>
      <c r="P1767" s="114" t="s">
        <v>4551</v>
      </c>
      <c r="Q1767" s="16"/>
      <c r="R1767"/>
      <c r="S1767" t="str">
        <f t="shared" si="478"/>
        <v/>
      </c>
      <c r="T1767" s="44" t="str">
        <f>IF(ISNA(VLOOKUP(P1767,Sheet1!E:F,2,0)),"--","PRESENT")</f>
        <v>--</v>
      </c>
      <c r="U1767"/>
      <c r="V1767">
        <f t="shared" si="467"/>
        <v>539</v>
      </c>
      <c r="W1767" s="92" t="s">
        <v>2240</v>
      </c>
      <c r="X1767" s="96" t="s">
        <v>2240</v>
      </c>
      <c r="Y1767" s="96" t="s">
        <v>2240</v>
      </c>
      <c r="Z1767" s="25" t="str">
        <f t="shared" si="476"/>
        <v>"E(M)"</v>
      </c>
      <c r="AA1767" s="25" t="str">
        <f t="shared" si="468"/>
        <v>E(M)</v>
      </c>
      <c r="AB1767" s="1">
        <f t="shared" si="477"/>
        <v>1727</v>
      </c>
      <c r="AC1767" t="str">
        <f t="shared" si="469"/>
        <v>ITM_Ek</v>
      </c>
      <c r="AD1767" s="133" t="str">
        <f>IF(ISNA(VLOOKUP(AA1767,'XEQM Shortlist'!J:J,1,0)),"//","")</f>
        <v>//</v>
      </c>
      <c r="AE1767"/>
      <c r="AF1767" s="92" t="str">
        <f t="shared" si="470"/>
        <v>E(M)</v>
      </c>
      <c r="AG1767" t="b">
        <f t="shared" si="471"/>
        <v>1</v>
      </c>
    </row>
    <row r="1768" spans="1:33" s="17" customFormat="1">
      <c r="A1768" s="48">
        <f t="shared" si="472"/>
        <v>1768</v>
      </c>
      <c r="B1768" s="47">
        <f t="shared" si="473"/>
        <v>1728</v>
      </c>
      <c r="C1768" s="93" t="s">
        <v>4618</v>
      </c>
      <c r="D1768" s="93" t="s">
        <v>7</v>
      </c>
      <c r="E1768" s="113" t="s">
        <v>4621</v>
      </c>
      <c r="F1768" s="113" t="s">
        <v>4621</v>
      </c>
      <c r="G1768" s="159">
        <v>0</v>
      </c>
      <c r="H1768" s="159">
        <v>0</v>
      </c>
      <c r="I1768" s="145" t="s">
        <v>3</v>
      </c>
      <c r="J1768" s="56" t="s">
        <v>1377</v>
      </c>
      <c r="K1768" s="57" t="s">
        <v>3947</v>
      </c>
      <c r="L1768" s="55" t="s">
        <v>4773</v>
      </c>
      <c r="M1768" s="55" t="s">
        <v>4830</v>
      </c>
      <c r="N1768" s="55"/>
      <c r="P1768" s="114" t="s">
        <v>4552</v>
      </c>
      <c r="Q1768" s="16"/>
      <c r="R1768"/>
      <c r="S1768" t="str">
        <f t="shared" si="478"/>
        <v/>
      </c>
      <c r="T1768" s="44" t="str">
        <f>IF(ISNA(VLOOKUP(P1768,Sheet1!E:F,2,0)),"--","PRESENT")</f>
        <v>--</v>
      </c>
      <c r="U1768"/>
      <c r="V1768">
        <f t="shared" si="467"/>
        <v>540</v>
      </c>
      <c r="W1768" s="92" t="s">
        <v>2240</v>
      </c>
      <c r="X1768" s="96" t="s">
        <v>2240</v>
      </c>
      <c r="Y1768" s="96" t="s">
        <v>2240</v>
      </c>
      <c r="Z1768" s="25" t="str">
        <f t="shared" si="476"/>
        <v>STD_PI "(N,M)"</v>
      </c>
      <c r="AA1768" s="25" t="str">
        <f t="shared" si="468"/>
        <v>PI(N,M)</v>
      </c>
      <c r="AB1768" s="1">
        <f t="shared" si="477"/>
        <v>1728</v>
      </c>
      <c r="AC1768" t="str">
        <f t="shared" si="469"/>
        <v>ITM_PInk</v>
      </c>
      <c r="AD1768" s="133" t="str">
        <f>IF(ISNA(VLOOKUP(AA1768,'XEQM Shortlist'!J:J,1,0)),"//","")</f>
        <v>//</v>
      </c>
      <c r="AE1768"/>
      <c r="AF1768" s="92" t="str">
        <f t="shared" si="470"/>
        <v>PI(N,M)</v>
      </c>
      <c r="AG1768" t="b">
        <f t="shared" si="471"/>
        <v>1</v>
      </c>
    </row>
    <row r="1769" spans="1:33">
      <c r="A1769" s="48">
        <f t="shared" si="472"/>
        <v>1769</v>
      </c>
      <c r="B1769" s="47">
        <f t="shared" si="473"/>
        <v>1729</v>
      </c>
      <c r="C1769" s="51" t="s">
        <v>3494</v>
      </c>
      <c r="D1769" s="51" t="s">
        <v>2363</v>
      </c>
      <c r="E1769" s="56" t="s">
        <v>888</v>
      </c>
      <c r="F1769" s="56" t="s">
        <v>888</v>
      </c>
      <c r="G1769" s="61">
        <v>0</v>
      </c>
      <c r="H1769" s="61">
        <v>0</v>
      </c>
      <c r="I1769" s="56" t="s">
        <v>1</v>
      </c>
      <c r="J1769" s="56" t="s">
        <v>1377</v>
      </c>
      <c r="K1769" s="57" t="s">
        <v>3785</v>
      </c>
      <c r="L1769" s="55" t="s">
        <v>4773</v>
      </c>
      <c r="M1769" s="55" t="s">
        <v>4832</v>
      </c>
      <c r="N1769" s="55"/>
      <c r="O1769" s="55"/>
      <c r="P1769" s="54" t="s">
        <v>3196</v>
      </c>
      <c r="Q1769" s="13"/>
      <c r="R1769"/>
      <c r="S1769" t="str">
        <f t="shared" si="478"/>
        <v/>
      </c>
      <c r="T1769" s="44" t="str">
        <f>IF(ISNA(VLOOKUP(P1769,Sheet1!E:F,2,0)),"--","PRESENT")</f>
        <v>--</v>
      </c>
      <c r="U1769"/>
      <c r="V1769">
        <f t="shared" si="467"/>
        <v>540</v>
      </c>
      <c r="W1769" s="79"/>
      <c r="X1769" s="57"/>
      <c r="Y1769" s="57"/>
      <c r="Z1769" s="25" t="str">
        <f t="shared" si="476"/>
        <v/>
      </c>
      <c r="AA1769" s="25" t="str">
        <f t="shared" si="468"/>
        <v/>
      </c>
      <c r="AB1769" s="1">
        <f t="shared" si="477"/>
        <v>1729</v>
      </c>
      <c r="AC1769" t="str">
        <f t="shared" si="469"/>
        <v>ITM_USERMODE</v>
      </c>
      <c r="AD1769" s="133" t="str">
        <f>IF(ISNA(VLOOKUP(AA1769,'XEQM Shortlist'!J:J,1,0)),"//","")</f>
        <v/>
      </c>
      <c r="AF1769" s="92" t="str">
        <f t="shared" si="470"/>
        <v/>
      </c>
      <c r="AG1769" t="b">
        <f t="shared" si="471"/>
        <v>1</v>
      </c>
    </row>
    <row r="1770" spans="1:33">
      <c r="A1770" s="48">
        <f t="shared" si="472"/>
        <v>1770</v>
      </c>
      <c r="B1770" s="47">
        <f t="shared" si="473"/>
        <v>1730</v>
      </c>
      <c r="C1770" s="51" t="s">
        <v>3704</v>
      </c>
      <c r="D1770" s="51" t="s">
        <v>7</v>
      </c>
      <c r="E1770" s="56" t="s">
        <v>889</v>
      </c>
      <c r="F1770" s="56" t="s">
        <v>889</v>
      </c>
      <c r="G1770" s="61">
        <v>0</v>
      </c>
      <c r="H1770" s="61">
        <v>0</v>
      </c>
      <c r="I1770" s="56" t="s">
        <v>1</v>
      </c>
      <c r="J1770" s="56" t="s">
        <v>1377</v>
      </c>
      <c r="K1770" s="57" t="s">
        <v>3785</v>
      </c>
      <c r="L1770" s="55" t="s">
        <v>4773</v>
      </c>
      <c r="M1770" s="55" t="s">
        <v>4832</v>
      </c>
      <c r="N1770" s="55"/>
      <c r="O1770" s="55"/>
      <c r="P1770" s="54" t="s">
        <v>3197</v>
      </c>
      <c r="Q1770" s="13"/>
      <c r="R1770"/>
      <c r="S1770" t="str">
        <f t="shared" si="478"/>
        <v/>
      </c>
      <c r="T1770" s="44" t="str">
        <f>IF(ISNA(VLOOKUP(P1770,Sheet1!E:F,2,0)),"--","PRESENT")</f>
        <v>--</v>
      </c>
      <c r="U1770"/>
      <c r="V1770">
        <f t="shared" si="467"/>
        <v>540</v>
      </c>
      <c r="W1770" s="79"/>
      <c r="X1770" s="57"/>
      <c r="Y1770" s="57"/>
      <c r="Z1770" s="25" t="str">
        <f t="shared" si="476"/>
        <v/>
      </c>
      <c r="AA1770" s="25" t="str">
        <f t="shared" si="468"/>
        <v/>
      </c>
      <c r="AB1770" s="1">
        <f t="shared" si="477"/>
        <v>1730</v>
      </c>
      <c r="AC1770" t="str">
        <f t="shared" si="469"/>
        <v>ITM_CC</v>
      </c>
      <c r="AD1770" s="133" t="str">
        <f>IF(ISNA(VLOOKUP(AA1770,'XEQM Shortlist'!J:J,1,0)),"//","")</f>
        <v/>
      </c>
      <c r="AF1770" s="92" t="str">
        <f t="shared" si="470"/>
        <v/>
      </c>
      <c r="AG1770" t="b">
        <f t="shared" si="471"/>
        <v>1</v>
      </c>
    </row>
    <row r="1771" spans="1:33">
      <c r="A1771" s="48">
        <f t="shared" si="472"/>
        <v>1771</v>
      </c>
      <c r="B1771" s="47">
        <f t="shared" si="473"/>
        <v>1731</v>
      </c>
      <c r="C1771" s="53" t="s">
        <v>4900</v>
      </c>
      <c r="D1771" s="51" t="s">
        <v>7</v>
      </c>
      <c r="E1771" s="56" t="s">
        <v>519</v>
      </c>
      <c r="F1771" s="56" t="s">
        <v>499</v>
      </c>
      <c r="G1771" s="61">
        <v>0</v>
      </c>
      <c r="H1771" s="61">
        <v>0</v>
      </c>
      <c r="I1771" s="56" t="s">
        <v>1</v>
      </c>
      <c r="J1771" s="56" t="s">
        <v>1377</v>
      </c>
      <c r="K1771" s="57" t="s">
        <v>3785</v>
      </c>
      <c r="L1771" s="55" t="s">
        <v>4773</v>
      </c>
      <c r="M1771" s="55" t="s">
        <v>4832</v>
      </c>
      <c r="N1771" s="55"/>
      <c r="O1771" s="51"/>
      <c r="P1771" s="54" t="s">
        <v>3401</v>
      </c>
      <c r="Q1771" s="13"/>
      <c r="R1771"/>
      <c r="S1771" t="str">
        <f t="shared" si="478"/>
        <v>NOT EQUAL</v>
      </c>
      <c r="T1771" s="44" t="str">
        <f>IF(ISNA(VLOOKUP(P1771,Sheet1!E:F,2,0)),"--","PRESENT")</f>
        <v>--</v>
      </c>
      <c r="U1771"/>
      <c r="V1771">
        <f t="shared" si="467"/>
        <v>540</v>
      </c>
      <c r="W1771" s="79"/>
      <c r="X1771" s="57"/>
      <c r="Y1771" s="57"/>
      <c r="Z1771" s="25" t="str">
        <f t="shared" si="476"/>
        <v/>
      </c>
      <c r="AA1771" s="25" t="str">
        <f t="shared" si="468"/>
        <v/>
      </c>
      <c r="AB1771" s="1">
        <f t="shared" si="477"/>
        <v>1731</v>
      </c>
      <c r="AC1771" t="str">
        <f t="shared" si="469"/>
        <v>ITM_SHIFTf</v>
      </c>
      <c r="AD1771" s="133" t="str">
        <f>IF(ISNA(VLOOKUP(AA1771,'XEQM Shortlist'!J:J,1,0)),"//","")</f>
        <v/>
      </c>
      <c r="AF1771" s="92" t="str">
        <f t="shared" si="470"/>
        <v/>
      </c>
      <c r="AG1771" t="b">
        <f t="shared" si="471"/>
        <v>1</v>
      </c>
    </row>
    <row r="1772" spans="1:33">
      <c r="A1772" s="48">
        <f t="shared" si="472"/>
        <v>1772</v>
      </c>
      <c r="B1772" s="47">
        <f t="shared" si="473"/>
        <v>1732</v>
      </c>
      <c r="C1772" s="51" t="s">
        <v>4899</v>
      </c>
      <c r="D1772" s="51" t="s">
        <v>7</v>
      </c>
      <c r="E1772" s="56" t="s">
        <v>519</v>
      </c>
      <c r="F1772" s="56" t="s">
        <v>500</v>
      </c>
      <c r="G1772" s="61">
        <v>0</v>
      </c>
      <c r="H1772" s="61">
        <v>0</v>
      </c>
      <c r="I1772" s="56" t="s">
        <v>1</v>
      </c>
      <c r="J1772" s="56" t="s">
        <v>1377</v>
      </c>
      <c r="K1772" s="57" t="s">
        <v>3785</v>
      </c>
      <c r="L1772" s="55" t="s">
        <v>4773</v>
      </c>
      <c r="M1772" s="55" t="s">
        <v>4832</v>
      </c>
      <c r="N1772" s="55"/>
      <c r="O1772" s="55"/>
      <c r="P1772" s="54" t="s">
        <v>3402</v>
      </c>
      <c r="Q1772" s="13"/>
      <c r="R1772"/>
      <c r="S1772" t="str">
        <f t="shared" si="478"/>
        <v>NOT EQUAL</v>
      </c>
      <c r="T1772" s="44" t="str">
        <f>IF(ISNA(VLOOKUP(P1772,Sheet1!E:F,2,0)),"--","PRESENT")</f>
        <v>--</v>
      </c>
      <c r="U1772"/>
      <c r="V1772">
        <f t="shared" si="467"/>
        <v>540</v>
      </c>
      <c r="W1772" s="79"/>
      <c r="X1772" s="57"/>
      <c r="Y1772" s="57"/>
      <c r="Z1772" s="25" t="str">
        <f t="shared" si="476"/>
        <v/>
      </c>
      <c r="AA1772" s="25" t="str">
        <f t="shared" si="468"/>
        <v/>
      </c>
      <c r="AB1772" s="1">
        <f t="shared" si="477"/>
        <v>1732</v>
      </c>
      <c r="AC1772" t="str">
        <f t="shared" si="469"/>
        <v>ITM_SHIFTg</v>
      </c>
      <c r="AD1772" s="133" t="str">
        <f>IF(ISNA(VLOOKUP(AA1772,'XEQM Shortlist'!J:J,1,0)),"//","")</f>
        <v/>
      </c>
      <c r="AF1772" s="92" t="str">
        <f t="shared" si="470"/>
        <v/>
      </c>
      <c r="AG1772" t="b">
        <f t="shared" si="471"/>
        <v>1</v>
      </c>
    </row>
    <row r="1773" spans="1:33">
      <c r="A1773" s="48">
        <f t="shared" si="472"/>
        <v>1773</v>
      </c>
      <c r="B1773" s="47">
        <f t="shared" si="473"/>
        <v>1733</v>
      </c>
      <c r="C1773" s="51" t="s">
        <v>3705</v>
      </c>
      <c r="D1773" s="51" t="s">
        <v>7</v>
      </c>
      <c r="E1773" s="56" t="s">
        <v>2347</v>
      </c>
      <c r="F1773" s="56" t="s">
        <v>796</v>
      </c>
      <c r="G1773" s="61">
        <v>0</v>
      </c>
      <c r="H1773" s="61">
        <v>0</v>
      </c>
      <c r="I1773" s="56" t="s">
        <v>1</v>
      </c>
      <c r="J1773" s="56" t="s">
        <v>1377</v>
      </c>
      <c r="K1773" s="57" t="s">
        <v>3785</v>
      </c>
      <c r="L1773" s="55" t="s">
        <v>4773</v>
      </c>
      <c r="M1773" s="55" t="s">
        <v>4832</v>
      </c>
      <c r="N1773" s="55"/>
      <c r="O1773" s="55"/>
      <c r="P1773" s="54" t="s">
        <v>3403</v>
      </c>
      <c r="Q1773" s="13"/>
      <c r="R1773"/>
      <c r="S1773" t="str">
        <f t="shared" si="478"/>
        <v>NOT EQUAL</v>
      </c>
      <c r="T1773" s="44" t="str">
        <f>IF(ISNA(VLOOKUP(P1773,Sheet1!E:F,2,0)),"--","PRESENT")</f>
        <v>--</v>
      </c>
      <c r="U1773"/>
      <c r="V1773">
        <f t="shared" si="467"/>
        <v>540</v>
      </c>
      <c r="W1773" s="79"/>
      <c r="X1773" s="57"/>
      <c r="Y1773" s="57"/>
      <c r="Z1773" s="25" t="str">
        <f t="shared" si="476"/>
        <v/>
      </c>
      <c r="AA1773" s="25" t="str">
        <f t="shared" si="468"/>
        <v/>
      </c>
      <c r="AB1773" s="1">
        <f t="shared" si="477"/>
        <v>1733</v>
      </c>
      <c r="AC1773" t="str">
        <f t="shared" si="469"/>
        <v>ITM_UP1</v>
      </c>
      <c r="AD1773" s="133" t="str">
        <f>IF(ISNA(VLOOKUP(AA1773,'XEQM Shortlist'!J:J,1,0)),"//","")</f>
        <v/>
      </c>
      <c r="AF1773" s="92" t="str">
        <f t="shared" si="470"/>
        <v/>
      </c>
      <c r="AG1773" t="b">
        <f t="shared" si="471"/>
        <v>1</v>
      </c>
    </row>
    <row r="1774" spans="1:33">
      <c r="A1774" s="48">
        <f t="shared" si="472"/>
        <v>1774</v>
      </c>
      <c r="B1774" s="47">
        <f t="shared" si="473"/>
        <v>1734</v>
      </c>
      <c r="C1774" s="51" t="s">
        <v>4823</v>
      </c>
      <c r="D1774" s="51" t="s">
        <v>7</v>
      </c>
      <c r="E1774" s="56" t="s">
        <v>2354</v>
      </c>
      <c r="F1774" s="56" t="s">
        <v>891</v>
      </c>
      <c r="G1774" s="61">
        <v>0</v>
      </c>
      <c r="H1774" s="61">
        <v>0</v>
      </c>
      <c r="I1774" s="56" t="s">
        <v>1</v>
      </c>
      <c r="J1774" s="56" t="s">
        <v>1377</v>
      </c>
      <c r="K1774" s="57" t="s">
        <v>3785</v>
      </c>
      <c r="L1774" s="55" t="s">
        <v>4773</v>
      </c>
      <c r="M1774" s="55" t="s">
        <v>4832</v>
      </c>
      <c r="N1774" s="55"/>
      <c r="O1774" s="55"/>
      <c r="P1774" s="54" t="s">
        <v>3404</v>
      </c>
      <c r="Q1774" s="13"/>
      <c r="R1774"/>
      <c r="S1774" t="str">
        <f t="shared" si="478"/>
        <v>NOT EQUAL</v>
      </c>
      <c r="T1774" s="44" t="str">
        <f>IF(ISNA(VLOOKUP(P1774,Sheet1!E:F,2,0)),"--","PRESENT")</f>
        <v>--</v>
      </c>
      <c r="U1774"/>
      <c r="V1774">
        <f t="shared" si="467"/>
        <v>540</v>
      </c>
      <c r="W1774" s="79"/>
      <c r="X1774" s="57"/>
      <c r="Y1774" s="57"/>
      <c r="Z1774" s="25" t="str">
        <f t="shared" si="476"/>
        <v/>
      </c>
      <c r="AA1774" s="25" t="str">
        <f t="shared" si="468"/>
        <v/>
      </c>
      <c r="AB1774" s="1">
        <f t="shared" si="477"/>
        <v>1734</v>
      </c>
      <c r="AC1774" t="str">
        <f t="shared" si="469"/>
        <v>ITM_BST</v>
      </c>
      <c r="AD1774" s="133" t="str">
        <f>IF(ISNA(VLOOKUP(AA1774,'XEQM Shortlist'!J:J,1,0)),"//","")</f>
        <v/>
      </c>
      <c r="AF1774" s="92" t="str">
        <f t="shared" si="470"/>
        <v/>
      </c>
      <c r="AG1774" t="b">
        <f t="shared" si="471"/>
        <v>1</v>
      </c>
    </row>
    <row r="1775" spans="1:33">
      <c r="A1775" s="48">
        <f t="shared" si="472"/>
        <v>1775</v>
      </c>
      <c r="B1775" s="47">
        <f t="shared" si="473"/>
        <v>1735</v>
      </c>
      <c r="C1775" s="51" t="s">
        <v>3706</v>
      </c>
      <c r="D1775" s="51" t="s">
        <v>7</v>
      </c>
      <c r="E1775" s="56" t="s">
        <v>2348</v>
      </c>
      <c r="F1775" s="56" t="s">
        <v>798</v>
      </c>
      <c r="G1775" s="61">
        <v>0</v>
      </c>
      <c r="H1775" s="61">
        <v>0</v>
      </c>
      <c r="I1775" s="56" t="s">
        <v>1</v>
      </c>
      <c r="J1775" s="56" t="s">
        <v>1377</v>
      </c>
      <c r="K1775" s="57" t="s">
        <v>3785</v>
      </c>
      <c r="L1775" s="55" t="s">
        <v>4773</v>
      </c>
      <c r="M1775" s="55" t="s">
        <v>4832</v>
      </c>
      <c r="N1775" s="55"/>
      <c r="O1775" s="55"/>
      <c r="P1775" s="54" t="s">
        <v>3405</v>
      </c>
      <c r="Q1775" s="13"/>
      <c r="R1775"/>
      <c r="S1775" t="str">
        <f t="shared" si="478"/>
        <v>NOT EQUAL</v>
      </c>
      <c r="T1775" s="44" t="str">
        <f>IF(ISNA(VLOOKUP(P1775,Sheet1!E:F,2,0)),"--","PRESENT")</f>
        <v>--</v>
      </c>
      <c r="U1775"/>
      <c r="V1775">
        <f t="shared" si="467"/>
        <v>540</v>
      </c>
      <c r="W1775" s="79"/>
      <c r="X1775" s="57"/>
      <c r="Y1775" s="57"/>
      <c r="Z1775" s="25" t="str">
        <f t="shared" si="476"/>
        <v/>
      </c>
      <c r="AA1775" s="25" t="str">
        <f t="shared" si="468"/>
        <v/>
      </c>
      <c r="AB1775" s="1">
        <f t="shared" si="477"/>
        <v>1735</v>
      </c>
      <c r="AC1775" t="str">
        <f t="shared" si="469"/>
        <v>ITM_DOWN1</v>
      </c>
      <c r="AD1775" s="133" t="str">
        <f>IF(ISNA(VLOOKUP(AA1775,'XEQM Shortlist'!J:J,1,0)),"//","")</f>
        <v/>
      </c>
      <c r="AF1775" s="92" t="str">
        <f t="shared" si="470"/>
        <v/>
      </c>
      <c r="AG1775" t="b">
        <f t="shared" si="471"/>
        <v>1</v>
      </c>
    </row>
    <row r="1776" spans="1:33">
      <c r="A1776" s="48">
        <f t="shared" si="472"/>
        <v>1776</v>
      </c>
      <c r="B1776" s="47">
        <f t="shared" si="473"/>
        <v>1736</v>
      </c>
      <c r="C1776" s="51" t="s">
        <v>4824</v>
      </c>
      <c r="D1776" s="51" t="s">
        <v>7</v>
      </c>
      <c r="E1776" s="56" t="s">
        <v>2355</v>
      </c>
      <c r="F1776" s="56" t="s">
        <v>892</v>
      </c>
      <c r="G1776" s="61">
        <v>0</v>
      </c>
      <c r="H1776" s="61">
        <v>0</v>
      </c>
      <c r="I1776" s="56" t="s">
        <v>1</v>
      </c>
      <c r="J1776" s="56" t="s">
        <v>1377</v>
      </c>
      <c r="K1776" s="57" t="s">
        <v>3785</v>
      </c>
      <c r="L1776" s="55" t="s">
        <v>4773</v>
      </c>
      <c r="M1776" s="55" t="s">
        <v>4832</v>
      </c>
      <c r="N1776" s="55"/>
      <c r="O1776" s="55"/>
      <c r="P1776" s="54" t="s">
        <v>3406</v>
      </c>
      <c r="Q1776" s="13"/>
      <c r="R1776"/>
      <c r="S1776" t="str">
        <f t="shared" si="478"/>
        <v>NOT EQUAL</v>
      </c>
      <c r="T1776" s="44" t="str">
        <f>IF(ISNA(VLOOKUP(P1776,Sheet1!E:F,2,0)),"--","PRESENT")</f>
        <v>--</v>
      </c>
      <c r="U1776"/>
      <c r="V1776">
        <f t="shared" si="467"/>
        <v>540</v>
      </c>
      <c r="W1776" s="79"/>
      <c r="X1776" s="57"/>
      <c r="Y1776" s="57"/>
      <c r="Z1776" s="25" t="str">
        <f t="shared" si="476"/>
        <v/>
      </c>
      <c r="AA1776" s="25" t="str">
        <f t="shared" si="468"/>
        <v/>
      </c>
      <c r="AB1776" s="1">
        <f t="shared" si="477"/>
        <v>1736</v>
      </c>
      <c r="AC1776" t="str">
        <f t="shared" si="469"/>
        <v>ITM_SST</v>
      </c>
      <c r="AD1776" s="133" t="str">
        <f>IF(ISNA(VLOOKUP(AA1776,'XEQM Shortlist'!J:J,1,0)),"//","")</f>
        <v/>
      </c>
      <c r="AF1776" s="92" t="str">
        <f t="shared" si="470"/>
        <v/>
      </c>
      <c r="AG1776" t="b">
        <f t="shared" si="471"/>
        <v>1</v>
      </c>
    </row>
    <row r="1777" spans="1:33">
      <c r="A1777" s="48">
        <f t="shared" si="472"/>
        <v>1777</v>
      </c>
      <c r="B1777" s="47">
        <f t="shared" si="473"/>
        <v>1737</v>
      </c>
      <c r="C1777" s="51" t="s">
        <v>3707</v>
      </c>
      <c r="D1777" s="51" t="s">
        <v>7</v>
      </c>
      <c r="E1777" s="56" t="s">
        <v>893</v>
      </c>
      <c r="F1777" s="56" t="s">
        <v>893</v>
      </c>
      <c r="G1777" s="61">
        <v>0</v>
      </c>
      <c r="H1777" s="61">
        <v>0</v>
      </c>
      <c r="I1777" s="56" t="s">
        <v>1</v>
      </c>
      <c r="J1777" s="56" t="s">
        <v>1377</v>
      </c>
      <c r="K1777" s="57" t="s">
        <v>3785</v>
      </c>
      <c r="L1777" s="55" t="s">
        <v>4773</v>
      </c>
      <c r="M1777" s="55" t="s">
        <v>4832</v>
      </c>
      <c r="N1777" s="55"/>
      <c r="O1777" s="55"/>
      <c r="P1777" s="54" t="s">
        <v>3407</v>
      </c>
      <c r="Q1777" s="13"/>
      <c r="R1777"/>
      <c r="S1777" t="str">
        <f t="shared" si="478"/>
        <v/>
      </c>
      <c r="T1777" s="44" t="str">
        <f>IF(ISNA(VLOOKUP(P1777,Sheet1!E:F,2,0)),"--","PRESENT")</f>
        <v>PRESENT</v>
      </c>
      <c r="U1777"/>
      <c r="V1777">
        <f t="shared" si="467"/>
        <v>541</v>
      </c>
      <c r="W1777" s="79"/>
      <c r="X1777" s="57" t="s">
        <v>2600</v>
      </c>
      <c r="Y1777" s="57"/>
      <c r="Z1777" s="25" t="str">
        <f t="shared" si="476"/>
        <v>"EXIT"</v>
      </c>
      <c r="AA1777" s="25" t="str">
        <f t="shared" si="468"/>
        <v>EXIT</v>
      </c>
      <c r="AB1777" s="1">
        <f t="shared" si="477"/>
        <v>1737</v>
      </c>
      <c r="AC1777" t="str">
        <f t="shared" si="469"/>
        <v>ITM_EXIT1</v>
      </c>
      <c r="AD1777" s="133" t="str">
        <f>IF(ISNA(VLOOKUP(AA1777,'XEQM Shortlist'!J:J,1,0)),"//","")</f>
        <v/>
      </c>
      <c r="AF1777" s="92" t="str">
        <f t="shared" si="470"/>
        <v>EXIT</v>
      </c>
      <c r="AG1777" t="b">
        <f t="shared" si="471"/>
        <v>1</v>
      </c>
    </row>
    <row r="1778" spans="1:33">
      <c r="A1778" s="48">
        <f t="shared" si="472"/>
        <v>1778</v>
      </c>
      <c r="B1778" s="47">
        <f t="shared" si="473"/>
        <v>1738</v>
      </c>
      <c r="C1778" s="51" t="s">
        <v>3708</v>
      </c>
      <c r="D1778" s="59" t="s">
        <v>2794</v>
      </c>
      <c r="E1778" s="56" t="s">
        <v>2349</v>
      </c>
      <c r="F1778" s="56" t="s">
        <v>795</v>
      </c>
      <c r="G1778" s="61">
        <v>0</v>
      </c>
      <c r="H1778" s="61">
        <v>0</v>
      </c>
      <c r="I1778" s="56" t="s">
        <v>1</v>
      </c>
      <c r="J1778" s="56" t="s">
        <v>1378</v>
      </c>
      <c r="K1778" s="57" t="s">
        <v>3785</v>
      </c>
      <c r="L1778" s="55" t="s">
        <v>4773</v>
      </c>
      <c r="M1778" s="55" t="s">
        <v>4832</v>
      </c>
      <c r="N1778" s="55"/>
      <c r="O1778" s="55"/>
      <c r="P1778" s="54" t="s">
        <v>3408</v>
      </c>
      <c r="Q1778" s="13"/>
      <c r="R1778"/>
      <c r="S1778" t="str">
        <f t="shared" si="478"/>
        <v>NOT EQUAL</v>
      </c>
      <c r="T1778" s="44" t="str">
        <f>IF(ISNA(VLOOKUP(P1778,Sheet1!E:F,2,0)),"--","PRESENT")</f>
        <v>--</v>
      </c>
      <c r="U1778"/>
      <c r="V1778">
        <f t="shared" si="467"/>
        <v>541</v>
      </c>
      <c r="W1778" s="79"/>
      <c r="X1778" s="80"/>
      <c r="Y1778" s="81"/>
      <c r="Z1778" s="25" t="str">
        <f t="shared" si="476"/>
        <v/>
      </c>
      <c r="AA1778" s="25" t="str">
        <f t="shared" si="468"/>
        <v/>
      </c>
      <c r="AB1778" s="1">
        <f t="shared" si="477"/>
        <v>1738</v>
      </c>
      <c r="AC1778" t="str">
        <f t="shared" si="469"/>
        <v>ITM_BACKSPACE</v>
      </c>
      <c r="AD1778" s="133" t="str">
        <f>IF(ISNA(VLOOKUP(AA1778,'XEQM Shortlist'!J:J,1,0)),"//","")</f>
        <v/>
      </c>
      <c r="AF1778" s="92" t="str">
        <f t="shared" si="470"/>
        <v/>
      </c>
      <c r="AG1778" t="b">
        <f t="shared" si="471"/>
        <v>1</v>
      </c>
    </row>
    <row r="1779" spans="1:33" s="17" customFormat="1">
      <c r="A1779" s="48">
        <f t="shared" si="472"/>
        <v>1779</v>
      </c>
      <c r="B1779" s="47">
        <f t="shared" si="473"/>
        <v>1739</v>
      </c>
      <c r="C1779" s="93" t="s">
        <v>3771</v>
      </c>
      <c r="D1779" s="93" t="s">
        <v>7</v>
      </c>
      <c r="E1779" s="113" t="str">
        <f t="shared" ref="E1779" si="479">CHAR(34)&amp;IF(B1779&lt;10,"000",IF(B1779&lt;100,"00",IF(B1779&lt;1000,"0","")))&amp;$B1779&amp;CHAR(34)</f>
        <v>"1739"</v>
      </c>
      <c r="F1779" s="94" t="str">
        <f t="shared" ref="F1779" si="480">E1779</f>
        <v>"1739"</v>
      </c>
      <c r="G1779" s="159">
        <v>0</v>
      </c>
      <c r="H1779" s="159">
        <v>0</v>
      </c>
      <c r="I1779" s="149" t="s">
        <v>28</v>
      </c>
      <c r="J1779" s="56" t="s">
        <v>1377</v>
      </c>
      <c r="K1779" s="57" t="s">
        <v>3947</v>
      </c>
      <c r="L1779" s="17" t="s">
        <v>4773</v>
      </c>
      <c r="M1779" s="17" t="s">
        <v>4832</v>
      </c>
      <c r="P1779" s="114" t="str">
        <f t="shared" ref="P1779" si="481">"ITM_"&amp;IF(B1779&lt;10,"000",IF(B1779&lt;100,"00",IF(B1779&lt;1000,"0","")))&amp;$B1779</f>
        <v>ITM_1739</v>
      </c>
      <c r="Q1779" s="16"/>
      <c r="R1779"/>
      <c r="S1779" t="str">
        <f t="shared" si="478"/>
        <v/>
      </c>
      <c r="T1779" s="44" t="str">
        <f>IF(ISNA(VLOOKUP(P1779,Sheet1!E:F,2,0)),"--","PRESENT")</f>
        <v>--</v>
      </c>
      <c r="U1779"/>
      <c r="V1779">
        <f t="shared" si="467"/>
        <v>541</v>
      </c>
      <c r="W1779" s="92" t="s">
        <v>2240</v>
      </c>
      <c r="X1779" s="96" t="s">
        <v>2240</v>
      </c>
      <c r="Y1779" s="96" t="s">
        <v>2240</v>
      </c>
      <c r="Z1779" s="25" t="str">
        <f t="shared" si="476"/>
        <v/>
      </c>
      <c r="AA1779" s="25" t="str">
        <f t="shared" si="468"/>
        <v/>
      </c>
      <c r="AB1779" s="1">
        <f t="shared" si="477"/>
        <v>1739</v>
      </c>
      <c r="AC1779" t="str">
        <f t="shared" si="469"/>
        <v>ITM_1739</v>
      </c>
      <c r="AD1779" s="133" t="str">
        <f>IF(ISNA(VLOOKUP(AA1779,'XEQM Shortlist'!J:J,1,0)),"//","")</f>
        <v/>
      </c>
      <c r="AE1779"/>
      <c r="AF1779" s="92" t="str">
        <f t="shared" si="470"/>
        <v/>
      </c>
      <c r="AG1779" t="b">
        <f t="shared" si="471"/>
        <v>1</v>
      </c>
    </row>
    <row r="1780" spans="1:33">
      <c r="A1780" s="48">
        <f t="shared" si="472"/>
        <v>1780</v>
      </c>
      <c r="B1780" s="47">
        <f t="shared" si="473"/>
        <v>1740</v>
      </c>
      <c r="C1780" s="51" t="s">
        <v>3709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1377</v>
      </c>
      <c r="K1780" s="57" t="s">
        <v>3947</v>
      </c>
      <c r="L1780" s="55" t="s">
        <v>4773</v>
      </c>
      <c r="M1780" s="55" t="s">
        <v>4832</v>
      </c>
      <c r="N1780" s="55"/>
      <c r="O1780" s="55"/>
      <c r="P1780" s="54" t="s">
        <v>1005</v>
      </c>
      <c r="Q1780" s="13"/>
      <c r="R1780"/>
      <c r="S1780" t="str">
        <f t="shared" si="478"/>
        <v/>
      </c>
      <c r="T1780" s="44" t="str">
        <f>IF(ISNA(VLOOKUP(P1780,Sheet1!E:F,2,0)),"--","PRESENT")</f>
        <v>PRESENT</v>
      </c>
      <c r="U1780"/>
      <c r="V1780">
        <f t="shared" si="467"/>
        <v>542</v>
      </c>
      <c r="W1780" s="79" t="s">
        <v>2240</v>
      </c>
      <c r="X1780" s="57" t="s">
        <v>2240</v>
      </c>
      <c r="Y1780" s="57" t="s">
        <v>2701</v>
      </c>
      <c r="Z1780" s="25" t="str">
        <f t="shared" si="476"/>
        <v/>
      </c>
      <c r="AA1780" s="25" t="str">
        <f t="shared" si="468"/>
        <v>ALPHA</v>
      </c>
      <c r="AB1780" s="1">
        <f t="shared" si="477"/>
        <v>1740</v>
      </c>
      <c r="AC1780" t="str">
        <f t="shared" si="469"/>
        <v>ITM_AIM</v>
      </c>
      <c r="AD1780" s="133" t="str">
        <f>IF(ISNA(VLOOKUP(AA1780,'XEQM Shortlist'!J:J,1,0)),"//","")</f>
        <v/>
      </c>
      <c r="AF1780" s="92" t="str">
        <f t="shared" si="470"/>
        <v/>
      </c>
      <c r="AG1780" t="b">
        <f t="shared" si="471"/>
        <v>0</v>
      </c>
    </row>
    <row r="1781" spans="1:33">
      <c r="A1781" s="48">
        <f t="shared" si="472"/>
        <v>1781</v>
      </c>
      <c r="B1781" s="47">
        <f t="shared" si="473"/>
        <v>1741</v>
      </c>
      <c r="C1781" s="51" t="s">
        <v>3710</v>
      </c>
      <c r="D1781" s="71" t="s">
        <v>7</v>
      </c>
      <c r="E1781" s="56" t="s">
        <v>437</v>
      </c>
      <c r="F1781" s="56" t="s">
        <v>437</v>
      </c>
      <c r="G1781" s="61">
        <v>0</v>
      </c>
      <c r="H1781" s="61">
        <v>0</v>
      </c>
      <c r="I1781" s="57" t="s">
        <v>1</v>
      </c>
      <c r="J1781" s="56" t="s">
        <v>1377</v>
      </c>
      <c r="K1781" s="57" t="s">
        <v>3785</v>
      </c>
      <c r="L1781" s="55" t="s">
        <v>4773</v>
      </c>
      <c r="M1781" s="55" t="s">
        <v>4830</v>
      </c>
      <c r="N1781" s="55"/>
      <c r="O1781" s="55"/>
      <c r="P1781" s="54" t="s">
        <v>3409</v>
      </c>
      <c r="Q1781" s="13"/>
      <c r="R1781"/>
      <c r="S1781" t="str">
        <f t="shared" si="478"/>
        <v/>
      </c>
      <c r="T1781" s="44" t="str">
        <f>IF(ISNA(VLOOKUP(P1781,Sheet1!E:F,2,0)),"--","PRESENT")</f>
        <v>PRESENT</v>
      </c>
      <c r="U1781"/>
      <c r="V1781">
        <f t="shared" si="467"/>
        <v>543</v>
      </c>
      <c r="W1781" s="79"/>
      <c r="X1781" s="57" t="s">
        <v>2600</v>
      </c>
      <c r="Y1781" s="57" t="s">
        <v>3945</v>
      </c>
      <c r="Z1781" s="25" t="str">
        <f t="shared" si="476"/>
        <v>".D"</v>
      </c>
      <c r="AA1781" s="25" t="str">
        <f t="shared" si="468"/>
        <v>DOTD</v>
      </c>
      <c r="AB1781" s="1">
        <f t="shared" si="477"/>
        <v>1741</v>
      </c>
      <c r="AC1781" t="str">
        <f t="shared" si="469"/>
        <v>ITM_dotD</v>
      </c>
      <c r="AD1781" s="133" t="str">
        <f>IF(ISNA(VLOOKUP(AA1781,'XEQM Shortlist'!J:J,1,0)),"//","")</f>
        <v/>
      </c>
      <c r="AF1781" s="92" t="str">
        <f t="shared" si="470"/>
        <v>.D</v>
      </c>
      <c r="AG1781" t="b">
        <f t="shared" si="471"/>
        <v>0</v>
      </c>
    </row>
    <row r="1782" spans="1:33">
      <c r="A1782" s="48">
        <f t="shared" si="472"/>
        <v>1782</v>
      </c>
      <c r="B1782" s="47">
        <f t="shared" si="473"/>
        <v>1742</v>
      </c>
      <c r="C1782" s="51" t="s">
        <v>3711</v>
      </c>
      <c r="D1782" s="51" t="s">
        <v>2794</v>
      </c>
      <c r="E1782" s="56" t="s">
        <v>897</v>
      </c>
      <c r="F1782" s="56" t="s">
        <v>897</v>
      </c>
      <c r="G1782" s="61">
        <v>0</v>
      </c>
      <c r="H1782" s="61">
        <v>0</v>
      </c>
      <c r="I1782" s="145" t="s">
        <v>3</v>
      </c>
      <c r="J1782" s="56" t="s">
        <v>1377</v>
      </c>
      <c r="K1782" s="57" t="s">
        <v>3947</v>
      </c>
      <c r="L1782" s="55" t="s">
        <v>4773</v>
      </c>
      <c r="M1782" s="55" t="s">
        <v>4830</v>
      </c>
      <c r="N1782" s="55"/>
      <c r="O1782" s="51"/>
      <c r="P1782" s="54" t="s">
        <v>2143</v>
      </c>
      <c r="Q1782" s="13"/>
      <c r="R1782"/>
      <c r="S1782" t="str">
        <f t="shared" si="478"/>
        <v/>
      </c>
      <c r="T1782" s="44" t="str">
        <f>IF(ISNA(VLOOKUP(P1782,Sheet1!E:F,2,0)),"--","PRESENT")</f>
        <v>--</v>
      </c>
      <c r="U1782"/>
      <c r="V1782">
        <f t="shared" si="467"/>
        <v>544</v>
      </c>
      <c r="W1782" s="79" t="s">
        <v>2240</v>
      </c>
      <c r="X1782" s="57" t="s">
        <v>2240</v>
      </c>
      <c r="Y1782" s="57" t="s">
        <v>2240</v>
      </c>
      <c r="Z1782" s="25" t="str">
        <f t="shared" si="476"/>
        <v>"SHOW"</v>
      </c>
      <c r="AA1782" s="25" t="str">
        <f t="shared" si="468"/>
        <v>SHOW</v>
      </c>
      <c r="AB1782" s="1">
        <f t="shared" si="477"/>
        <v>1742</v>
      </c>
      <c r="AC1782" t="str">
        <f t="shared" si="469"/>
        <v>ITM_SHOW</v>
      </c>
      <c r="AD1782" s="133" t="str">
        <f>IF(ISNA(VLOOKUP(AA1782,'XEQM Shortlist'!J:J,1,0)),"//","")</f>
        <v>//</v>
      </c>
      <c r="AF1782" s="92" t="str">
        <f t="shared" si="470"/>
        <v>SHOW</v>
      </c>
      <c r="AG1782" t="b">
        <f t="shared" si="471"/>
        <v>1</v>
      </c>
    </row>
    <row r="1783" spans="1:33">
      <c r="A1783" s="48">
        <f t="shared" si="472"/>
        <v>1783</v>
      </c>
      <c r="B1783" s="47">
        <f t="shared" si="473"/>
        <v>1743</v>
      </c>
      <c r="C1783" s="51" t="s">
        <v>3776</v>
      </c>
      <c r="D1783" s="135" t="s">
        <v>4622</v>
      </c>
      <c r="E1783" s="56" t="s">
        <v>898</v>
      </c>
      <c r="F1783" s="56" t="s">
        <v>898</v>
      </c>
      <c r="G1783" s="61">
        <v>0</v>
      </c>
      <c r="H1783" s="61">
        <v>0</v>
      </c>
      <c r="I1783" s="145" t="s">
        <v>3</v>
      </c>
      <c r="J1783" s="56" t="s">
        <v>1377</v>
      </c>
      <c r="K1783" s="57" t="s">
        <v>3785</v>
      </c>
      <c r="L1783" s="55" t="s">
        <v>4773</v>
      </c>
      <c r="M1783" s="55" t="s">
        <v>4832</v>
      </c>
      <c r="N1783" s="55"/>
      <c r="O1783" s="55"/>
      <c r="P1783" s="54" t="s">
        <v>2144</v>
      </c>
      <c r="Q1783" s="13"/>
      <c r="R1783"/>
      <c r="S1783" t="str">
        <f t="shared" si="478"/>
        <v/>
      </c>
      <c r="T1783" s="44" t="str">
        <f>IF(ISNA(VLOOKUP(P1783,Sheet1!E:F,2,0)),"--","PRESENT")</f>
        <v>--</v>
      </c>
      <c r="U1783"/>
      <c r="V1783">
        <f t="shared" si="467"/>
        <v>545</v>
      </c>
      <c r="W1783" s="79" t="s">
        <v>2240</v>
      </c>
      <c r="X1783" s="57" t="s">
        <v>2240</v>
      </c>
      <c r="Y1783" s="57" t="s">
        <v>2240</v>
      </c>
      <c r="Z1783" s="25" t="str">
        <f t="shared" si="476"/>
        <v>"SYSTEM"</v>
      </c>
      <c r="AA1783" s="25" t="str">
        <f t="shared" si="468"/>
        <v>SYSTEM</v>
      </c>
      <c r="AB1783" s="1">
        <f t="shared" si="477"/>
        <v>1743</v>
      </c>
      <c r="AC1783" t="str">
        <f t="shared" si="469"/>
        <v>ITM_SYSTEM</v>
      </c>
      <c r="AD1783" s="133" t="str">
        <f>IF(ISNA(VLOOKUP(AA1783,'XEQM Shortlist'!J:J,1,0)),"//","")</f>
        <v>//</v>
      </c>
      <c r="AF1783" s="92" t="str">
        <f t="shared" si="470"/>
        <v>SYSTEM</v>
      </c>
      <c r="AG1783" t="b">
        <f t="shared" si="471"/>
        <v>1</v>
      </c>
    </row>
    <row r="1784" spans="1:33">
      <c r="A1784" s="48">
        <f t="shared" si="472"/>
        <v>1784</v>
      </c>
      <c r="B1784" s="47">
        <f t="shared" si="473"/>
        <v>1744</v>
      </c>
      <c r="C1784" s="51" t="s">
        <v>3712</v>
      </c>
      <c r="D1784" s="51" t="s">
        <v>7</v>
      </c>
      <c r="E1784" s="56" t="s">
        <v>899</v>
      </c>
      <c r="F1784" s="56" t="s">
        <v>899</v>
      </c>
      <c r="G1784" s="61">
        <v>0</v>
      </c>
      <c r="H1784" s="61">
        <v>0</v>
      </c>
      <c r="I1784" s="145" t="s">
        <v>3</v>
      </c>
      <c r="J1784" s="56" t="s">
        <v>1377</v>
      </c>
      <c r="K1784" s="57" t="s">
        <v>3947</v>
      </c>
      <c r="L1784" s="55" t="s">
        <v>4773</v>
      </c>
      <c r="M1784" s="55" t="s">
        <v>4830</v>
      </c>
      <c r="N1784" s="55"/>
      <c r="O1784" s="55"/>
      <c r="P1784" s="54" t="s">
        <v>2145</v>
      </c>
      <c r="Q1784" s="13"/>
      <c r="R1784"/>
      <c r="S1784" t="str">
        <f t="shared" si="478"/>
        <v/>
      </c>
      <c r="T1784" s="44" t="str">
        <f>IF(ISNA(VLOOKUP(P1784,Sheet1!E:F,2,0)),"--","PRESENT")</f>
        <v>--</v>
      </c>
      <c r="U1784"/>
      <c r="V1784">
        <f t="shared" si="467"/>
        <v>546</v>
      </c>
      <c r="W1784" s="79" t="s">
        <v>2661</v>
      </c>
      <c r="X1784" s="57" t="s">
        <v>2240</v>
      </c>
      <c r="Y1784" s="57" t="s">
        <v>2240</v>
      </c>
      <c r="Z1784" s="25" t="str">
        <f t="shared" si="476"/>
        <v>"D.MS" STD_RIGHT_ARROW "D"</v>
      </c>
      <c r="AA1784" s="25" t="str">
        <f t="shared" si="468"/>
        <v>D.MS&gt;D</v>
      </c>
      <c r="AB1784" s="1">
        <f t="shared" si="477"/>
        <v>1744</v>
      </c>
      <c r="AC1784" t="str">
        <f t="shared" si="469"/>
        <v>ITM_DMStoD</v>
      </c>
      <c r="AD1784" s="133" t="str">
        <f>IF(ISNA(VLOOKUP(AA1784,'XEQM Shortlist'!J:J,1,0)),"//","")</f>
        <v>//</v>
      </c>
      <c r="AF1784" s="92" t="str">
        <f t="shared" si="470"/>
        <v>D.MS&gt;D</v>
      </c>
      <c r="AG1784" t="b">
        <f t="shared" si="471"/>
        <v>1</v>
      </c>
    </row>
    <row r="1785" spans="1:33">
      <c r="A1785" s="48">
        <f t="shared" si="472"/>
        <v>1785</v>
      </c>
      <c r="B1785" s="47">
        <f t="shared" si="473"/>
        <v>1745</v>
      </c>
      <c r="C1785" s="51" t="s">
        <v>4623</v>
      </c>
      <c r="D1785" s="51" t="s">
        <v>7</v>
      </c>
      <c r="E1785" s="56" t="s">
        <v>1348</v>
      </c>
      <c r="F1785" s="56" t="s">
        <v>1348</v>
      </c>
      <c r="G1785" s="61">
        <v>0</v>
      </c>
      <c r="H1785" s="61">
        <v>0</v>
      </c>
      <c r="I1785" s="145" t="s">
        <v>3</v>
      </c>
      <c r="J1785" s="56" t="s">
        <v>1377</v>
      </c>
      <c r="K1785" s="57" t="s">
        <v>3947</v>
      </c>
      <c r="L1785" s="55" t="s">
        <v>4773</v>
      </c>
      <c r="M1785" s="55" t="s">
        <v>4830</v>
      </c>
      <c r="N1785" s="55"/>
      <c r="O1785" s="55"/>
      <c r="P1785" s="54" t="s">
        <v>2146</v>
      </c>
      <c r="Q1785" s="13"/>
      <c r="R1785"/>
      <c r="S1785" t="str">
        <f t="shared" si="478"/>
        <v/>
      </c>
      <c r="T1785" s="44" t="str">
        <f>IF(ISNA(VLOOKUP(P1785,Sheet1!E:F,2,0)),"--","PRESENT")</f>
        <v>--</v>
      </c>
      <c r="U1785"/>
      <c r="V1785">
        <f t="shared" si="467"/>
        <v>546</v>
      </c>
      <c r="W1785" s="79" t="s">
        <v>2240</v>
      </c>
      <c r="X1785" s="57" t="s">
        <v>2594</v>
      </c>
      <c r="Y1785" s="57" t="s">
        <v>2240</v>
      </c>
      <c r="Z1785" s="25" t="str">
        <f t="shared" si="476"/>
        <v/>
      </c>
      <c r="AA1785" s="25" t="str">
        <f t="shared" si="468"/>
        <v/>
      </c>
      <c r="AB1785" s="1">
        <f t="shared" si="477"/>
        <v>1745</v>
      </c>
      <c r="AC1785" t="str">
        <f t="shared" si="469"/>
        <v>ITM_VANGLE</v>
      </c>
      <c r="AD1785" s="133" t="str">
        <f>IF(ISNA(VLOOKUP(AA1785,'XEQM Shortlist'!J:J,1,0)),"//","")</f>
        <v/>
      </c>
      <c r="AF1785" s="92" t="str">
        <f t="shared" si="470"/>
        <v/>
      </c>
      <c r="AG1785" t="b">
        <f t="shared" si="471"/>
        <v>1</v>
      </c>
    </row>
    <row r="1786" spans="1:33">
      <c r="A1786" s="48">
        <f t="shared" si="472"/>
        <v>1786</v>
      </c>
      <c r="B1786" s="47">
        <f t="shared" si="473"/>
        <v>1746</v>
      </c>
      <c r="C1786" s="51" t="s">
        <v>3713</v>
      </c>
      <c r="D1786" s="51" t="s">
        <v>7</v>
      </c>
      <c r="E1786" s="56" t="s">
        <v>1351</v>
      </c>
      <c r="F1786" s="56" t="s">
        <v>1351</v>
      </c>
      <c r="G1786" s="61">
        <v>0</v>
      </c>
      <c r="H1786" s="61">
        <v>0</v>
      </c>
      <c r="I1786" s="145" t="s">
        <v>3</v>
      </c>
      <c r="J1786" s="56" t="s">
        <v>1377</v>
      </c>
      <c r="K1786" s="57" t="s">
        <v>3947</v>
      </c>
      <c r="L1786" s="55" t="s">
        <v>4773</v>
      </c>
      <c r="M1786" s="55" t="s">
        <v>4830</v>
      </c>
      <c r="N1786" s="55"/>
      <c r="O1786" s="55"/>
      <c r="P1786" s="54" t="s">
        <v>2159</v>
      </c>
      <c r="Q1786" s="13"/>
      <c r="R1786"/>
      <c r="S1786" t="str">
        <f t="shared" si="478"/>
        <v/>
      </c>
      <c r="T1786" s="44" t="str">
        <f>IF(ISNA(VLOOKUP(P1786,Sheet1!E:F,2,0)),"--","PRESENT")</f>
        <v>--</v>
      </c>
      <c r="U1786"/>
      <c r="V1786">
        <f t="shared" si="467"/>
        <v>547</v>
      </c>
      <c r="W1786" s="79" t="s">
        <v>2667</v>
      </c>
      <c r="X1786" s="57" t="s">
        <v>2240</v>
      </c>
      <c r="Y1786" s="57" t="s">
        <v>2604</v>
      </c>
      <c r="Z1786" s="25" t="str">
        <f t="shared" si="476"/>
        <v>STD_X_BAR STD_SUB_H</v>
      </c>
      <c r="AA1786" s="25" t="str">
        <f t="shared" si="468"/>
        <v>X_HARM</v>
      </c>
      <c r="AB1786" s="1">
        <f t="shared" si="477"/>
        <v>1746</v>
      </c>
      <c r="AC1786" t="str">
        <f t="shared" si="469"/>
        <v>ITM_XH</v>
      </c>
      <c r="AD1786" s="133" t="str">
        <f>IF(ISNA(VLOOKUP(AA1786,'XEQM Shortlist'!J:J,1,0)),"//","")</f>
        <v>//</v>
      </c>
      <c r="AF1786" s="92" t="str">
        <f t="shared" si="470"/>
        <v>X_H</v>
      </c>
      <c r="AG1786" t="b">
        <f t="shared" si="471"/>
        <v>0</v>
      </c>
    </row>
    <row r="1787" spans="1:33">
      <c r="A1787" s="48">
        <f t="shared" si="472"/>
        <v>1787</v>
      </c>
      <c r="B1787" s="47">
        <f t="shared" si="473"/>
        <v>1747</v>
      </c>
      <c r="C1787" s="51" t="s">
        <v>3714</v>
      </c>
      <c r="D1787" s="51" t="s">
        <v>7</v>
      </c>
      <c r="E1787" s="56" t="s">
        <v>1352</v>
      </c>
      <c r="F1787" s="56" t="s">
        <v>1352</v>
      </c>
      <c r="G1787" s="61">
        <v>0</v>
      </c>
      <c r="H1787" s="61">
        <v>0</v>
      </c>
      <c r="I1787" s="145" t="s">
        <v>3</v>
      </c>
      <c r="J1787" s="56" t="s">
        <v>1377</v>
      </c>
      <c r="K1787" s="57" t="s">
        <v>3947</v>
      </c>
      <c r="L1787" s="55" t="s">
        <v>4773</v>
      </c>
      <c r="M1787" s="55" t="s">
        <v>4830</v>
      </c>
      <c r="N1787" s="55"/>
      <c r="O1787" s="55"/>
      <c r="P1787" s="54" t="s">
        <v>2160</v>
      </c>
      <c r="Q1787" s="13"/>
      <c r="R1787"/>
      <c r="S1787" t="str">
        <f t="shared" si="478"/>
        <v/>
      </c>
      <c r="T1787" s="44" t="str">
        <f>IF(ISNA(VLOOKUP(P1787,Sheet1!E:F,2,0)),"--","PRESENT")</f>
        <v>--</v>
      </c>
      <c r="U1787"/>
      <c r="V1787">
        <f t="shared" si="467"/>
        <v>548</v>
      </c>
      <c r="W1787" s="79" t="s">
        <v>2667</v>
      </c>
      <c r="X1787" s="57" t="s">
        <v>2240</v>
      </c>
      <c r="Y1787" s="57" t="s">
        <v>2605</v>
      </c>
      <c r="Z1787" s="25" t="str">
        <f t="shared" si="476"/>
        <v>STD_X_BAR STD_SUB_R STD_SUB_M STD_SUB_S</v>
      </c>
      <c r="AA1787" s="25" t="str">
        <f t="shared" si="468"/>
        <v>X_RMS</v>
      </c>
      <c r="AB1787" s="1">
        <f t="shared" si="477"/>
        <v>1747</v>
      </c>
      <c r="AC1787" t="str">
        <f t="shared" si="469"/>
        <v>ITM_XRMS</v>
      </c>
      <c r="AD1787" s="133" t="str">
        <f>IF(ISNA(VLOOKUP(AA1787,'XEQM Shortlist'!J:J,1,0)),"//","")</f>
        <v>//</v>
      </c>
      <c r="AF1787" s="92" t="str">
        <f t="shared" si="470"/>
        <v>X_RMS</v>
      </c>
      <c r="AG1787" t="b">
        <f t="shared" si="471"/>
        <v>1</v>
      </c>
    </row>
    <row r="1788" spans="1:33">
      <c r="A1788" s="48">
        <f t="shared" si="472"/>
        <v>1788</v>
      </c>
      <c r="B1788" s="47">
        <f t="shared" si="473"/>
        <v>1748</v>
      </c>
      <c r="C1788" s="51" t="s">
        <v>3463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1377</v>
      </c>
      <c r="K1788" s="57" t="s">
        <v>3947</v>
      </c>
      <c r="L1788" s="55" t="s">
        <v>4774</v>
      </c>
      <c r="M1788" s="55" t="s">
        <v>4830</v>
      </c>
      <c r="N1788" s="55"/>
      <c r="O1788" s="55"/>
      <c r="P1788" s="54" t="s">
        <v>2178</v>
      </c>
      <c r="Q1788" s="13"/>
      <c r="R1788"/>
      <c r="S1788" t="str">
        <f t="shared" si="478"/>
        <v/>
      </c>
      <c r="T1788" s="44" t="str">
        <f>IF(ISNA(VLOOKUP(P1788,Sheet1!E:F,2,0)),"--","PRESENT")</f>
        <v>--</v>
      </c>
      <c r="U1788"/>
      <c r="V1788">
        <f t="shared" si="467"/>
        <v>548</v>
      </c>
      <c r="W1788" s="79" t="s">
        <v>2240</v>
      </c>
      <c r="X1788" s="57" t="s">
        <v>2594</v>
      </c>
      <c r="Y1788" s="57" t="s">
        <v>2240</v>
      </c>
      <c r="Z1788" s="25" t="str">
        <f t="shared" si="476"/>
        <v/>
      </c>
      <c r="AA1788" s="25" t="str">
        <f t="shared" si="468"/>
        <v/>
      </c>
      <c r="AB1788" s="1">
        <f t="shared" si="477"/>
        <v>1748</v>
      </c>
      <c r="AC1788" t="str">
        <f t="shared" si="469"/>
        <v>ITM_ACOS</v>
      </c>
      <c r="AD1788" s="133" t="str">
        <f>IF(ISNA(VLOOKUP(AA1788,'XEQM Shortlist'!J:J,1,0)),"//","")</f>
        <v/>
      </c>
      <c r="AF1788" s="92" t="str">
        <f t="shared" si="470"/>
        <v/>
      </c>
      <c r="AG1788" t="b">
        <f t="shared" si="471"/>
        <v>1</v>
      </c>
    </row>
    <row r="1789" spans="1:33">
      <c r="A1789" s="48">
        <f t="shared" si="472"/>
        <v>1789</v>
      </c>
      <c r="B1789" s="47">
        <f t="shared" si="473"/>
        <v>1749</v>
      </c>
      <c r="C1789" s="51" t="s">
        <v>3465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1377</v>
      </c>
      <c r="K1789" s="57" t="s">
        <v>3947</v>
      </c>
      <c r="L1789" s="55" t="s">
        <v>4774</v>
      </c>
      <c r="M1789" s="55" t="s">
        <v>4830</v>
      </c>
      <c r="N1789" s="55"/>
      <c r="O1789" s="55"/>
      <c r="P1789" s="54" t="s">
        <v>2179</v>
      </c>
      <c r="Q1789" s="13"/>
      <c r="R1789"/>
      <c r="S1789" t="str">
        <f t="shared" si="478"/>
        <v/>
      </c>
      <c r="T1789" s="44" t="str">
        <f>IF(ISNA(VLOOKUP(P1789,Sheet1!E:F,2,0)),"--","PRESENT")</f>
        <v>--</v>
      </c>
      <c r="U1789"/>
      <c r="V1789">
        <f t="shared" si="467"/>
        <v>548</v>
      </c>
      <c r="W1789" s="79" t="s">
        <v>2240</v>
      </c>
      <c r="X1789" s="57" t="s">
        <v>2594</v>
      </c>
      <c r="Y1789" s="57" t="s">
        <v>2240</v>
      </c>
      <c r="Z1789" s="25" t="str">
        <f t="shared" si="476"/>
        <v/>
      </c>
      <c r="AA1789" s="25" t="str">
        <f t="shared" si="468"/>
        <v/>
      </c>
      <c r="AB1789" s="1">
        <f t="shared" si="477"/>
        <v>1749</v>
      </c>
      <c r="AC1789" t="str">
        <f t="shared" si="469"/>
        <v>ITM_ASIN</v>
      </c>
      <c r="AD1789" s="133" t="str">
        <f>IF(ISNA(VLOOKUP(AA1789,'XEQM Shortlist'!J:J,1,0)),"//","")</f>
        <v/>
      </c>
      <c r="AF1789" s="92" t="str">
        <f t="shared" si="470"/>
        <v/>
      </c>
      <c r="AG1789" t="b">
        <f t="shared" si="471"/>
        <v>1</v>
      </c>
    </row>
    <row r="1790" spans="1:33">
      <c r="A1790" s="48">
        <f t="shared" si="472"/>
        <v>1790</v>
      </c>
      <c r="B1790" s="47">
        <f t="shared" si="473"/>
        <v>1750</v>
      </c>
      <c r="C1790" s="51" t="s">
        <v>3467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1377</v>
      </c>
      <c r="K1790" s="57" t="s">
        <v>3947</v>
      </c>
      <c r="L1790" s="55" t="s">
        <v>4774</v>
      </c>
      <c r="M1790" s="55" t="s">
        <v>4830</v>
      </c>
      <c r="N1790" s="55"/>
      <c r="O1790" s="55"/>
      <c r="P1790" s="54" t="s">
        <v>2180</v>
      </c>
      <c r="Q1790" s="13"/>
      <c r="R1790"/>
      <c r="S1790" t="str">
        <f t="shared" si="478"/>
        <v/>
      </c>
      <c r="T1790" s="44" t="str">
        <f>IF(ISNA(VLOOKUP(P1790,Sheet1!E:F,2,0)),"--","PRESENT")</f>
        <v>--</v>
      </c>
      <c r="U1790"/>
      <c r="V1790">
        <f t="shared" si="467"/>
        <v>548</v>
      </c>
      <c r="W1790" s="79" t="s">
        <v>2240</v>
      </c>
      <c r="X1790" s="57" t="s">
        <v>2594</v>
      </c>
      <c r="Y1790" s="57" t="s">
        <v>2240</v>
      </c>
      <c r="Z1790" s="25" t="str">
        <f t="shared" si="476"/>
        <v/>
      </c>
      <c r="AA1790" s="25" t="str">
        <f t="shared" si="468"/>
        <v/>
      </c>
      <c r="AB1790" s="1">
        <f t="shared" si="477"/>
        <v>1750</v>
      </c>
      <c r="AC1790" t="str">
        <f t="shared" si="469"/>
        <v>ITM_ATAN</v>
      </c>
      <c r="AD1790" s="133" t="str">
        <f>IF(ISNA(VLOOKUP(AA1790,'XEQM Shortlist'!J:J,1,0)),"//","")</f>
        <v/>
      </c>
      <c r="AF1790" s="92" t="str">
        <f t="shared" si="470"/>
        <v/>
      </c>
      <c r="AG1790" t="b">
        <f t="shared" si="471"/>
        <v>1</v>
      </c>
    </row>
    <row r="1791" spans="1:33">
      <c r="A1791" s="48">
        <f t="shared" si="472"/>
        <v>1791</v>
      </c>
      <c r="B1791" s="47">
        <f t="shared" si="473"/>
        <v>1751</v>
      </c>
      <c r="C1791" s="53" t="s">
        <v>4539</v>
      </c>
      <c r="D1791" s="51" t="s">
        <v>7</v>
      </c>
      <c r="E1791" s="56" t="s">
        <v>1356</v>
      </c>
      <c r="F1791" s="56" t="s">
        <v>1356</v>
      </c>
      <c r="G1791" s="61">
        <v>0</v>
      </c>
      <c r="H1791" s="61">
        <v>0</v>
      </c>
      <c r="I1791" s="145" t="s">
        <v>3</v>
      </c>
      <c r="J1791" s="56" t="s">
        <v>1377</v>
      </c>
      <c r="K1791" s="57" t="s">
        <v>3947</v>
      </c>
      <c r="L1791" s="55" t="s">
        <v>4773</v>
      </c>
      <c r="M1791" s="55" t="s">
        <v>4830</v>
      </c>
      <c r="N1791" s="55"/>
      <c r="O1791" s="55"/>
      <c r="P1791" s="54" t="s">
        <v>2181</v>
      </c>
      <c r="Q1791" s="13"/>
      <c r="R1791"/>
      <c r="S1791" t="str">
        <f t="shared" si="478"/>
        <v/>
      </c>
      <c r="T1791" s="44" t="str">
        <f>IF(ISNA(VLOOKUP(P1791,Sheet1!E:F,2,0)),"--","PRESENT")</f>
        <v>--</v>
      </c>
      <c r="U1791"/>
      <c r="V1791">
        <f t="shared" si="467"/>
        <v>549</v>
      </c>
      <c r="W1791" s="79" t="s">
        <v>2662</v>
      </c>
      <c r="X1791" s="57" t="s">
        <v>2240</v>
      </c>
      <c r="Y1791" s="57" t="s">
        <v>2240</v>
      </c>
      <c r="Z1791" s="25" t="str">
        <f t="shared" si="476"/>
        <v>"DET"</v>
      </c>
      <c r="AA1791" s="25" t="str">
        <f t="shared" si="468"/>
        <v>DET</v>
      </c>
      <c r="AB1791" s="1">
        <f t="shared" si="477"/>
        <v>1751</v>
      </c>
      <c r="AC1791" t="str">
        <f t="shared" si="469"/>
        <v>ITM_DET</v>
      </c>
      <c r="AD1791" s="133" t="str">
        <f>IF(ISNA(VLOOKUP(AA1791,'XEQM Shortlist'!J:J,1,0)),"//","")</f>
        <v>//</v>
      </c>
      <c r="AF1791" s="92" t="str">
        <f t="shared" si="470"/>
        <v>DET</v>
      </c>
      <c r="AG1791" t="b">
        <f t="shared" si="471"/>
        <v>1</v>
      </c>
    </row>
    <row r="1792" spans="1:33">
      <c r="A1792" s="48">
        <f t="shared" si="472"/>
        <v>1792</v>
      </c>
      <c r="B1792" s="47">
        <f t="shared" si="473"/>
        <v>1752</v>
      </c>
      <c r="C1792" s="53" t="s">
        <v>4541</v>
      </c>
      <c r="D1792" s="51" t="s">
        <v>7</v>
      </c>
      <c r="E1792" s="56" t="s">
        <v>1357</v>
      </c>
      <c r="F1792" s="56" t="s">
        <v>1357</v>
      </c>
      <c r="G1792" s="61">
        <v>0</v>
      </c>
      <c r="H1792" s="61">
        <v>0</v>
      </c>
      <c r="I1792" s="145" t="s">
        <v>3</v>
      </c>
      <c r="J1792" s="56" t="s">
        <v>1377</v>
      </c>
      <c r="K1792" s="57" t="s">
        <v>3947</v>
      </c>
      <c r="L1792" s="55" t="s">
        <v>4773</v>
      </c>
      <c r="M1792" s="55" t="s">
        <v>4830</v>
      </c>
      <c r="N1792" s="55"/>
      <c r="O1792" s="55"/>
      <c r="P1792" s="54" t="s">
        <v>2182</v>
      </c>
      <c r="Q1792" s="13"/>
      <c r="R1792"/>
      <c r="S1792" t="str">
        <f t="shared" si="478"/>
        <v/>
      </c>
      <c r="T1792" s="44" t="str">
        <f>IF(ISNA(VLOOKUP(P1792,Sheet1!E:F,2,0)),"--","PRESENT")</f>
        <v>--</v>
      </c>
      <c r="U1792"/>
      <c r="V1792">
        <f t="shared" si="467"/>
        <v>550</v>
      </c>
      <c r="W1792" s="79" t="s">
        <v>2662</v>
      </c>
      <c r="X1792" s="57" t="s">
        <v>2240</v>
      </c>
      <c r="Y1792" s="57" t="s">
        <v>2240</v>
      </c>
      <c r="Z1792" s="25" t="str">
        <f t="shared" si="476"/>
        <v>"INVRT"</v>
      </c>
      <c r="AA1792" s="25" t="str">
        <f t="shared" si="468"/>
        <v>INVRT</v>
      </c>
      <c r="AB1792" s="1">
        <f t="shared" si="477"/>
        <v>1752</v>
      </c>
      <c r="AC1792" t="str">
        <f t="shared" si="469"/>
        <v>ITM_INVRT</v>
      </c>
      <c r="AD1792" s="133" t="str">
        <f>IF(ISNA(VLOOKUP(AA1792,'XEQM Shortlist'!J:J,1,0)),"//","")</f>
        <v>//</v>
      </c>
      <c r="AF1792" s="92" t="str">
        <f t="shared" si="470"/>
        <v>INVRT</v>
      </c>
      <c r="AG1792" t="b">
        <f t="shared" si="471"/>
        <v>1</v>
      </c>
    </row>
    <row r="1793" spans="1:33">
      <c r="A1793" s="48">
        <f t="shared" si="472"/>
        <v>1793</v>
      </c>
      <c r="B1793" s="47">
        <f t="shared" si="473"/>
        <v>1753</v>
      </c>
      <c r="C1793" s="53" t="s">
        <v>4540</v>
      </c>
      <c r="D1793" s="51" t="s">
        <v>7</v>
      </c>
      <c r="E1793" s="56" t="s">
        <v>1358</v>
      </c>
      <c r="F1793" s="56" t="s">
        <v>1358</v>
      </c>
      <c r="G1793" s="61">
        <v>0</v>
      </c>
      <c r="H1793" s="61">
        <v>0</v>
      </c>
      <c r="I1793" s="145" t="s">
        <v>3</v>
      </c>
      <c r="J1793" s="56" t="s">
        <v>1377</v>
      </c>
      <c r="K1793" s="57" t="s">
        <v>3947</v>
      </c>
      <c r="L1793" s="55" t="s">
        <v>4773</v>
      </c>
      <c r="M1793" s="55" t="s">
        <v>4830</v>
      </c>
      <c r="N1793" s="55"/>
      <c r="O1793" s="55"/>
      <c r="P1793" s="54" t="s">
        <v>2183</v>
      </c>
      <c r="Q1793" s="13"/>
      <c r="R1793"/>
      <c r="S1793" t="str">
        <f t="shared" si="478"/>
        <v/>
      </c>
      <c r="T1793" s="44" t="str">
        <f>IF(ISNA(VLOOKUP(P1793,Sheet1!E:F,2,0)),"--","PRESENT")</f>
        <v>--</v>
      </c>
      <c r="U1793"/>
      <c r="V1793">
        <f t="shared" si="467"/>
        <v>551</v>
      </c>
      <c r="W1793" s="79" t="s">
        <v>2662</v>
      </c>
      <c r="X1793" s="57" t="s">
        <v>2240</v>
      </c>
      <c r="Y1793" s="57" t="s">
        <v>2240</v>
      </c>
      <c r="Z1793" s="25" t="str">
        <f t="shared" si="476"/>
        <v>"TRANS"</v>
      </c>
      <c r="AA1793" s="25" t="str">
        <f t="shared" si="468"/>
        <v>TRANS</v>
      </c>
      <c r="AB1793" s="1">
        <f t="shared" si="477"/>
        <v>1753</v>
      </c>
      <c r="AC1793" t="str">
        <f t="shared" si="469"/>
        <v>ITM_TRANS</v>
      </c>
      <c r="AD1793" s="133" t="str">
        <f>IF(ISNA(VLOOKUP(AA1793,'XEQM Shortlist'!J:J,1,0)),"//","")</f>
        <v>//</v>
      </c>
      <c r="AF1793" s="92" t="str">
        <f t="shared" si="470"/>
        <v>TRANS</v>
      </c>
      <c r="AG1793" t="b">
        <f t="shared" si="471"/>
        <v>1</v>
      </c>
    </row>
    <row r="1794" spans="1:33" s="17" customFormat="1">
      <c r="A1794" s="48">
        <f t="shared" si="472"/>
        <v>1794</v>
      </c>
      <c r="B1794" s="47">
        <f t="shared" si="473"/>
        <v>1754</v>
      </c>
      <c r="C1794" s="93" t="s">
        <v>5374</v>
      </c>
      <c r="D1794" s="93" t="s">
        <v>2793</v>
      </c>
      <c r="E1794" s="113" t="s">
        <v>5376</v>
      </c>
      <c r="F1794" s="113" t="s">
        <v>5376</v>
      </c>
      <c r="G1794" s="159">
        <v>0</v>
      </c>
      <c r="H1794" s="159">
        <v>99</v>
      </c>
      <c r="I1794" s="145" t="s">
        <v>3</v>
      </c>
      <c r="J1794" s="56" t="s">
        <v>1377</v>
      </c>
      <c r="K1794" s="57" t="s">
        <v>3947</v>
      </c>
      <c r="L1794" s="17" t="s">
        <v>4773</v>
      </c>
      <c r="M1794" s="17" t="s">
        <v>4834</v>
      </c>
      <c r="P1794" s="114" t="s">
        <v>5379</v>
      </c>
      <c r="Q1794" s="16"/>
      <c r="R1794"/>
      <c r="S1794" t="str">
        <f t="shared" si="478"/>
        <v/>
      </c>
      <c r="T1794" s="44" t="str">
        <f>IF(ISNA(VLOOKUP(P1794,Sheet1!E:F,2,0)),"--","PRESENT")</f>
        <v>--</v>
      </c>
      <c r="U1794"/>
      <c r="V1794">
        <f t="shared" si="467"/>
        <v>552</v>
      </c>
      <c r="W1794" s="92" t="s">
        <v>2240</v>
      </c>
      <c r="X1794" s="96" t="s">
        <v>2240</v>
      </c>
      <c r="Y1794" s="96" t="s">
        <v>2240</v>
      </c>
      <c r="Z1794" s="25" t="str">
        <f t="shared" si="476"/>
        <v>"I" STD_PI STD_SUB_N</v>
      </c>
      <c r="AA1794" s="25" t="str">
        <f t="shared" si="468"/>
        <v>IPIN</v>
      </c>
      <c r="AB1794" s="1">
        <f t="shared" si="477"/>
        <v>1754</v>
      </c>
      <c r="AC1794" t="str">
        <f t="shared" si="469"/>
        <v>ITM_iPIn</v>
      </c>
      <c r="AD1794" s="133" t="str">
        <f>IF(ISNA(VLOOKUP(AA1794,'XEQM Shortlist'!J:J,1,0)),"//","")</f>
        <v>//</v>
      </c>
      <c r="AE1794"/>
      <c r="AF1794" s="92" t="str">
        <f t="shared" si="470"/>
        <v>IPIN</v>
      </c>
      <c r="AG1794" t="b">
        <f t="shared" si="471"/>
        <v>1</v>
      </c>
    </row>
    <row r="1795" spans="1:33" s="17" customFormat="1">
      <c r="A1795" s="48">
        <f t="shared" si="472"/>
        <v>1795</v>
      </c>
      <c r="B1795" s="47">
        <f t="shared" si="473"/>
        <v>1755</v>
      </c>
      <c r="C1795" s="93" t="s">
        <v>5375</v>
      </c>
      <c r="D1795" s="93" t="s">
        <v>2793</v>
      </c>
      <c r="E1795" s="113" t="s">
        <v>5377</v>
      </c>
      <c r="F1795" s="113" t="s">
        <v>5377</v>
      </c>
      <c r="G1795" s="159">
        <v>0</v>
      </c>
      <c r="H1795" s="159">
        <v>99</v>
      </c>
      <c r="I1795" s="145" t="s">
        <v>3</v>
      </c>
      <c r="J1795" s="56" t="s">
        <v>1377</v>
      </c>
      <c r="K1795" s="57" t="s">
        <v>3947</v>
      </c>
      <c r="L1795" s="17" t="s">
        <v>4773</v>
      </c>
      <c r="M1795" s="17" t="s">
        <v>4834</v>
      </c>
      <c r="P1795" s="114" t="s">
        <v>5380</v>
      </c>
      <c r="Q1795" s="16"/>
      <c r="R1795"/>
      <c r="S1795" t="str">
        <f t="shared" si="478"/>
        <v/>
      </c>
      <c r="T1795" s="44" t="str">
        <f>IF(ISNA(VLOOKUP(P1795,Sheet1!E:F,2,0)),"--","PRESENT")</f>
        <v>--</v>
      </c>
      <c r="U1795"/>
      <c r="V1795">
        <f t="shared" si="467"/>
        <v>553</v>
      </c>
      <c r="W1795" s="92" t="s">
        <v>2240</v>
      </c>
      <c r="X1795" s="96" t="s">
        <v>2240</v>
      </c>
      <c r="Y1795" s="96" t="s">
        <v>2240</v>
      </c>
      <c r="Z1795" s="25" t="str">
        <f t="shared" si="476"/>
        <v>"I" STD_SIGMA STD_SUB_N</v>
      </c>
      <c r="AA1795" s="25" t="str">
        <f t="shared" si="468"/>
        <v>ISUMN</v>
      </c>
      <c r="AB1795" s="1">
        <f t="shared" si="477"/>
        <v>1755</v>
      </c>
      <c r="AC1795" t="str">
        <f t="shared" si="469"/>
        <v>ITM_iSIGMAn</v>
      </c>
      <c r="AD1795" s="133" t="str">
        <f>IF(ISNA(VLOOKUP(AA1795,'XEQM Shortlist'!J:J,1,0)),"//","")</f>
        <v>//</v>
      </c>
      <c r="AE1795"/>
      <c r="AF1795" s="92" t="str">
        <f t="shared" si="470"/>
        <v>ISUMN</v>
      </c>
      <c r="AG1795" t="b">
        <f t="shared" si="471"/>
        <v>1</v>
      </c>
    </row>
    <row r="1796" spans="1:33" s="17" customFormat="1">
      <c r="A1796" s="48">
        <f t="shared" si="472"/>
        <v>1796</v>
      </c>
      <c r="B1796" s="47">
        <f t="shared" si="473"/>
        <v>1756</v>
      </c>
      <c r="C1796" s="173" t="s">
        <v>4416</v>
      </c>
      <c r="D1796" s="141" t="s">
        <v>4456</v>
      </c>
      <c r="E1796" s="191" t="s">
        <v>519</v>
      </c>
      <c r="F1796" s="142" t="s">
        <v>5012</v>
      </c>
      <c r="G1796" s="159">
        <v>0</v>
      </c>
      <c r="H1796" s="159">
        <v>0</v>
      </c>
      <c r="I1796" s="152" t="s">
        <v>1</v>
      </c>
      <c r="J1796" s="56" t="s">
        <v>1377</v>
      </c>
      <c r="K1796" s="57" t="s">
        <v>3947</v>
      </c>
      <c r="L1796" s="55" t="s">
        <v>4773</v>
      </c>
      <c r="M1796" s="55" t="s">
        <v>4830</v>
      </c>
      <c r="N1796" s="55"/>
      <c r="P1796" s="142" t="s">
        <v>4490</v>
      </c>
      <c r="Q1796" s="16"/>
      <c r="R1796"/>
      <c r="S1796" t="str">
        <f t="shared" si="478"/>
        <v>NOT EQUAL</v>
      </c>
      <c r="T1796" s="44" t="str">
        <f>IF(ISNA(VLOOKUP(P1796,Sheet1!E:F,2,0)),"--","PRESENT")</f>
        <v>--</v>
      </c>
      <c r="U1796"/>
      <c r="V1796">
        <f t="shared" si="467"/>
        <v>553</v>
      </c>
      <c r="W1796" s="92" t="s">
        <v>2240</v>
      </c>
      <c r="X1796" s="96" t="s">
        <v>2240</v>
      </c>
      <c r="Y1796" s="96" t="s">
        <v>2240</v>
      </c>
      <c r="Z1796" s="25" t="str">
        <f t="shared" si="476"/>
        <v/>
      </c>
      <c r="AA1796" s="25" t="str">
        <f t="shared" si="468"/>
        <v/>
      </c>
      <c r="AB1796" s="1">
        <f t="shared" si="477"/>
        <v>1756</v>
      </c>
      <c r="AC1796" t="str">
        <f t="shared" si="469"/>
        <v>ITM_PLOT_CENTRL</v>
      </c>
      <c r="AD1796" s="133" t="str">
        <f>IF(ISNA(VLOOKUP(AA1796,'XEQM Shortlist'!J:J,1,0)),"//","")</f>
        <v/>
      </c>
      <c r="AE1796"/>
      <c r="AF1796" s="92" t="str">
        <f t="shared" si="470"/>
        <v/>
      </c>
      <c r="AG1796" t="b">
        <f t="shared" si="471"/>
        <v>1</v>
      </c>
    </row>
    <row r="1797" spans="1:33">
      <c r="A1797" s="48">
        <f t="shared" si="472"/>
        <v>1797</v>
      </c>
      <c r="B1797" s="47">
        <f t="shared" si="473"/>
        <v>1757</v>
      </c>
      <c r="C1797" s="84" t="s">
        <v>4653</v>
      </c>
      <c r="D1797" s="84" t="s">
        <v>7</v>
      </c>
      <c r="E1797" s="87" t="s">
        <v>4654</v>
      </c>
      <c r="F1797" s="87" t="s">
        <v>4654</v>
      </c>
      <c r="G1797" s="90">
        <v>0</v>
      </c>
      <c r="H1797" s="90">
        <v>0</v>
      </c>
      <c r="I1797" s="145" t="s">
        <v>3</v>
      </c>
      <c r="J1797" s="85" t="s">
        <v>1377</v>
      </c>
      <c r="K1797" s="87" t="s">
        <v>3947</v>
      </c>
      <c r="L1797" s="88" t="s">
        <v>4773</v>
      </c>
      <c r="M1797" s="55" t="s">
        <v>4830</v>
      </c>
      <c r="N1797" s="88"/>
      <c r="O1797" s="84"/>
      <c r="P1797" s="87" t="s">
        <v>4655</v>
      </c>
      <c r="Q1797" s="87"/>
      <c r="R1797"/>
      <c r="S1797" t="str">
        <f t="shared" si="478"/>
        <v/>
      </c>
      <c r="T1797" s="44" t="str">
        <f>IF(ISNA(VLOOKUP(P1797,Sheet1!E:F,2,0)),"--","PRESENT")</f>
        <v>--</v>
      </c>
      <c r="U1797"/>
      <c r="V1797">
        <f t="shared" si="467"/>
        <v>554</v>
      </c>
      <c r="W1797" s="79" t="s">
        <v>2706</v>
      </c>
      <c r="X1797" s="57" t="s">
        <v>2240</v>
      </c>
      <c r="Y1797" s="57" t="s">
        <v>2240</v>
      </c>
      <c r="Z1797" s="25" t="str">
        <f t="shared" si="476"/>
        <v>"HIDE"</v>
      </c>
      <c r="AA1797" s="25" t="str">
        <f t="shared" si="468"/>
        <v>HIDE</v>
      </c>
      <c r="AB1797" s="1">
        <f t="shared" si="477"/>
        <v>1757</v>
      </c>
      <c r="AC1797" t="str">
        <f t="shared" si="469"/>
        <v>ITM_HIDE</v>
      </c>
      <c r="AD1797" s="133" t="str">
        <f>IF(ISNA(VLOOKUP(AA1797,'XEQM Shortlist'!J:J,1,0)),"//","")</f>
        <v>//</v>
      </c>
      <c r="AF1797" s="92" t="str">
        <f t="shared" si="470"/>
        <v>HIDE</v>
      </c>
      <c r="AG1797" t="b">
        <f t="shared" si="471"/>
        <v>1</v>
      </c>
    </row>
    <row r="1798" spans="1:33" s="17" customFormat="1">
      <c r="A1798" s="48">
        <f t="shared" si="472"/>
        <v>1798</v>
      </c>
      <c r="B1798" s="47">
        <f t="shared" si="473"/>
        <v>1758</v>
      </c>
      <c r="C1798" s="141" t="s">
        <v>4425</v>
      </c>
      <c r="D1798" s="141" t="s">
        <v>7</v>
      </c>
      <c r="E1798" s="142" t="s">
        <v>4426</v>
      </c>
      <c r="F1798" s="142" t="s">
        <v>4426</v>
      </c>
      <c r="G1798" s="159">
        <v>0</v>
      </c>
      <c r="H1798" s="159">
        <v>0</v>
      </c>
      <c r="I1798" s="147" t="s">
        <v>3</v>
      </c>
      <c r="J1798" s="166" t="s">
        <v>1378</v>
      </c>
      <c r="K1798" s="57" t="s">
        <v>3947</v>
      </c>
      <c r="L1798" s="55" t="s">
        <v>4773</v>
      </c>
      <c r="M1798" s="55" t="s">
        <v>4830</v>
      </c>
      <c r="N1798" s="55"/>
      <c r="P1798" s="142" t="s">
        <v>4427</v>
      </c>
      <c r="Q1798" s="16"/>
      <c r="R1798"/>
      <c r="S1798" t="str">
        <f t="shared" si="478"/>
        <v/>
      </c>
      <c r="T1798" s="44" t="str">
        <f>IF(ISNA(VLOOKUP(P1798,Sheet1!E:F,2,0)),"--","PRESENT")</f>
        <v>--</v>
      </c>
      <c r="U1798"/>
      <c r="V1798">
        <f t="shared" si="467"/>
        <v>554</v>
      </c>
      <c r="W1798" s="92" t="s">
        <v>2240</v>
      </c>
      <c r="X1798" s="96" t="s">
        <v>2240</v>
      </c>
      <c r="Y1798" s="96" t="s">
        <v>2240</v>
      </c>
      <c r="Z1798" s="25" t="str">
        <f t="shared" si="476"/>
        <v/>
      </c>
      <c r="AA1798" s="25" t="str">
        <f t="shared" si="468"/>
        <v/>
      </c>
      <c r="AB1798" s="1">
        <f t="shared" si="477"/>
        <v>1758</v>
      </c>
      <c r="AC1798" t="str">
        <f t="shared" si="469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70"/>
        <v/>
      </c>
      <c r="AG1798" t="b">
        <f t="shared" si="471"/>
        <v>1</v>
      </c>
    </row>
    <row r="1799" spans="1:33" s="168" customFormat="1">
      <c r="A1799" s="48">
        <f t="shared" si="472"/>
        <v>1799</v>
      </c>
      <c r="B1799" s="47">
        <f t="shared" si="473"/>
        <v>1759</v>
      </c>
      <c r="C1799" s="164" t="s">
        <v>4416</v>
      </c>
      <c r="D1799" s="164" t="s">
        <v>4438</v>
      </c>
      <c r="E1799" s="191" t="s">
        <v>4487</v>
      </c>
      <c r="F1799" s="170" t="s">
        <v>4487</v>
      </c>
      <c r="G1799" s="165">
        <v>0</v>
      </c>
      <c r="H1799" s="165">
        <v>0</v>
      </c>
      <c r="I1799" s="166" t="s">
        <v>1</v>
      </c>
      <c r="J1799" s="56" t="s">
        <v>1377</v>
      </c>
      <c r="K1799" s="57" t="s">
        <v>3947</v>
      </c>
      <c r="L1799" s="55" t="s">
        <v>4773</v>
      </c>
      <c r="M1799" s="55" t="s">
        <v>4830</v>
      </c>
      <c r="N1799" s="55"/>
      <c r="P1799" s="169" t="s">
        <v>4433</v>
      </c>
      <c r="Q1799" s="169"/>
      <c r="R1799"/>
      <c r="S1799" t="str">
        <f t="shared" si="478"/>
        <v/>
      </c>
      <c r="T1799" s="44" t="str">
        <f>IF(ISNA(VLOOKUP(P1799,Sheet1!E:F,2,0)),"--","PRESENT")</f>
        <v>--</v>
      </c>
      <c r="U1799"/>
      <c r="V1799">
        <f t="shared" ref="V1799:V1834" si="482">IF(AA1799&lt;&gt;"",V1798+1,V1798)</f>
        <v>554</v>
      </c>
      <c r="W1799" s="163" t="s">
        <v>2240</v>
      </c>
      <c r="X1799" s="167" t="s">
        <v>2240</v>
      </c>
      <c r="Y1799" s="167" t="s">
        <v>2240</v>
      </c>
      <c r="Z1799" s="25" t="str">
        <f t="shared" si="476"/>
        <v/>
      </c>
      <c r="AA1799" s="25" t="str">
        <f t="shared" ref="AA1799:AA1834" si="48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77"/>
        <v>1759</v>
      </c>
      <c r="AC1799" t="str">
        <f t="shared" ref="AC1799:AC1834" si="484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8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86">AA1799=AF1799</f>
        <v>1</v>
      </c>
    </row>
    <row r="1800" spans="1:33" s="168" customFormat="1">
      <c r="A1800" s="48">
        <f t="shared" si="472"/>
        <v>1800</v>
      </c>
      <c r="B1800" s="47">
        <f t="shared" si="473"/>
        <v>1760</v>
      </c>
      <c r="C1800" s="164" t="s">
        <v>4416</v>
      </c>
      <c r="D1800" s="171" t="s">
        <v>4485</v>
      </c>
      <c r="E1800" s="191" t="s">
        <v>519</v>
      </c>
      <c r="F1800" s="191" t="s">
        <v>4439</v>
      </c>
      <c r="G1800" s="165">
        <v>0</v>
      </c>
      <c r="H1800" s="165">
        <v>0</v>
      </c>
      <c r="I1800" s="166" t="s">
        <v>1</v>
      </c>
      <c r="J1800" s="56" t="s">
        <v>1377</v>
      </c>
      <c r="K1800" s="57" t="s">
        <v>3947</v>
      </c>
      <c r="L1800" s="55" t="s">
        <v>4773</v>
      </c>
      <c r="M1800" s="55" t="s">
        <v>4830</v>
      </c>
      <c r="N1800" s="55"/>
      <c r="P1800" s="169" t="s">
        <v>4489</v>
      </c>
      <c r="Q1800" s="169"/>
      <c r="R1800"/>
      <c r="S1800" t="str">
        <f t="shared" si="478"/>
        <v>NOT EQUAL</v>
      </c>
      <c r="T1800" s="44" t="str">
        <f>IF(ISNA(VLOOKUP(P1800,Sheet1!E:F,2,0)),"--","PRESENT")</f>
        <v>--</v>
      </c>
      <c r="U1800"/>
      <c r="V1800">
        <f t="shared" si="482"/>
        <v>554</v>
      </c>
      <c r="W1800" s="163" t="s">
        <v>2240</v>
      </c>
      <c r="X1800" s="167" t="s">
        <v>2240</v>
      </c>
      <c r="Y1800" s="167" t="s">
        <v>2240</v>
      </c>
      <c r="Z1800" s="25" t="str">
        <f t="shared" si="476"/>
        <v/>
      </c>
      <c r="AA1800" s="25" t="str">
        <f t="shared" si="483"/>
        <v/>
      </c>
      <c r="AB1800" s="1">
        <f t="shared" si="477"/>
        <v>1760</v>
      </c>
      <c r="AC1800" t="str">
        <f t="shared" si="484"/>
        <v>ITM_PLOT_NXT</v>
      </c>
      <c r="AD1800" s="133" t="str">
        <f>IF(ISNA(VLOOKUP(AA1800,'XEQM Shortlist'!J:J,1,0)),"//","")</f>
        <v/>
      </c>
      <c r="AE1800"/>
      <c r="AF1800" s="92" t="str">
        <f t="shared" si="485"/>
        <v/>
      </c>
      <c r="AG1800" t="b">
        <f t="shared" si="486"/>
        <v>1</v>
      </c>
    </row>
    <row r="1801" spans="1:33" s="168" customFormat="1">
      <c r="A1801" s="48">
        <f t="shared" si="472"/>
        <v>1801</v>
      </c>
      <c r="B1801" s="47">
        <f t="shared" si="473"/>
        <v>1761</v>
      </c>
      <c r="C1801" s="164" t="s">
        <v>4416</v>
      </c>
      <c r="D1801" s="171" t="s">
        <v>4486</v>
      </c>
      <c r="E1801" s="191" t="s">
        <v>519</v>
      </c>
      <c r="F1801" s="191" t="s">
        <v>519</v>
      </c>
      <c r="G1801" s="165">
        <v>0</v>
      </c>
      <c r="H1801" s="165">
        <v>0</v>
      </c>
      <c r="I1801" s="166" t="s">
        <v>1</v>
      </c>
      <c r="J1801" s="56" t="s">
        <v>1377</v>
      </c>
      <c r="K1801" s="57" t="s">
        <v>3947</v>
      </c>
      <c r="L1801" s="55" t="s">
        <v>4773</v>
      </c>
      <c r="M1801" s="55" t="s">
        <v>4830</v>
      </c>
      <c r="N1801" s="55"/>
      <c r="P1801" s="169" t="s">
        <v>4488</v>
      </c>
      <c r="Q1801" s="169"/>
      <c r="R1801"/>
      <c r="S1801" t="str">
        <f t="shared" si="478"/>
        <v/>
      </c>
      <c r="T1801" s="44" t="str">
        <f>IF(ISNA(VLOOKUP(P1801,Sheet1!E:F,2,0)),"--","PRESENT")</f>
        <v>--</v>
      </c>
      <c r="U1801"/>
      <c r="V1801">
        <f t="shared" si="482"/>
        <v>554</v>
      </c>
      <c r="W1801" s="163" t="s">
        <v>2240</v>
      </c>
      <c r="X1801" s="167" t="s">
        <v>2240</v>
      </c>
      <c r="Y1801" s="167" t="s">
        <v>2240</v>
      </c>
      <c r="Z1801" s="25" t="str">
        <f t="shared" si="476"/>
        <v/>
      </c>
      <c r="AA1801" s="25" t="str">
        <f t="shared" si="483"/>
        <v/>
      </c>
      <c r="AB1801" s="1">
        <f t="shared" si="477"/>
        <v>1761</v>
      </c>
      <c r="AC1801" t="str">
        <f t="shared" si="484"/>
        <v>ITM_PLOT_REV</v>
      </c>
      <c r="AD1801" s="133" t="str">
        <f>IF(ISNA(VLOOKUP(AA1801,'XEQM Shortlist'!J:J,1,0)),"//","")</f>
        <v/>
      </c>
      <c r="AE1801"/>
      <c r="AF1801" s="92" t="str">
        <f t="shared" si="485"/>
        <v/>
      </c>
      <c r="AG1801" t="b">
        <f t="shared" si="486"/>
        <v>1</v>
      </c>
    </row>
    <row r="1802" spans="1:33" s="168" customFormat="1">
      <c r="A1802" s="48">
        <f t="shared" si="472"/>
        <v>1802</v>
      </c>
      <c r="B1802" s="47">
        <f t="shared" si="473"/>
        <v>1762</v>
      </c>
      <c r="C1802" s="164" t="s">
        <v>4440</v>
      </c>
      <c r="D1802" s="93" t="s">
        <v>7</v>
      </c>
      <c r="E1802" s="191" t="s">
        <v>519</v>
      </c>
      <c r="F1802" s="170" t="s">
        <v>4441</v>
      </c>
      <c r="G1802" s="165">
        <v>0</v>
      </c>
      <c r="H1802" s="165">
        <v>0</v>
      </c>
      <c r="I1802" s="166" t="s">
        <v>1</v>
      </c>
      <c r="J1802" s="56" t="s">
        <v>1377</v>
      </c>
      <c r="K1802" s="57" t="s">
        <v>3947</v>
      </c>
      <c r="L1802" s="55" t="s">
        <v>4773</v>
      </c>
      <c r="M1802" s="55" t="s">
        <v>4830</v>
      </c>
      <c r="N1802" s="55"/>
      <c r="P1802" s="169" t="s">
        <v>4442</v>
      </c>
      <c r="Q1802" s="169"/>
      <c r="R1802"/>
      <c r="S1802" t="str">
        <f t="shared" si="478"/>
        <v>NOT EQUAL</v>
      </c>
      <c r="T1802" s="44" t="str">
        <f>IF(ISNA(VLOOKUP(P1802,Sheet1!E:F,2,0)),"--","PRESENT")</f>
        <v>--</v>
      </c>
      <c r="U1802"/>
      <c r="V1802">
        <f t="shared" si="482"/>
        <v>554</v>
      </c>
      <c r="W1802" s="163" t="s">
        <v>2240</v>
      </c>
      <c r="X1802" s="167" t="s">
        <v>2240</v>
      </c>
      <c r="Y1802" s="167" t="s">
        <v>2240</v>
      </c>
      <c r="Z1802" s="25" t="str">
        <f t="shared" si="476"/>
        <v/>
      </c>
      <c r="AA1802" s="25" t="str">
        <f t="shared" si="483"/>
        <v/>
      </c>
      <c r="AB1802" s="1">
        <f t="shared" si="477"/>
        <v>1762</v>
      </c>
      <c r="AC1802" t="str">
        <f t="shared" si="484"/>
        <v>ITM_PLOTZOOM</v>
      </c>
      <c r="AD1802" s="133" t="str">
        <f>IF(ISNA(VLOOKUP(AA1802,'XEQM Shortlist'!J:J,1,0)),"//","")</f>
        <v/>
      </c>
      <c r="AE1802"/>
      <c r="AF1802" s="92" t="str">
        <f t="shared" si="485"/>
        <v/>
      </c>
      <c r="AG1802" t="b">
        <f t="shared" si="486"/>
        <v>1</v>
      </c>
    </row>
    <row r="1803" spans="1:33">
      <c r="A1803" s="48">
        <f t="shared" si="472"/>
        <v>1803</v>
      </c>
      <c r="B1803" s="47">
        <f t="shared" si="473"/>
        <v>1763</v>
      </c>
      <c r="C1803" s="51" t="s">
        <v>4624</v>
      </c>
      <c r="D1803" s="51" t="s">
        <v>7</v>
      </c>
      <c r="E1803" s="56" t="s">
        <v>4627</v>
      </c>
      <c r="F1803" s="56" t="s">
        <v>4627</v>
      </c>
      <c r="G1803" s="61">
        <v>0</v>
      </c>
      <c r="H1803" s="61">
        <v>0</v>
      </c>
      <c r="I1803" s="145" t="s">
        <v>3</v>
      </c>
      <c r="J1803" s="56" t="s">
        <v>1377</v>
      </c>
      <c r="K1803" s="57" t="s">
        <v>3947</v>
      </c>
      <c r="L1803" s="55" t="s">
        <v>4773</v>
      </c>
      <c r="M1803" s="55" t="s">
        <v>4830</v>
      </c>
      <c r="N1803" s="55"/>
      <c r="O1803" s="55"/>
      <c r="P1803" s="54" t="s">
        <v>4634</v>
      </c>
      <c r="Q1803" s="13"/>
      <c r="R1803"/>
      <c r="S1803" t="str">
        <f t="shared" si="478"/>
        <v/>
      </c>
      <c r="T1803" s="44" t="str">
        <f>IF(ISNA(VLOOKUP(P1803,Sheet1!E:F,2,0)),"--","PRESENT")</f>
        <v>--</v>
      </c>
      <c r="U1803"/>
      <c r="V1803">
        <f t="shared" si="482"/>
        <v>555</v>
      </c>
      <c r="W1803" s="79" t="s">
        <v>2240</v>
      </c>
      <c r="X1803" s="57" t="s">
        <v>2240</v>
      </c>
      <c r="Y1803" s="57" t="s">
        <v>2240</v>
      </c>
      <c r="Z1803" s="25" t="str">
        <f t="shared" si="476"/>
        <v>"F(" STD_PHI ",M)"</v>
      </c>
      <c r="AA1803" s="25" t="str">
        <f t="shared" si="483"/>
        <v>F(PHI,M)</v>
      </c>
      <c r="AB1803" s="1">
        <f t="shared" si="477"/>
        <v>1763</v>
      </c>
      <c r="AC1803" t="str">
        <f t="shared" si="484"/>
        <v>ITM_Fphik</v>
      </c>
      <c r="AD1803" s="133" t="str">
        <f>IF(ISNA(VLOOKUP(AA1803,'XEQM Shortlist'!J:J,1,0)),"//","")</f>
        <v>//</v>
      </c>
      <c r="AF1803" s="92" t="str">
        <f t="shared" si="485"/>
        <v>F(PHI,M)</v>
      </c>
      <c r="AG1803" t="b">
        <f t="shared" si="486"/>
        <v>1</v>
      </c>
    </row>
    <row r="1804" spans="1:33">
      <c r="A1804" s="48">
        <f t="shared" si="472"/>
        <v>1804</v>
      </c>
      <c r="B1804" s="47">
        <f t="shared" si="473"/>
        <v>1764</v>
      </c>
      <c r="C1804" s="51" t="s">
        <v>4625</v>
      </c>
      <c r="D1804" s="51" t="s">
        <v>7</v>
      </c>
      <c r="E1804" s="56" t="s">
        <v>4628</v>
      </c>
      <c r="F1804" s="56" t="s">
        <v>4628</v>
      </c>
      <c r="G1804" s="61">
        <v>0</v>
      </c>
      <c r="H1804" s="61">
        <v>0</v>
      </c>
      <c r="I1804" s="145" t="s">
        <v>3</v>
      </c>
      <c r="J1804" s="56" t="s">
        <v>1377</v>
      </c>
      <c r="K1804" s="57" t="s">
        <v>3947</v>
      </c>
      <c r="L1804" s="55" t="s">
        <v>4773</v>
      </c>
      <c r="M1804" s="55" t="s">
        <v>4830</v>
      </c>
      <c r="N1804" s="55"/>
      <c r="O1804" s="55"/>
      <c r="P1804" s="54" t="s">
        <v>4635</v>
      </c>
      <c r="Q1804" s="13"/>
      <c r="R1804"/>
      <c r="S1804" t="str">
        <f t="shared" si="478"/>
        <v/>
      </c>
      <c r="T1804" s="44" t="str">
        <f>IF(ISNA(VLOOKUP(P1804,Sheet1!E:F,2,0)),"--","PRESENT")</f>
        <v>--</v>
      </c>
      <c r="U1804"/>
      <c r="V1804">
        <f t="shared" si="482"/>
        <v>556</v>
      </c>
      <c r="W1804" s="79" t="s">
        <v>2240</v>
      </c>
      <c r="X1804" s="57" t="s">
        <v>2240</v>
      </c>
      <c r="Y1804" s="57" t="s">
        <v>2240</v>
      </c>
      <c r="Z1804" s="25" t="str">
        <f t="shared" si="476"/>
        <v>"E(" STD_PHI ",M)"</v>
      </c>
      <c r="AA1804" s="25" t="str">
        <f t="shared" si="483"/>
        <v>E(PHI,M)</v>
      </c>
      <c r="AB1804" s="1">
        <f t="shared" si="477"/>
        <v>1764</v>
      </c>
      <c r="AC1804" t="str">
        <f t="shared" si="484"/>
        <v>ITM_Ephik</v>
      </c>
      <c r="AD1804" s="133" t="str">
        <f>IF(ISNA(VLOOKUP(AA1804,'XEQM Shortlist'!J:J,1,0)),"//","")</f>
        <v>//</v>
      </c>
      <c r="AF1804" s="92" t="str">
        <f t="shared" si="485"/>
        <v>E(PHI,M)</v>
      </c>
      <c r="AG1804" t="b">
        <f t="shared" si="486"/>
        <v>1</v>
      </c>
    </row>
    <row r="1805" spans="1:33">
      <c r="A1805" s="48">
        <f t="shared" si="472"/>
        <v>1805</v>
      </c>
      <c r="B1805" s="47">
        <f t="shared" si="473"/>
        <v>1765</v>
      </c>
      <c r="C1805" s="51" t="s">
        <v>4626</v>
      </c>
      <c r="D1805" s="51" t="s">
        <v>7</v>
      </c>
      <c r="E1805" s="56" t="s">
        <v>4629</v>
      </c>
      <c r="F1805" s="56" t="s">
        <v>4629</v>
      </c>
      <c r="G1805" s="61">
        <v>0</v>
      </c>
      <c r="H1805" s="61">
        <v>0</v>
      </c>
      <c r="I1805" s="145" t="s">
        <v>3</v>
      </c>
      <c r="J1805" s="56" t="s">
        <v>1377</v>
      </c>
      <c r="K1805" s="57" t="s">
        <v>3947</v>
      </c>
      <c r="L1805" s="55" t="s">
        <v>4773</v>
      </c>
      <c r="M1805" s="55" t="s">
        <v>4830</v>
      </c>
      <c r="N1805" s="55"/>
      <c r="O1805" s="55"/>
      <c r="P1805" s="54" t="s">
        <v>4636</v>
      </c>
      <c r="Q1805" s="13"/>
      <c r="R1805"/>
      <c r="S1805" t="str">
        <f t="shared" si="478"/>
        <v/>
      </c>
      <c r="T1805" s="44" t="str">
        <f>IF(ISNA(VLOOKUP(P1805,Sheet1!E:F,2,0)),"--","PRESENT")</f>
        <v>--</v>
      </c>
      <c r="U1805"/>
      <c r="V1805">
        <f t="shared" si="482"/>
        <v>557</v>
      </c>
      <c r="W1805" s="79" t="s">
        <v>2240</v>
      </c>
      <c r="X1805" s="57" t="s">
        <v>2240</v>
      </c>
      <c r="Y1805" s="57" t="s">
        <v>2240</v>
      </c>
      <c r="Z1805" s="25" t="str">
        <f t="shared" si="476"/>
        <v>STD_ZETA "(" STD_PHI ",M)"</v>
      </c>
      <c r="AA1805" s="25" t="str">
        <f t="shared" si="483"/>
        <v>ZETA(PHI,M)</v>
      </c>
      <c r="AB1805" s="1">
        <f t="shared" si="477"/>
        <v>1765</v>
      </c>
      <c r="AC1805" t="str">
        <f t="shared" si="484"/>
        <v>ITM_ZETAphik</v>
      </c>
      <c r="AD1805" s="133" t="str">
        <f>IF(ISNA(VLOOKUP(AA1805,'XEQM Shortlist'!J:J,1,0)),"//","")</f>
        <v>//</v>
      </c>
      <c r="AF1805" s="92" t="str">
        <f t="shared" si="485"/>
        <v>ZETA(PHI,M)</v>
      </c>
      <c r="AG1805" t="b">
        <f t="shared" si="486"/>
        <v>1</v>
      </c>
    </row>
    <row r="1806" spans="1:33">
      <c r="A1806" s="48">
        <f t="shared" si="472"/>
        <v>1806</v>
      </c>
      <c r="B1806" s="47">
        <f t="shared" si="473"/>
        <v>1766</v>
      </c>
      <c r="C1806" s="51" t="s">
        <v>4656</v>
      </c>
      <c r="D1806" s="51" t="s">
        <v>7</v>
      </c>
      <c r="E1806" s="56" t="s">
        <v>4657</v>
      </c>
      <c r="F1806" s="56" t="s">
        <v>4657</v>
      </c>
      <c r="G1806" s="158">
        <v>0</v>
      </c>
      <c r="H1806" s="158">
        <v>0</v>
      </c>
      <c r="I1806" s="145" t="s">
        <v>3</v>
      </c>
      <c r="J1806" s="56" t="s">
        <v>1377</v>
      </c>
      <c r="K1806" s="57" t="s">
        <v>3947</v>
      </c>
      <c r="L1806" s="55" t="s">
        <v>4773</v>
      </c>
      <c r="M1806" s="55" t="s">
        <v>4830</v>
      </c>
      <c r="N1806" s="55"/>
      <c r="O1806" s="55"/>
      <c r="P1806" s="54" t="s">
        <v>4658</v>
      </c>
      <c r="Q1806" s="18"/>
      <c r="R1806"/>
      <c r="S1806" t="str">
        <f t="shared" si="478"/>
        <v/>
      </c>
      <c r="T1806" s="44" t="str">
        <f>IF(ISNA(VLOOKUP(P1806,Sheet1!E:F,2,0)),"--","PRESENT")</f>
        <v>--</v>
      </c>
      <c r="U1806"/>
      <c r="V1806">
        <f t="shared" si="482"/>
        <v>558</v>
      </c>
      <c r="W1806" s="79" t="s">
        <v>2676</v>
      </c>
      <c r="X1806" s="57" t="s">
        <v>2240</v>
      </c>
      <c r="Y1806" s="57" t="s">
        <v>2240</v>
      </c>
      <c r="Z1806" s="25" t="str">
        <f t="shared" si="476"/>
        <v>"HIDE?"</v>
      </c>
      <c r="AA1806" s="25" t="str">
        <f t="shared" si="483"/>
        <v>HIDE?</v>
      </c>
      <c r="AB1806" s="1">
        <f t="shared" si="477"/>
        <v>1766</v>
      </c>
      <c r="AC1806" t="str">
        <f t="shared" si="484"/>
        <v>ITM_GETHIDE</v>
      </c>
      <c r="AD1806" s="133" t="str">
        <f>IF(ISNA(VLOOKUP(AA1806,'XEQM Shortlist'!J:J,1,0)),"//","")</f>
        <v>//</v>
      </c>
      <c r="AF1806" s="92" t="str">
        <f t="shared" si="485"/>
        <v>HIDE?</v>
      </c>
      <c r="AG1806" t="b">
        <f t="shared" si="486"/>
        <v>1</v>
      </c>
    </row>
    <row r="1807" spans="1:33">
      <c r="A1807" s="48">
        <f t="shared" si="472"/>
        <v>1807</v>
      </c>
      <c r="B1807" s="47">
        <f t="shared" si="473"/>
        <v>1767</v>
      </c>
      <c r="C1807" s="51" t="s">
        <v>4734</v>
      </c>
      <c r="D1807" s="51" t="s">
        <v>7</v>
      </c>
      <c r="E1807" s="56" t="s">
        <v>4735</v>
      </c>
      <c r="F1807" s="56" t="s">
        <v>4735</v>
      </c>
      <c r="G1807" s="158">
        <v>0</v>
      </c>
      <c r="H1807" s="158">
        <v>0</v>
      </c>
      <c r="I1807" s="166" t="s">
        <v>1</v>
      </c>
      <c r="J1807" s="56" t="s">
        <v>1377</v>
      </c>
      <c r="K1807" s="57" t="s">
        <v>3947</v>
      </c>
      <c r="L1807" s="55" t="s">
        <v>4773</v>
      </c>
      <c r="M1807" s="55" t="s">
        <v>4832</v>
      </c>
      <c r="N1807" s="55"/>
      <c r="O1807" s="55"/>
      <c r="P1807" s="54" t="s">
        <v>4740</v>
      </c>
      <c r="Q1807" s="18"/>
      <c r="R1807"/>
      <c r="S1807" t="str">
        <f t="shared" si="478"/>
        <v/>
      </c>
      <c r="T1807" s="44" t="str">
        <f>IF(ISNA(VLOOKUP(P1807,Sheet1!E:F,2,0)),"--","PRESENT")</f>
        <v>--</v>
      </c>
      <c r="U1807"/>
      <c r="V1807">
        <f t="shared" si="482"/>
        <v>558</v>
      </c>
      <c r="W1807" s="79" t="s">
        <v>2676</v>
      </c>
      <c r="X1807" s="57" t="s">
        <v>2240</v>
      </c>
      <c r="Y1807" s="57" t="s">
        <v>2240</v>
      </c>
      <c r="Z1807" s="25" t="str">
        <f t="shared" si="476"/>
        <v/>
      </c>
      <c r="AA1807" s="25" t="str">
        <f t="shared" si="483"/>
        <v/>
      </c>
      <c r="AB1807" s="1">
        <f t="shared" si="477"/>
        <v>1767</v>
      </c>
      <c r="AC1807" t="str">
        <f t="shared" si="484"/>
        <v>ITM_CALC</v>
      </c>
      <c r="AD1807" s="133" t="str">
        <f>IF(ISNA(VLOOKUP(AA1807,'XEQM Shortlist'!J:J,1,0)),"//","")</f>
        <v/>
      </c>
      <c r="AF1807" s="92" t="str">
        <f t="shared" si="485"/>
        <v/>
      </c>
      <c r="AG1807" t="b">
        <f t="shared" si="486"/>
        <v>1</v>
      </c>
    </row>
    <row r="1808" spans="1:33">
      <c r="A1808" s="48">
        <f t="shared" si="472"/>
        <v>1808</v>
      </c>
      <c r="B1808" s="47">
        <f t="shared" si="473"/>
        <v>1768</v>
      </c>
      <c r="C1808" s="51" t="s">
        <v>3443</v>
      </c>
      <c r="D1808" s="51" t="s">
        <v>7</v>
      </c>
      <c r="E1808" s="56" t="s">
        <v>4736</v>
      </c>
      <c r="F1808" s="56" t="s">
        <v>4736</v>
      </c>
      <c r="G1808" s="158">
        <v>0</v>
      </c>
      <c r="H1808" s="158">
        <v>0</v>
      </c>
      <c r="I1808" s="145" t="s">
        <v>3</v>
      </c>
      <c r="J1808" s="56" t="s">
        <v>1377</v>
      </c>
      <c r="K1808" s="57" t="s">
        <v>3947</v>
      </c>
      <c r="L1808" s="55" t="s">
        <v>4774</v>
      </c>
      <c r="M1808" s="55" t="s">
        <v>4830</v>
      </c>
      <c r="N1808" s="55"/>
      <c r="O1808" s="55"/>
      <c r="P1808" s="54" t="s">
        <v>4741</v>
      </c>
      <c r="Q1808" s="18"/>
      <c r="R1808"/>
      <c r="S1808" t="str">
        <f t="shared" si="478"/>
        <v/>
      </c>
      <c r="T1808" s="44" t="str">
        <f>IF(ISNA(VLOOKUP(P1808,Sheet1!E:F,2,0)),"--","PRESENT")</f>
        <v>--</v>
      </c>
      <c r="U1808"/>
      <c r="V1808">
        <f t="shared" si="482"/>
        <v>559</v>
      </c>
      <c r="W1808" s="79" t="s">
        <v>2676</v>
      </c>
      <c r="X1808" s="57" t="s">
        <v>2240</v>
      </c>
      <c r="Y1808" s="57" t="s">
        <v>2240</v>
      </c>
      <c r="Z1808" s="25" t="str">
        <f t="shared" si="476"/>
        <v>"SQRT"</v>
      </c>
      <c r="AA1808" s="25" t="str">
        <f t="shared" si="483"/>
        <v>SQRT</v>
      </c>
      <c r="AB1808" s="1">
        <f t="shared" si="477"/>
        <v>1768</v>
      </c>
      <c r="AC1808" t="str">
        <f t="shared" si="484"/>
        <v>ITM_SQRT</v>
      </c>
      <c r="AD1808" s="133" t="str">
        <f>IF(ISNA(VLOOKUP(AA1808,'XEQM Shortlist'!J:J,1,0)),"//","")</f>
        <v/>
      </c>
      <c r="AF1808" s="92" t="str">
        <f t="shared" si="485"/>
        <v>SQRT</v>
      </c>
      <c r="AG1808" t="b">
        <f t="shared" si="486"/>
        <v>1</v>
      </c>
    </row>
    <row r="1809" spans="1:33">
      <c r="A1809" s="48">
        <f t="shared" si="472"/>
        <v>1809</v>
      </c>
      <c r="B1809" s="47">
        <f t="shared" si="473"/>
        <v>1769</v>
      </c>
      <c r="C1809" s="51" t="s">
        <v>3434</v>
      </c>
      <c r="D1809" s="51" t="s">
        <v>4751</v>
      </c>
      <c r="E1809" s="56" t="s">
        <v>519</v>
      </c>
      <c r="F1809" s="56" t="s">
        <v>4761</v>
      </c>
      <c r="G1809" s="158">
        <v>0</v>
      </c>
      <c r="H1809" s="158">
        <v>0</v>
      </c>
      <c r="I1809" s="166" t="s">
        <v>1</v>
      </c>
      <c r="J1809" s="56" t="s">
        <v>1377</v>
      </c>
      <c r="K1809" s="57" t="s">
        <v>3947</v>
      </c>
      <c r="L1809" s="55" t="s">
        <v>4773</v>
      </c>
      <c r="M1809" s="55" t="s">
        <v>4832</v>
      </c>
      <c r="N1809" s="55"/>
      <c r="O1809" s="55"/>
      <c r="P1809" s="54" t="s">
        <v>4763</v>
      </c>
      <c r="Q1809" s="18"/>
      <c r="R1809"/>
      <c r="S1809" t="str">
        <f t="shared" si="478"/>
        <v>NOT EQUAL</v>
      </c>
      <c r="T1809" s="44" t="str">
        <f>IF(ISNA(VLOOKUP(P1809,Sheet1!E:F,2,0)),"--","PRESENT")</f>
        <v>--</v>
      </c>
      <c r="U1809"/>
      <c r="V1809">
        <f t="shared" si="482"/>
        <v>559</v>
      </c>
      <c r="W1809" s="79" t="s">
        <v>2676</v>
      </c>
      <c r="X1809" s="57" t="s">
        <v>2240</v>
      </c>
      <c r="Y1809" s="57" t="s">
        <v>2240</v>
      </c>
      <c r="Z1809" s="25" t="str">
        <f t="shared" si="476"/>
        <v/>
      </c>
      <c r="AA1809" s="25" t="str">
        <f t="shared" si="483"/>
        <v/>
      </c>
      <c r="AB1809" s="1">
        <f t="shared" si="477"/>
        <v>1769</v>
      </c>
      <c r="AC1809" t="str">
        <f t="shared" si="484"/>
        <v>ITM_RCL_FV</v>
      </c>
      <c r="AD1809" s="133" t="str">
        <f>IF(ISNA(VLOOKUP(AA1809,'XEQM Shortlist'!J:J,1,0)),"//","")</f>
        <v/>
      </c>
      <c r="AF1809" s="92" t="str">
        <f t="shared" si="485"/>
        <v/>
      </c>
      <c r="AG1809" t="b">
        <f t="shared" si="486"/>
        <v>1</v>
      </c>
    </row>
    <row r="1810" spans="1:33">
      <c r="A1810" s="48">
        <f t="shared" si="472"/>
        <v>1810</v>
      </c>
      <c r="B1810" s="47">
        <f t="shared" si="473"/>
        <v>1770</v>
      </c>
      <c r="C1810" s="51" t="s">
        <v>3434</v>
      </c>
      <c r="D1810" s="51" t="s">
        <v>4752</v>
      </c>
      <c r="E1810" s="56" t="s">
        <v>519</v>
      </c>
      <c r="F1810" s="56" t="s">
        <v>150</v>
      </c>
      <c r="G1810" s="158">
        <v>0</v>
      </c>
      <c r="H1810" s="158">
        <v>0</v>
      </c>
      <c r="I1810" s="166" t="s">
        <v>1</v>
      </c>
      <c r="J1810" s="56" t="s">
        <v>1377</v>
      </c>
      <c r="K1810" s="57" t="s">
        <v>3947</v>
      </c>
      <c r="L1810" s="55" t="s">
        <v>4773</v>
      </c>
      <c r="M1810" s="55" t="s">
        <v>4832</v>
      </c>
      <c r="N1810" s="55"/>
      <c r="O1810" s="55"/>
      <c r="P1810" s="54" t="s">
        <v>4764</v>
      </c>
      <c r="Q1810" s="18"/>
      <c r="R1810"/>
      <c r="S1810" t="str">
        <f t="shared" si="478"/>
        <v>NOT EQUAL</v>
      </c>
      <c r="T1810" s="44" t="str">
        <f>IF(ISNA(VLOOKUP(P1810,Sheet1!E:F,2,0)),"--","PRESENT")</f>
        <v>--</v>
      </c>
      <c r="U1810"/>
      <c r="V1810">
        <f t="shared" si="482"/>
        <v>559</v>
      </c>
      <c r="W1810" s="79" t="s">
        <v>2676</v>
      </c>
      <c r="X1810" s="57" t="s">
        <v>2240</v>
      </c>
      <c r="Y1810" s="57" t="s">
        <v>2240</v>
      </c>
      <c r="Z1810" s="25" t="str">
        <f t="shared" si="476"/>
        <v/>
      </c>
      <c r="AA1810" s="25" t="str">
        <f t="shared" si="483"/>
        <v/>
      </c>
      <c r="AB1810" s="1">
        <f t="shared" si="477"/>
        <v>1770</v>
      </c>
      <c r="AC1810" t="str">
        <f t="shared" si="484"/>
        <v>ITM_RCL_IPonA</v>
      </c>
      <c r="AD1810" s="133" t="str">
        <f>IF(ISNA(VLOOKUP(AA1810,'XEQM Shortlist'!J:J,1,0)),"//","")</f>
        <v/>
      </c>
      <c r="AF1810" s="92" t="str">
        <f t="shared" si="485"/>
        <v/>
      </c>
      <c r="AG1810" t="b">
        <f t="shared" si="486"/>
        <v>1</v>
      </c>
    </row>
    <row r="1811" spans="1:33">
      <c r="A1811" s="48">
        <f t="shared" si="472"/>
        <v>1811</v>
      </c>
      <c r="B1811" s="47">
        <f t="shared" si="473"/>
        <v>1771</v>
      </c>
      <c r="C1811" s="51" t="s">
        <v>3434</v>
      </c>
      <c r="D1811" s="51" t="s">
        <v>4753</v>
      </c>
      <c r="E1811" s="56" t="s">
        <v>519</v>
      </c>
      <c r="F1811" s="56" t="s">
        <v>4762</v>
      </c>
      <c r="G1811" s="158">
        <v>0</v>
      </c>
      <c r="H1811" s="158">
        <v>0</v>
      </c>
      <c r="I1811" s="166" t="s">
        <v>1</v>
      </c>
      <c r="J1811" s="56" t="s">
        <v>1377</v>
      </c>
      <c r="K1811" s="57" t="s">
        <v>3947</v>
      </c>
      <c r="L1811" s="55" t="s">
        <v>4773</v>
      </c>
      <c r="M1811" s="55" t="s">
        <v>4832</v>
      </c>
      <c r="N1811" s="55"/>
      <c r="O1811" s="55"/>
      <c r="P1811" s="54" t="s">
        <v>4765</v>
      </c>
      <c r="Q1811" s="18"/>
      <c r="R1811"/>
      <c r="S1811" t="str">
        <f t="shared" si="478"/>
        <v>NOT EQUAL</v>
      </c>
      <c r="T1811" s="44" t="str">
        <f>IF(ISNA(VLOOKUP(P1811,Sheet1!E:F,2,0)),"--","PRESENT")</f>
        <v>--</v>
      </c>
      <c r="U1811"/>
      <c r="V1811">
        <f t="shared" si="482"/>
        <v>559</v>
      </c>
      <c r="W1811" s="79" t="s">
        <v>2676</v>
      </c>
      <c r="X1811" s="57" t="s">
        <v>2240</v>
      </c>
      <c r="Y1811" s="57" t="s">
        <v>2240</v>
      </c>
      <c r="Z1811" s="25" t="str">
        <f t="shared" si="476"/>
        <v/>
      </c>
      <c r="AA1811" s="25" t="str">
        <f t="shared" si="483"/>
        <v/>
      </c>
      <c r="AB1811" s="1">
        <f t="shared" si="477"/>
        <v>1771</v>
      </c>
      <c r="AC1811" t="str">
        <f t="shared" si="484"/>
        <v>ITM_RCL_NPER</v>
      </c>
      <c r="AD1811" s="133" t="str">
        <f>IF(ISNA(VLOOKUP(AA1811,'XEQM Shortlist'!J:J,1,0)),"//","")</f>
        <v/>
      </c>
      <c r="AF1811" s="92" t="str">
        <f t="shared" si="485"/>
        <v/>
      </c>
      <c r="AG1811" t="b">
        <f t="shared" si="486"/>
        <v>1</v>
      </c>
    </row>
    <row r="1812" spans="1:33">
      <c r="A1812" s="48">
        <f t="shared" si="472"/>
        <v>1812</v>
      </c>
      <c r="B1812" s="47">
        <f t="shared" si="473"/>
        <v>1772</v>
      </c>
      <c r="C1812" s="51" t="s">
        <v>3434</v>
      </c>
      <c r="D1812" s="51" t="s">
        <v>4754</v>
      </c>
      <c r="E1812" s="56" t="s">
        <v>519</v>
      </c>
      <c r="F1812" s="56" t="s">
        <v>1195</v>
      </c>
      <c r="G1812" s="158">
        <v>0</v>
      </c>
      <c r="H1812" s="158">
        <v>0</v>
      </c>
      <c r="I1812" s="166" t="s">
        <v>1</v>
      </c>
      <c r="J1812" s="56" t="s">
        <v>1377</v>
      </c>
      <c r="K1812" s="57" t="s">
        <v>3947</v>
      </c>
      <c r="L1812" s="55" t="s">
        <v>4773</v>
      </c>
      <c r="M1812" s="55" t="s">
        <v>4832</v>
      </c>
      <c r="N1812" s="55"/>
      <c r="O1812" s="55"/>
      <c r="P1812" s="54" t="s">
        <v>4766</v>
      </c>
      <c r="Q1812" s="18"/>
      <c r="R1812"/>
      <c r="S1812" t="str">
        <f t="shared" si="478"/>
        <v>NOT EQUAL</v>
      </c>
      <c r="T1812" s="44" t="str">
        <f>IF(ISNA(VLOOKUP(P1812,Sheet1!E:F,2,0)),"--","PRESENT")</f>
        <v>--</v>
      </c>
      <c r="U1812"/>
      <c r="V1812">
        <f t="shared" si="482"/>
        <v>559</v>
      </c>
      <c r="W1812" s="79" t="s">
        <v>2676</v>
      </c>
      <c r="X1812" s="57" t="s">
        <v>2240</v>
      </c>
      <c r="Y1812" s="57" t="s">
        <v>2240</v>
      </c>
      <c r="Z1812" s="25" t="str">
        <f t="shared" si="476"/>
        <v/>
      </c>
      <c r="AA1812" s="25" t="str">
        <f t="shared" si="483"/>
        <v/>
      </c>
      <c r="AB1812" s="1">
        <f t="shared" si="477"/>
        <v>1772</v>
      </c>
      <c r="AC1812" t="str">
        <f t="shared" si="484"/>
        <v>ITM_RCL_PERonA</v>
      </c>
      <c r="AD1812" s="133" t="str">
        <f>IF(ISNA(VLOOKUP(AA1812,'XEQM Shortlist'!J:J,1,0)),"//","")</f>
        <v/>
      </c>
      <c r="AF1812" s="92" t="str">
        <f t="shared" si="485"/>
        <v/>
      </c>
      <c r="AG1812" t="b">
        <f t="shared" si="486"/>
        <v>1</v>
      </c>
    </row>
    <row r="1813" spans="1:33">
      <c r="A1813" s="48">
        <f t="shared" si="472"/>
        <v>1813</v>
      </c>
      <c r="B1813" s="47">
        <f t="shared" si="473"/>
        <v>1773</v>
      </c>
      <c r="C1813" s="51" t="s">
        <v>3434</v>
      </c>
      <c r="D1813" s="51" t="s">
        <v>4755</v>
      </c>
      <c r="E1813" s="56" t="s">
        <v>519</v>
      </c>
      <c r="F1813" s="56" t="s">
        <v>1197</v>
      </c>
      <c r="G1813" s="158">
        <v>0</v>
      </c>
      <c r="H1813" s="158">
        <v>0</v>
      </c>
      <c r="I1813" s="166" t="s">
        <v>1</v>
      </c>
      <c r="J1813" s="56" t="s">
        <v>1377</v>
      </c>
      <c r="K1813" s="57" t="s">
        <v>3947</v>
      </c>
      <c r="L1813" s="55" t="s">
        <v>4773</v>
      </c>
      <c r="M1813" s="55" t="s">
        <v>4832</v>
      </c>
      <c r="N1813" s="55"/>
      <c r="O1813" s="55"/>
      <c r="P1813" s="54" t="s">
        <v>4767</v>
      </c>
      <c r="Q1813" s="18"/>
      <c r="R1813"/>
      <c r="S1813" t="str">
        <f t="shared" si="478"/>
        <v>NOT EQUAL</v>
      </c>
      <c r="T1813" s="44" t="str">
        <f>IF(ISNA(VLOOKUP(P1813,Sheet1!E:F,2,0)),"--","PRESENT")</f>
        <v>--</v>
      </c>
      <c r="U1813"/>
      <c r="V1813">
        <f t="shared" si="482"/>
        <v>559</v>
      </c>
      <c r="W1813" s="79" t="s">
        <v>2676</v>
      </c>
      <c r="X1813" s="57" t="s">
        <v>2240</v>
      </c>
      <c r="Y1813" s="57" t="s">
        <v>2240</v>
      </c>
      <c r="Z1813" s="25" t="str">
        <f t="shared" si="476"/>
        <v/>
      </c>
      <c r="AA1813" s="25" t="str">
        <f t="shared" si="483"/>
        <v/>
      </c>
      <c r="AB1813" s="1">
        <f t="shared" si="477"/>
        <v>1773</v>
      </c>
      <c r="AC1813" t="str">
        <f t="shared" si="484"/>
        <v>ITM_RCL_PMT</v>
      </c>
      <c r="AD1813" s="133" t="str">
        <f>IF(ISNA(VLOOKUP(AA1813,'XEQM Shortlist'!J:J,1,0)),"//","")</f>
        <v/>
      </c>
      <c r="AF1813" s="92" t="str">
        <f t="shared" si="485"/>
        <v/>
      </c>
      <c r="AG1813" t="b">
        <f t="shared" si="486"/>
        <v>1</v>
      </c>
    </row>
    <row r="1814" spans="1:33">
      <c r="A1814" s="48">
        <f t="shared" si="472"/>
        <v>1814</v>
      </c>
      <c r="B1814" s="47">
        <f t="shared" si="473"/>
        <v>1774</v>
      </c>
      <c r="C1814" s="51" t="s">
        <v>3434</v>
      </c>
      <c r="D1814" s="51" t="s">
        <v>4756</v>
      </c>
      <c r="E1814" s="56" t="s">
        <v>519</v>
      </c>
      <c r="F1814" s="56" t="s">
        <v>262</v>
      </c>
      <c r="G1814" s="158">
        <v>0</v>
      </c>
      <c r="H1814" s="158">
        <v>0</v>
      </c>
      <c r="I1814" s="166" t="s">
        <v>1</v>
      </c>
      <c r="J1814" s="56" t="s">
        <v>1377</v>
      </c>
      <c r="K1814" s="57" t="s">
        <v>3947</v>
      </c>
      <c r="L1814" s="55" t="s">
        <v>4773</v>
      </c>
      <c r="M1814" s="55" t="s">
        <v>4832</v>
      </c>
      <c r="N1814" s="55"/>
      <c r="O1814" s="55"/>
      <c r="P1814" s="54" t="s">
        <v>4768</v>
      </c>
      <c r="Q1814" s="18"/>
      <c r="R1814"/>
      <c r="S1814" t="str">
        <f t="shared" si="478"/>
        <v>NOT EQUAL</v>
      </c>
      <c r="T1814" s="44" t="str">
        <f>IF(ISNA(VLOOKUP(P1814,Sheet1!E:F,2,0)),"--","PRESENT")</f>
        <v>--</v>
      </c>
      <c r="U1814"/>
      <c r="V1814">
        <f t="shared" si="482"/>
        <v>559</v>
      </c>
      <c r="W1814" s="79" t="s">
        <v>2676</v>
      </c>
      <c r="X1814" s="57" t="s">
        <v>2240</v>
      </c>
      <c r="Y1814" s="57" t="s">
        <v>2240</v>
      </c>
      <c r="Z1814" s="25" t="str">
        <f t="shared" si="476"/>
        <v/>
      </c>
      <c r="AA1814" s="25" t="str">
        <f t="shared" si="483"/>
        <v/>
      </c>
      <c r="AB1814" s="1">
        <f t="shared" si="477"/>
        <v>1774</v>
      </c>
      <c r="AC1814" t="str">
        <f t="shared" si="484"/>
        <v>ITM_RCL_PV</v>
      </c>
      <c r="AD1814" s="133" t="str">
        <f>IF(ISNA(VLOOKUP(AA1814,'XEQM Shortlist'!J:J,1,0)),"//","")</f>
        <v/>
      </c>
      <c r="AF1814" s="92" t="str">
        <f t="shared" si="485"/>
        <v/>
      </c>
      <c r="AG1814" t="b">
        <f t="shared" si="486"/>
        <v>1</v>
      </c>
    </row>
    <row r="1815" spans="1:33">
      <c r="A1815" s="48">
        <f t="shared" si="472"/>
        <v>1815</v>
      </c>
      <c r="B1815" s="47">
        <f t="shared" si="473"/>
        <v>1775</v>
      </c>
      <c r="C1815" s="51" t="s">
        <v>4784</v>
      </c>
      <c r="D1815" s="134" t="s">
        <v>4840</v>
      </c>
      <c r="E1815" s="56" t="s">
        <v>4785</v>
      </c>
      <c r="F1815" s="56" t="s">
        <v>4785</v>
      </c>
      <c r="G1815" s="158">
        <v>0</v>
      </c>
      <c r="H1815" s="158">
        <v>0</v>
      </c>
      <c r="I1815" s="145" t="s">
        <v>3</v>
      </c>
      <c r="J1815" s="56" t="s">
        <v>1377</v>
      </c>
      <c r="K1815" s="57" t="s">
        <v>3947</v>
      </c>
      <c r="L1815" s="55" t="s">
        <v>4774</v>
      </c>
      <c r="M1815" s="55" t="s">
        <v>4830</v>
      </c>
      <c r="N1815" s="55"/>
      <c r="O1815" s="55"/>
      <c r="P1815" s="54" t="s">
        <v>4777</v>
      </c>
      <c r="Q1815" s="18"/>
      <c r="R1815"/>
      <c r="S1815" t="str">
        <f t="shared" si="478"/>
        <v/>
      </c>
      <c r="T1815" s="44" t="str">
        <f>IF(ISNA(VLOOKUP(P1815,Sheet1!E:F,2,0)),"--","PRESENT")</f>
        <v>--</v>
      </c>
      <c r="U1815"/>
      <c r="V1815">
        <f t="shared" si="482"/>
        <v>560</v>
      </c>
      <c r="W1815" s="79" t="s">
        <v>2676</v>
      </c>
      <c r="X1815" s="57" t="s">
        <v>2240</v>
      </c>
      <c r="Y1815" s="57" t="s">
        <v>2240</v>
      </c>
      <c r="Z1815" s="25" t="str">
        <f t="shared" si="476"/>
        <v>"ATAN2"</v>
      </c>
      <c r="AA1815" s="25" t="str">
        <f t="shared" si="483"/>
        <v>ATAN2</v>
      </c>
      <c r="AB1815" s="1">
        <f t="shared" si="477"/>
        <v>1775</v>
      </c>
      <c r="AC1815" t="str">
        <f t="shared" si="484"/>
        <v>ITM_atan2</v>
      </c>
      <c r="AD1815" s="133" t="str">
        <f>IF(ISNA(VLOOKUP(AA1815,'XEQM Shortlist'!J:J,1,0)),"//","")</f>
        <v>//</v>
      </c>
      <c r="AF1815" s="92" t="str">
        <f t="shared" si="485"/>
        <v>ATAN2</v>
      </c>
      <c r="AG1815" t="b">
        <f t="shared" si="486"/>
        <v>1</v>
      </c>
    </row>
    <row r="1816" spans="1:33">
      <c r="A1816" s="48">
        <f t="shared" si="472"/>
        <v>1816</v>
      </c>
      <c r="B1816" s="47">
        <f t="shared" si="473"/>
        <v>1776</v>
      </c>
      <c r="C1816" s="51" t="s">
        <v>4790</v>
      </c>
      <c r="D1816" s="51" t="s">
        <v>7</v>
      </c>
      <c r="E1816" s="56" t="s">
        <v>519</v>
      </c>
      <c r="F1816" s="56" t="s">
        <v>4794</v>
      </c>
      <c r="G1816" s="158">
        <v>0</v>
      </c>
      <c r="H1816" s="158">
        <v>0</v>
      </c>
      <c r="I1816" s="166" t="s">
        <v>1</v>
      </c>
      <c r="J1816" s="166" t="s">
        <v>1378</v>
      </c>
      <c r="K1816" s="57" t="s">
        <v>3785</v>
      </c>
      <c r="L1816" s="55" t="s">
        <v>4773</v>
      </c>
      <c r="M1816" s="55" t="s">
        <v>4832</v>
      </c>
      <c r="N1816" s="55"/>
      <c r="O1816" s="55"/>
      <c r="P1816" s="54" t="s">
        <v>4795</v>
      </c>
      <c r="Q1816" s="18"/>
      <c r="R1816"/>
      <c r="S1816" t="str">
        <f t="shared" si="478"/>
        <v>NOT EQUAL</v>
      </c>
      <c r="T1816" s="44" t="str">
        <f>IF(ISNA(VLOOKUP(P1816,Sheet1!E:F,2,0)),"--","PRESENT")</f>
        <v>--</v>
      </c>
      <c r="U1816"/>
      <c r="V1816">
        <f t="shared" si="482"/>
        <v>560</v>
      </c>
      <c r="W1816" s="79" t="s">
        <v>2676</v>
      </c>
      <c r="X1816" s="57" t="s">
        <v>2240</v>
      </c>
      <c r="Y1816" s="57" t="s">
        <v>2240</v>
      </c>
      <c r="Z1816" s="25" t="str">
        <f t="shared" si="476"/>
        <v/>
      </c>
      <c r="AA1816" s="25" t="str">
        <f t="shared" si="483"/>
        <v/>
      </c>
      <c r="AB1816" s="1">
        <f t="shared" si="477"/>
        <v>1776</v>
      </c>
      <c r="AC1816" t="str">
        <f t="shared" si="484"/>
        <v>ITM_TIMER_ADD</v>
      </c>
      <c r="AD1816" s="133" t="str">
        <f>IF(ISNA(VLOOKUP(AA1816,'XEQM Shortlist'!J:J,1,0)),"//","")</f>
        <v/>
      </c>
      <c r="AF1816" s="92" t="str">
        <f t="shared" si="485"/>
        <v/>
      </c>
      <c r="AG1816" t="b">
        <f t="shared" si="486"/>
        <v>1</v>
      </c>
    </row>
    <row r="1817" spans="1:33">
      <c r="A1817" s="48">
        <f t="shared" si="472"/>
        <v>1817</v>
      </c>
      <c r="B1817" s="47">
        <f t="shared" si="473"/>
        <v>1777</v>
      </c>
      <c r="C1817" s="51" t="s">
        <v>4791</v>
      </c>
      <c r="D1817" s="51" t="s">
        <v>7</v>
      </c>
      <c r="E1817" s="56" t="s">
        <v>519</v>
      </c>
      <c r="F1817" s="56" t="s">
        <v>4893</v>
      </c>
      <c r="G1817" s="158">
        <v>0</v>
      </c>
      <c r="H1817" s="158">
        <v>0</v>
      </c>
      <c r="I1817" s="166" t="s">
        <v>1</v>
      </c>
      <c r="J1817" s="166" t="s">
        <v>1378</v>
      </c>
      <c r="K1817" s="57" t="s">
        <v>3785</v>
      </c>
      <c r="L1817" s="55" t="s">
        <v>4773</v>
      </c>
      <c r="M1817" s="55" t="s">
        <v>4832</v>
      </c>
      <c r="N1817" s="55"/>
      <c r="O1817" s="55"/>
      <c r="P1817" s="54" t="s">
        <v>4796</v>
      </c>
      <c r="Q1817" s="18"/>
      <c r="R1817"/>
      <c r="S1817" t="str">
        <f t="shared" si="478"/>
        <v>NOT EQUAL</v>
      </c>
      <c r="T1817" s="44" t="str">
        <f>IF(ISNA(VLOOKUP(P1817,Sheet1!E:F,2,0)),"--","PRESENT")</f>
        <v>--</v>
      </c>
      <c r="U1817"/>
      <c r="V1817">
        <f t="shared" si="482"/>
        <v>560</v>
      </c>
      <c r="W1817" s="79" t="s">
        <v>2676</v>
      </c>
      <c r="X1817" s="57" t="s">
        <v>2240</v>
      </c>
      <c r="Y1817" s="57" t="s">
        <v>2240</v>
      </c>
      <c r="Z1817" s="25" t="str">
        <f t="shared" si="476"/>
        <v/>
      </c>
      <c r="AA1817" s="25" t="str">
        <f t="shared" si="483"/>
        <v/>
      </c>
      <c r="AB1817" s="1">
        <f t="shared" si="477"/>
        <v>1777</v>
      </c>
      <c r="AC1817" t="str">
        <f t="shared" si="484"/>
        <v>ITM_TIMER_0_1S</v>
      </c>
      <c r="AD1817" s="133" t="str">
        <f>IF(ISNA(VLOOKUP(AA1817,'XEQM Shortlist'!J:J,1,0)),"//","")</f>
        <v/>
      </c>
      <c r="AF1817" s="92" t="str">
        <f t="shared" si="485"/>
        <v/>
      </c>
      <c r="AG1817" t="b">
        <f t="shared" si="486"/>
        <v>1</v>
      </c>
    </row>
    <row r="1818" spans="1:33">
      <c r="A1818" s="48">
        <f t="shared" si="472"/>
        <v>1818</v>
      </c>
      <c r="B1818" s="47">
        <f t="shared" si="473"/>
        <v>1778</v>
      </c>
      <c r="C1818" s="51" t="s">
        <v>4792</v>
      </c>
      <c r="D1818" s="51" t="s">
        <v>7</v>
      </c>
      <c r="E1818" s="56" t="s">
        <v>519</v>
      </c>
      <c r="F1818" s="56" t="s">
        <v>1219</v>
      </c>
      <c r="G1818" s="158">
        <v>0</v>
      </c>
      <c r="H1818" s="158">
        <v>0</v>
      </c>
      <c r="I1818" s="166" t="s">
        <v>1</v>
      </c>
      <c r="J1818" s="166" t="s">
        <v>1378</v>
      </c>
      <c r="K1818" s="57" t="s">
        <v>3785</v>
      </c>
      <c r="L1818" s="55" t="s">
        <v>4773</v>
      </c>
      <c r="M1818" s="55" t="s">
        <v>4832</v>
      </c>
      <c r="N1818" s="55"/>
      <c r="O1818" s="55"/>
      <c r="P1818" s="54" t="s">
        <v>4797</v>
      </c>
      <c r="Q1818" s="18"/>
      <c r="R1818"/>
      <c r="S1818" t="str">
        <f t="shared" si="478"/>
        <v>NOT EQUAL</v>
      </c>
      <c r="T1818" s="44" t="str">
        <f>IF(ISNA(VLOOKUP(P1818,Sheet1!E:F,2,0)),"--","PRESENT")</f>
        <v>--</v>
      </c>
      <c r="U1818"/>
      <c r="V1818">
        <f t="shared" si="482"/>
        <v>560</v>
      </c>
      <c r="W1818" s="79" t="s">
        <v>2676</v>
      </c>
      <c r="X1818" s="57" t="s">
        <v>2240</v>
      </c>
      <c r="Y1818" s="57" t="s">
        <v>2240</v>
      </c>
      <c r="Z1818" s="25" t="str">
        <f t="shared" si="476"/>
        <v/>
      </c>
      <c r="AA1818" s="25" t="str">
        <f t="shared" si="483"/>
        <v/>
      </c>
      <c r="AB1818" s="1">
        <f t="shared" si="477"/>
        <v>1778</v>
      </c>
      <c r="AC1818" t="str">
        <f t="shared" si="484"/>
        <v>ITM_TIMER_RESET</v>
      </c>
      <c r="AD1818" s="133" t="str">
        <f>IF(ISNA(VLOOKUP(AA1818,'XEQM Shortlist'!J:J,1,0)),"//","")</f>
        <v/>
      </c>
      <c r="AF1818" s="92" t="str">
        <f t="shared" si="485"/>
        <v/>
      </c>
      <c r="AG1818" t="b">
        <f t="shared" si="486"/>
        <v>1</v>
      </c>
    </row>
    <row r="1819" spans="1:33">
      <c r="A1819" s="48">
        <f t="shared" si="472"/>
        <v>1819</v>
      </c>
      <c r="B1819" s="47">
        <f t="shared" si="473"/>
        <v>1779</v>
      </c>
      <c r="C1819" s="51" t="s">
        <v>4793</v>
      </c>
      <c r="D1819" s="51" t="s">
        <v>2281</v>
      </c>
      <c r="E1819" s="56" t="s">
        <v>1209</v>
      </c>
      <c r="F1819" s="56" t="s">
        <v>519</v>
      </c>
      <c r="G1819" s="158">
        <v>0</v>
      </c>
      <c r="H1819" s="158">
        <v>99</v>
      </c>
      <c r="I1819" s="166" t="s">
        <v>1</v>
      </c>
      <c r="J1819" s="166" t="s">
        <v>1378</v>
      </c>
      <c r="K1819" s="57" t="s">
        <v>3785</v>
      </c>
      <c r="L1819" s="55" t="s">
        <v>4773</v>
      </c>
      <c r="M1819" s="55" t="s">
        <v>4832</v>
      </c>
      <c r="N1819" s="55"/>
      <c r="O1819" s="55"/>
      <c r="P1819" s="54" t="s">
        <v>4798</v>
      </c>
      <c r="Q1819" s="18"/>
      <c r="R1819"/>
      <c r="S1819" t="str">
        <f t="shared" si="478"/>
        <v>NOT EQUAL</v>
      </c>
      <c r="T1819" s="44" t="str">
        <f>IF(ISNA(VLOOKUP(P1819,Sheet1!E:F,2,0)),"--","PRESENT")</f>
        <v>--</v>
      </c>
      <c r="U1819"/>
      <c r="V1819">
        <f t="shared" si="482"/>
        <v>560</v>
      </c>
      <c r="W1819" s="79" t="s">
        <v>2676</v>
      </c>
      <c r="X1819" s="57" t="s">
        <v>2240</v>
      </c>
      <c r="Y1819" s="57" t="s">
        <v>2240</v>
      </c>
      <c r="Z1819" s="25" t="str">
        <f t="shared" si="476"/>
        <v/>
      </c>
      <c r="AA1819" s="25" t="str">
        <f t="shared" si="483"/>
        <v/>
      </c>
      <c r="AB1819" s="1">
        <f t="shared" si="477"/>
        <v>1779</v>
      </c>
      <c r="AC1819" t="str">
        <f t="shared" si="484"/>
        <v>ITM_TIMER_RCL</v>
      </c>
      <c r="AD1819" s="133" t="str">
        <f>IF(ISNA(VLOOKUP(AA1819,'XEQM Shortlist'!J:J,1,0)),"//","")</f>
        <v/>
      </c>
      <c r="AF1819" s="92" t="str">
        <f t="shared" si="485"/>
        <v/>
      </c>
      <c r="AG1819" t="b">
        <f t="shared" si="486"/>
        <v>1</v>
      </c>
    </row>
    <row r="1820" spans="1:33">
      <c r="A1820" s="48">
        <f t="shared" ref="A1820:A1883" si="487">IF(B1820=INT(B1820),ROW(),"")</f>
        <v>1820</v>
      </c>
      <c r="B1820" s="47">
        <f t="shared" ref="B1820:B1883" si="488">IF(AND(MID(C1820,2,1)&lt;&gt;"/",MID(C1820,1,1)="/"),INT(B1819)+1,B1819+0.01)</f>
        <v>1780</v>
      </c>
      <c r="C1820" s="51" t="s">
        <v>4825</v>
      </c>
      <c r="D1820" s="51" t="s">
        <v>48</v>
      </c>
      <c r="E1820" s="56" t="s">
        <v>4826</v>
      </c>
      <c r="F1820" s="56" t="s">
        <v>4826</v>
      </c>
      <c r="G1820" s="158">
        <v>0</v>
      </c>
      <c r="H1820" s="158">
        <v>0</v>
      </c>
      <c r="I1820" s="166" t="s">
        <v>3</v>
      </c>
      <c r="J1820" s="166" t="s">
        <v>1378</v>
      </c>
      <c r="K1820" s="57" t="s">
        <v>3785</v>
      </c>
      <c r="L1820" s="55" t="s">
        <v>4773</v>
      </c>
      <c r="M1820" s="55" t="s">
        <v>4832</v>
      </c>
      <c r="N1820" s="55"/>
      <c r="O1820" s="55"/>
      <c r="P1820" s="54" t="s">
        <v>4827</v>
      </c>
      <c r="Q1820" s="18"/>
      <c r="R1820"/>
      <c r="S1820" t="str">
        <f t="shared" si="478"/>
        <v/>
      </c>
      <c r="T1820" s="44" t="str">
        <f>IF(ISNA(VLOOKUP(P1820,Sheet1!E:F,2,0)),"--","PRESENT")</f>
        <v>--</v>
      </c>
      <c r="U1820"/>
      <c r="V1820">
        <f t="shared" si="482"/>
        <v>560</v>
      </c>
      <c r="W1820" s="79" t="s">
        <v>2676</v>
      </c>
      <c r="X1820" s="57" t="s">
        <v>2240</v>
      </c>
      <c r="Y1820" s="57" t="s">
        <v>2240</v>
      </c>
      <c r="Z1820" s="25" t="str">
        <f t="shared" si="476"/>
        <v/>
      </c>
      <c r="AA1820" s="25" t="str">
        <f t="shared" si="483"/>
        <v/>
      </c>
      <c r="AB1820" s="1">
        <f t="shared" si="477"/>
        <v>1780</v>
      </c>
      <c r="AC1820" t="str">
        <f t="shared" si="484"/>
        <v>ITM_CLBKUP</v>
      </c>
      <c r="AD1820" s="133" t="str">
        <f>IF(ISNA(VLOOKUP(AA1820,'XEQM Shortlist'!J:J,1,0)),"//","")</f>
        <v/>
      </c>
      <c r="AF1820" s="92" t="str">
        <f t="shared" si="485"/>
        <v/>
      </c>
      <c r="AG1820" t="b">
        <f t="shared" si="486"/>
        <v>1</v>
      </c>
    </row>
    <row r="1821" spans="1:33" s="209" customFormat="1">
      <c r="A1821" s="48">
        <f t="shared" si="487"/>
        <v>1821</v>
      </c>
      <c r="B1821" s="47">
        <f t="shared" si="488"/>
        <v>1781</v>
      </c>
      <c r="C1821" s="210" t="s">
        <v>4770</v>
      </c>
      <c r="D1821" s="210" t="s">
        <v>4771</v>
      </c>
      <c r="E1821" s="211" t="s">
        <v>4812</v>
      </c>
      <c r="F1821" s="211" t="s">
        <v>4812</v>
      </c>
      <c r="G1821" s="212">
        <v>0</v>
      </c>
      <c r="H1821" s="212">
        <v>0</v>
      </c>
      <c r="I1821" s="211" t="s">
        <v>1</v>
      </c>
      <c r="J1821" s="211" t="s">
        <v>1378</v>
      </c>
      <c r="K1821" s="57" t="s">
        <v>3947</v>
      </c>
      <c r="L1821" s="209" t="s">
        <v>4773</v>
      </c>
      <c r="M1821" s="55" t="s">
        <v>4832</v>
      </c>
      <c r="P1821" s="214" t="s">
        <v>4810</v>
      </c>
      <c r="Q1821" s="214"/>
      <c r="R1821"/>
      <c r="S1821" t="str">
        <f t="shared" si="478"/>
        <v/>
      </c>
      <c r="T1821" s="44" t="str">
        <f>IF(ISNA(VLOOKUP(P1821,Sheet1!E:F,2,0)),"--","PRESENT")</f>
        <v>--</v>
      </c>
      <c r="U1821"/>
      <c r="V1821">
        <f t="shared" si="482"/>
        <v>560</v>
      </c>
      <c r="W1821" s="208" t="s">
        <v>2676</v>
      </c>
      <c r="X1821" s="213" t="s">
        <v>2240</v>
      </c>
      <c r="Y1821" s="213" t="s">
        <v>2240</v>
      </c>
      <c r="Z1821" s="25" t="str">
        <f t="shared" si="476"/>
        <v/>
      </c>
      <c r="AA1821" s="25" t="str">
        <f t="shared" si="483"/>
        <v/>
      </c>
      <c r="AB1821" s="1">
        <f t="shared" si="477"/>
        <v>1781</v>
      </c>
      <c r="AC1821" t="str">
        <f t="shared" si="484"/>
        <v>ITM_CPXSLV</v>
      </c>
      <c r="AD1821" s="133" t="str">
        <f>IF(ISNA(VLOOKUP(AA1821,'XEQM Shortlist'!J:J,1,0)),"//","")</f>
        <v/>
      </c>
      <c r="AE1821"/>
      <c r="AF1821" s="92" t="str">
        <f t="shared" si="485"/>
        <v/>
      </c>
      <c r="AG1821" t="b">
        <f t="shared" si="486"/>
        <v>1</v>
      </c>
    </row>
    <row r="1822" spans="1:33" s="209" customFormat="1">
      <c r="A1822" s="48">
        <f t="shared" si="487"/>
        <v>1822</v>
      </c>
      <c r="B1822" s="47">
        <f t="shared" si="488"/>
        <v>1782</v>
      </c>
      <c r="C1822" s="210" t="s">
        <v>4770</v>
      </c>
      <c r="D1822" s="210" t="s">
        <v>4772</v>
      </c>
      <c r="E1822" s="211" t="s">
        <v>4808</v>
      </c>
      <c r="F1822" s="211" t="s">
        <v>4808</v>
      </c>
      <c r="G1822" s="212">
        <v>0</v>
      </c>
      <c r="H1822" s="212">
        <v>0</v>
      </c>
      <c r="I1822" s="211" t="s">
        <v>1</v>
      </c>
      <c r="J1822" s="211" t="s">
        <v>1378</v>
      </c>
      <c r="K1822" s="57" t="s">
        <v>3947</v>
      </c>
      <c r="L1822" s="209" t="s">
        <v>4773</v>
      </c>
      <c r="M1822" s="55" t="s">
        <v>4832</v>
      </c>
      <c r="P1822" s="214" t="s">
        <v>4811</v>
      </c>
      <c r="Q1822" s="214"/>
      <c r="R1822"/>
      <c r="S1822" t="str">
        <f t="shared" si="478"/>
        <v/>
      </c>
      <c r="T1822" s="44" t="str">
        <f>IF(ISNA(VLOOKUP(P1822,Sheet1!E:F,2,0)),"--","PRESENT")</f>
        <v>--</v>
      </c>
      <c r="U1822"/>
      <c r="V1822">
        <f t="shared" si="482"/>
        <v>560</v>
      </c>
      <c r="W1822" s="208" t="s">
        <v>2676</v>
      </c>
      <c r="X1822" s="213" t="s">
        <v>2240</v>
      </c>
      <c r="Y1822" s="213" t="s">
        <v>2240</v>
      </c>
      <c r="Z1822" s="25" t="str">
        <f t="shared" si="476"/>
        <v/>
      </c>
      <c r="AA1822" s="25" t="str">
        <f t="shared" si="483"/>
        <v/>
      </c>
      <c r="AB1822" s="1">
        <f t="shared" si="477"/>
        <v>1782</v>
      </c>
      <c r="AC1822" t="str">
        <f t="shared" si="484"/>
        <v>ITM_DRAW</v>
      </c>
      <c r="AD1822" s="133" t="str">
        <f>IF(ISNA(VLOOKUP(AA1822,'XEQM Shortlist'!J:J,1,0)),"//","")</f>
        <v/>
      </c>
      <c r="AE1822"/>
      <c r="AF1822" s="92" t="str">
        <f t="shared" si="485"/>
        <v/>
      </c>
      <c r="AG1822" t="b">
        <f t="shared" si="486"/>
        <v>1</v>
      </c>
    </row>
    <row r="1823" spans="1:33" s="209" customFormat="1">
      <c r="A1823" s="48">
        <f t="shared" si="487"/>
        <v>1823</v>
      </c>
      <c r="B1823" s="47">
        <f t="shared" si="488"/>
        <v>1783</v>
      </c>
      <c r="C1823" s="210" t="s">
        <v>3771</v>
      </c>
      <c r="D1823" s="210" t="s">
        <v>7</v>
      </c>
      <c r="E1823" s="211" t="s">
        <v>4805</v>
      </c>
      <c r="F1823" s="211" t="s">
        <v>4805</v>
      </c>
      <c r="G1823" s="212">
        <v>0</v>
      </c>
      <c r="H1823" s="212">
        <v>0</v>
      </c>
      <c r="I1823" s="211" t="s">
        <v>1</v>
      </c>
      <c r="J1823" s="211" t="s">
        <v>1378</v>
      </c>
      <c r="K1823" s="213" t="s">
        <v>3785</v>
      </c>
      <c r="L1823" s="209" t="s">
        <v>4773</v>
      </c>
      <c r="M1823" s="55" t="s">
        <v>4832</v>
      </c>
      <c r="P1823" s="214" t="s">
        <v>4803</v>
      </c>
      <c r="Q1823" s="214"/>
      <c r="R1823"/>
      <c r="S1823" t="str">
        <f t="shared" si="478"/>
        <v/>
      </c>
      <c r="T1823" s="44" t="str">
        <f>IF(ISNA(VLOOKUP(P1823,Sheet1!E:F,2,0)),"--","PRESENT")</f>
        <v>--</v>
      </c>
      <c r="U1823"/>
      <c r="V1823">
        <f t="shared" si="482"/>
        <v>560</v>
      </c>
      <c r="W1823" s="208" t="s">
        <v>2676</v>
      </c>
      <c r="X1823" s="213" t="s">
        <v>2240</v>
      </c>
      <c r="Y1823" s="213" t="s">
        <v>2240</v>
      </c>
      <c r="Z1823" s="25" t="str">
        <f t="shared" si="476"/>
        <v/>
      </c>
      <c r="AA1823" s="25" t="str">
        <f t="shared" si="483"/>
        <v/>
      </c>
      <c r="AB1823" s="1">
        <f t="shared" si="477"/>
        <v>1783</v>
      </c>
      <c r="AC1823" t="str">
        <f t="shared" si="484"/>
        <v>MNU_GRAPH</v>
      </c>
      <c r="AD1823" s="133" t="str">
        <f>IF(ISNA(VLOOKUP(AA1823,'XEQM Shortlist'!J:J,1,0)),"//","")</f>
        <v/>
      </c>
      <c r="AE1823"/>
      <c r="AF1823" s="92" t="str">
        <f t="shared" si="485"/>
        <v/>
      </c>
      <c r="AG1823" t="b">
        <f t="shared" si="486"/>
        <v>1</v>
      </c>
    </row>
    <row r="1824" spans="1:33" s="209" customFormat="1">
      <c r="A1824" s="48">
        <f t="shared" si="487"/>
        <v>1824</v>
      </c>
      <c r="B1824" s="47">
        <f t="shared" si="488"/>
        <v>1784</v>
      </c>
      <c r="C1824" s="210" t="s">
        <v>4806</v>
      </c>
      <c r="D1824" s="210" t="s">
        <v>4083</v>
      </c>
      <c r="E1824" s="211" t="s">
        <v>4809</v>
      </c>
      <c r="F1824" s="211" t="s">
        <v>4809</v>
      </c>
      <c r="G1824" s="212">
        <v>0</v>
      </c>
      <c r="H1824" s="212">
        <v>0</v>
      </c>
      <c r="I1824" s="211" t="s">
        <v>1</v>
      </c>
      <c r="J1824" s="211" t="s">
        <v>1378</v>
      </c>
      <c r="K1824" s="213" t="s">
        <v>3785</v>
      </c>
      <c r="L1824" s="209" t="s">
        <v>4773</v>
      </c>
      <c r="M1824" s="55" t="s">
        <v>4832</v>
      </c>
      <c r="P1824" s="214" t="s">
        <v>4807</v>
      </c>
      <c r="Q1824" s="214"/>
      <c r="R1824"/>
      <c r="S1824" t="str">
        <f t="shared" si="478"/>
        <v/>
      </c>
      <c r="T1824" s="44" t="str">
        <f>IF(ISNA(VLOOKUP(P1824,Sheet1!E:F,2,0)),"--","PRESENT")</f>
        <v>--</v>
      </c>
      <c r="U1824"/>
      <c r="V1824">
        <f t="shared" si="482"/>
        <v>560</v>
      </c>
      <c r="W1824" s="208" t="s">
        <v>2676</v>
      </c>
      <c r="X1824" s="213" t="s">
        <v>2240</v>
      </c>
      <c r="Y1824" s="213" t="s">
        <v>2240</v>
      </c>
      <c r="Z1824" s="25" t="str">
        <f t="shared" si="476"/>
        <v/>
      </c>
      <c r="AA1824" s="25" t="str">
        <f t="shared" si="483"/>
        <v/>
      </c>
      <c r="AB1824" s="1">
        <f t="shared" si="477"/>
        <v>1784</v>
      </c>
      <c r="AC1824" t="str">
        <f t="shared" si="484"/>
        <v>ITM_REPLT</v>
      </c>
      <c r="AD1824" s="133" t="str">
        <f>IF(ISNA(VLOOKUP(AA1824,'XEQM Shortlist'!J:J,1,0)),"//","")</f>
        <v/>
      </c>
      <c r="AE1824"/>
      <c r="AF1824" s="92" t="str">
        <f t="shared" si="485"/>
        <v/>
      </c>
      <c r="AG1824" t="b">
        <f t="shared" si="486"/>
        <v>1</v>
      </c>
    </row>
    <row r="1825" spans="1:33" s="209" customFormat="1">
      <c r="A1825" s="48">
        <f t="shared" si="487"/>
        <v>1825</v>
      </c>
      <c r="B1825" s="47">
        <f t="shared" si="488"/>
        <v>1785</v>
      </c>
      <c r="C1825" s="210" t="s">
        <v>4889</v>
      </c>
      <c r="D1825" s="210" t="s">
        <v>7</v>
      </c>
      <c r="E1825" s="211" t="s">
        <v>4891</v>
      </c>
      <c r="F1825" s="211" t="s">
        <v>4891</v>
      </c>
      <c r="G1825" s="212">
        <v>0</v>
      </c>
      <c r="H1825" s="212">
        <v>0</v>
      </c>
      <c r="I1825" s="211" t="s">
        <v>1</v>
      </c>
      <c r="J1825" s="211" t="s">
        <v>1378</v>
      </c>
      <c r="K1825" s="213" t="s">
        <v>3785</v>
      </c>
      <c r="L1825" s="209" t="s">
        <v>4773</v>
      </c>
      <c r="M1825" s="55" t="s">
        <v>4832</v>
      </c>
      <c r="P1825" s="214" t="s">
        <v>4879</v>
      </c>
      <c r="Q1825" s="214"/>
      <c r="R1825"/>
      <c r="S1825" t="str">
        <f t="shared" si="478"/>
        <v/>
      </c>
      <c r="T1825" s="44" t="str">
        <f>IF(ISNA(VLOOKUP(P1825,Sheet1!E:F,2,0)),"--","PRESENT")</f>
        <v>--</v>
      </c>
      <c r="U1825"/>
      <c r="V1825">
        <f t="shared" si="482"/>
        <v>560</v>
      </c>
      <c r="W1825" s="208" t="s">
        <v>2676</v>
      </c>
      <c r="X1825" s="213" t="s">
        <v>2240</v>
      </c>
      <c r="Y1825" s="213" t="s">
        <v>2240</v>
      </c>
      <c r="Z1825" s="25" t="str">
        <f t="shared" si="476"/>
        <v/>
      </c>
      <c r="AA1825" s="25" t="str">
        <f t="shared" si="483"/>
        <v/>
      </c>
      <c r="AB1825" s="1">
        <f t="shared" si="477"/>
        <v>1785</v>
      </c>
      <c r="AC1825" t="str">
        <f t="shared" si="484"/>
        <v>ITM_FPHERE</v>
      </c>
      <c r="AD1825" s="133" t="str">
        <f>IF(ISNA(VLOOKUP(AA1825,'XEQM Shortlist'!J:J,1,0)),"//","")</f>
        <v/>
      </c>
      <c r="AE1825"/>
      <c r="AF1825" s="92" t="str">
        <f t="shared" si="485"/>
        <v/>
      </c>
      <c r="AG1825" t="b">
        <f t="shared" si="486"/>
        <v>1</v>
      </c>
    </row>
    <row r="1826" spans="1:33" s="209" customFormat="1">
      <c r="A1826" s="48">
        <f t="shared" si="487"/>
        <v>1826</v>
      </c>
      <c r="B1826" s="47">
        <f t="shared" si="488"/>
        <v>1786</v>
      </c>
      <c r="C1826" s="210" t="s">
        <v>4890</v>
      </c>
      <c r="D1826" s="210" t="s">
        <v>7</v>
      </c>
      <c r="E1826" s="211" t="s">
        <v>4892</v>
      </c>
      <c r="F1826" s="211" t="s">
        <v>4892</v>
      </c>
      <c r="G1826" s="212">
        <v>0</v>
      </c>
      <c r="H1826" s="212">
        <v>0</v>
      </c>
      <c r="I1826" s="211" t="s">
        <v>1</v>
      </c>
      <c r="J1826" s="211" t="s">
        <v>1378</v>
      </c>
      <c r="K1826" s="213" t="s">
        <v>3785</v>
      </c>
      <c r="L1826" s="209" t="s">
        <v>4773</v>
      </c>
      <c r="M1826" s="55" t="s">
        <v>4832</v>
      </c>
      <c r="P1826" s="214" t="s">
        <v>4880</v>
      </c>
      <c r="Q1826" s="214"/>
      <c r="R1826"/>
      <c r="S1826" t="str">
        <f t="shared" si="478"/>
        <v/>
      </c>
      <c r="T1826" s="44" t="str">
        <f>IF(ISNA(VLOOKUP(P1826,Sheet1!E:F,2,0)),"--","PRESENT")</f>
        <v>--</v>
      </c>
      <c r="U1826"/>
      <c r="V1826">
        <f t="shared" si="482"/>
        <v>560</v>
      </c>
      <c r="W1826" s="208" t="s">
        <v>2676</v>
      </c>
      <c r="X1826" s="213" t="s">
        <v>2240</v>
      </c>
      <c r="Y1826" s="213" t="s">
        <v>2240</v>
      </c>
      <c r="Z1826" s="25" t="str">
        <f t="shared" si="476"/>
        <v/>
      </c>
      <c r="AA1826" s="25" t="str">
        <f t="shared" si="483"/>
        <v/>
      </c>
      <c r="AB1826" s="1">
        <f t="shared" si="477"/>
        <v>1786</v>
      </c>
      <c r="AC1826" t="str">
        <f t="shared" si="484"/>
        <v>ITM_FPPHERE</v>
      </c>
      <c r="AD1826" s="133" t="str">
        <f>IF(ISNA(VLOOKUP(AA1826,'XEQM Shortlist'!J:J,1,0)),"//","")</f>
        <v/>
      </c>
      <c r="AE1826"/>
      <c r="AF1826" s="92" t="str">
        <f t="shared" si="485"/>
        <v/>
      </c>
      <c r="AG1826" t="b">
        <f t="shared" si="486"/>
        <v>1</v>
      </c>
    </row>
    <row r="1827" spans="1:33" s="209" customFormat="1">
      <c r="A1827" s="48">
        <f t="shared" si="487"/>
        <v>1827</v>
      </c>
      <c r="B1827" s="47">
        <f t="shared" si="488"/>
        <v>1787</v>
      </c>
      <c r="C1827" s="210" t="s">
        <v>4929</v>
      </c>
      <c r="D1827" s="210" t="s">
        <v>7</v>
      </c>
      <c r="E1827" s="211" t="s">
        <v>4935</v>
      </c>
      <c r="F1827" s="211" t="s">
        <v>4935</v>
      </c>
      <c r="G1827" s="212">
        <v>0</v>
      </c>
      <c r="H1827" s="212">
        <v>0</v>
      </c>
      <c r="I1827" s="211" t="s">
        <v>1</v>
      </c>
      <c r="J1827" s="211" t="s">
        <v>1378</v>
      </c>
      <c r="K1827" s="213" t="s">
        <v>3785</v>
      </c>
      <c r="L1827" s="209" t="s">
        <v>4773</v>
      </c>
      <c r="M1827" s="55" t="s">
        <v>4830</v>
      </c>
      <c r="P1827" s="214" t="s">
        <v>4942</v>
      </c>
      <c r="Q1827" s="214"/>
      <c r="R1827"/>
      <c r="S1827" t="str">
        <f t="shared" ref="S1827:S1834" si="489">IF(E1827=F1827,"","NOT EQUAL")</f>
        <v/>
      </c>
      <c r="T1827" s="44" t="str">
        <f>IF(ISNA(VLOOKUP(P1827,Sheet1!E:F,2,0)),"--","PRESENT")</f>
        <v>--</v>
      </c>
      <c r="U1827"/>
      <c r="V1827">
        <f t="shared" si="482"/>
        <v>560</v>
      </c>
      <c r="W1827" s="208" t="s">
        <v>2667</v>
      </c>
      <c r="X1827" s="213" t="s">
        <v>2240</v>
      </c>
      <c r="Y1827" s="213" t="s">
        <v>2240</v>
      </c>
      <c r="Z1827" s="25" t="str">
        <f t="shared" si="476"/>
        <v/>
      </c>
      <c r="AA1827" s="25" t="str">
        <f t="shared" si="483"/>
        <v/>
      </c>
      <c r="AB1827" s="1">
        <f t="shared" si="477"/>
        <v>1787</v>
      </c>
      <c r="AC1827" t="str">
        <f t="shared" si="484"/>
        <v>ITM_nBINS</v>
      </c>
      <c r="AD1827" s="133" t="str">
        <f>IF(ISNA(VLOOKUP(AA1827,'XEQM Shortlist'!J:J,1,0)),"//","")</f>
        <v/>
      </c>
      <c r="AE1827"/>
      <c r="AF1827" s="92" t="str">
        <f t="shared" si="485"/>
        <v/>
      </c>
      <c r="AG1827" t="b">
        <f t="shared" si="486"/>
        <v>1</v>
      </c>
    </row>
    <row r="1828" spans="1:33" s="209" customFormat="1">
      <c r="A1828" s="48">
        <f t="shared" si="487"/>
        <v>1828</v>
      </c>
      <c r="B1828" s="47">
        <f t="shared" si="488"/>
        <v>1788</v>
      </c>
      <c r="C1828" s="210" t="s">
        <v>4930</v>
      </c>
      <c r="D1828" s="210" t="s">
        <v>7</v>
      </c>
      <c r="E1828" s="211" t="s">
        <v>4936</v>
      </c>
      <c r="F1828" s="211" t="s">
        <v>4936</v>
      </c>
      <c r="G1828" s="212">
        <v>0</v>
      </c>
      <c r="H1828" s="212">
        <v>0</v>
      </c>
      <c r="I1828" s="145" t="s">
        <v>3</v>
      </c>
      <c r="J1828" s="211" t="s">
        <v>1378</v>
      </c>
      <c r="K1828" s="213" t="s">
        <v>3785</v>
      </c>
      <c r="L1828" s="209" t="s">
        <v>4773</v>
      </c>
      <c r="M1828" s="55" t="s">
        <v>4830</v>
      </c>
      <c r="P1828" s="214" t="s">
        <v>4943</v>
      </c>
      <c r="Q1828" s="214"/>
      <c r="R1828"/>
      <c r="S1828" t="str">
        <f t="shared" si="489"/>
        <v/>
      </c>
      <c r="T1828" s="44" t="str">
        <f>IF(ISNA(VLOOKUP(P1828,Sheet1!E:F,2,0)),"--","PRESENT")</f>
        <v>--</v>
      </c>
      <c r="U1828"/>
      <c r="V1828">
        <f t="shared" si="482"/>
        <v>560</v>
      </c>
      <c r="W1828" s="208" t="s">
        <v>2667</v>
      </c>
      <c r="X1828" s="213" t="s">
        <v>2240</v>
      </c>
      <c r="Y1828" s="213" t="s">
        <v>2240</v>
      </c>
      <c r="Z1828" s="25" t="str">
        <f t="shared" si="476"/>
        <v/>
      </c>
      <c r="AA1828" s="25" t="str">
        <f t="shared" si="483"/>
        <v/>
      </c>
      <c r="AB1828" s="1">
        <f t="shared" si="477"/>
        <v>1788</v>
      </c>
      <c r="AC1828" t="str">
        <f t="shared" si="484"/>
        <v>ITM_LOBIN</v>
      </c>
      <c r="AD1828" s="133" t="str">
        <f>IF(ISNA(VLOOKUP(AA1828,'XEQM Shortlist'!J:J,1,0)),"//","")</f>
        <v/>
      </c>
      <c r="AE1828"/>
      <c r="AF1828" s="92" t="str">
        <f t="shared" si="485"/>
        <v/>
      </c>
      <c r="AG1828" t="b">
        <f t="shared" si="486"/>
        <v>1</v>
      </c>
    </row>
    <row r="1829" spans="1:33" s="209" customFormat="1">
      <c r="A1829" s="48">
        <f t="shared" si="487"/>
        <v>1829</v>
      </c>
      <c r="B1829" s="47">
        <f t="shared" si="488"/>
        <v>1789</v>
      </c>
      <c r="C1829" s="210" t="s">
        <v>4931</v>
      </c>
      <c r="D1829" s="210" t="s">
        <v>7</v>
      </c>
      <c r="E1829" s="211" t="s">
        <v>4937</v>
      </c>
      <c r="F1829" s="211" t="s">
        <v>4937</v>
      </c>
      <c r="G1829" s="212">
        <v>0</v>
      </c>
      <c r="H1829" s="212">
        <v>0</v>
      </c>
      <c r="I1829" s="145" t="s">
        <v>3</v>
      </c>
      <c r="J1829" s="211" t="s">
        <v>1378</v>
      </c>
      <c r="K1829" s="213" t="s">
        <v>3785</v>
      </c>
      <c r="L1829" s="209" t="s">
        <v>4773</v>
      </c>
      <c r="M1829" s="55" t="s">
        <v>4830</v>
      </c>
      <c r="P1829" s="214" t="s">
        <v>4944</v>
      </c>
      <c r="Q1829" s="214"/>
      <c r="R1829"/>
      <c r="S1829" t="str">
        <f t="shared" si="489"/>
        <v/>
      </c>
      <c r="T1829" s="44" t="str">
        <f>IF(ISNA(VLOOKUP(P1829,Sheet1!E:F,2,0)),"--","PRESENT")</f>
        <v>--</v>
      </c>
      <c r="U1829"/>
      <c r="V1829">
        <f t="shared" si="482"/>
        <v>560</v>
      </c>
      <c r="W1829" s="208" t="s">
        <v>2667</v>
      </c>
      <c r="X1829" s="213" t="s">
        <v>2240</v>
      </c>
      <c r="Y1829" s="213" t="s">
        <v>2240</v>
      </c>
      <c r="Z1829" s="25" t="str">
        <f t="shared" si="476"/>
        <v/>
      </c>
      <c r="AA1829" s="25" t="str">
        <f t="shared" si="483"/>
        <v/>
      </c>
      <c r="AB1829" s="1">
        <f t="shared" si="477"/>
        <v>1789</v>
      </c>
      <c r="AC1829" t="str">
        <f t="shared" si="484"/>
        <v>ITM_HIBIN</v>
      </c>
      <c r="AD1829" s="133" t="str">
        <f>IF(ISNA(VLOOKUP(AA1829,'XEQM Shortlist'!J:J,1,0)),"//","")</f>
        <v/>
      </c>
      <c r="AE1829"/>
      <c r="AF1829" s="92" t="str">
        <f t="shared" si="485"/>
        <v/>
      </c>
      <c r="AG1829" t="b">
        <f t="shared" si="486"/>
        <v>1</v>
      </c>
    </row>
    <row r="1830" spans="1:33" s="209" customFormat="1">
      <c r="A1830" s="48">
        <f t="shared" si="487"/>
        <v>1830</v>
      </c>
      <c r="B1830" s="47">
        <f t="shared" si="488"/>
        <v>1790</v>
      </c>
      <c r="C1830" s="210" t="s">
        <v>4932</v>
      </c>
      <c r="D1830" s="210" t="s">
        <v>2860</v>
      </c>
      <c r="E1830" s="211" t="s">
        <v>4938</v>
      </c>
      <c r="F1830" s="211" t="s">
        <v>4938</v>
      </c>
      <c r="G1830" s="212">
        <v>0</v>
      </c>
      <c r="H1830" s="212">
        <v>0</v>
      </c>
      <c r="I1830" s="145" t="s">
        <v>3</v>
      </c>
      <c r="J1830" s="211" t="s">
        <v>1378</v>
      </c>
      <c r="K1830" s="213" t="s">
        <v>3785</v>
      </c>
      <c r="L1830" s="209" t="s">
        <v>4773</v>
      </c>
      <c r="M1830" s="55" t="s">
        <v>4830</v>
      </c>
      <c r="P1830" s="214" t="s">
        <v>4947</v>
      </c>
      <c r="Q1830" s="214"/>
      <c r="R1830"/>
      <c r="S1830" t="str">
        <f t="shared" si="489"/>
        <v/>
      </c>
      <c r="T1830" s="44" t="str">
        <f>IF(ISNA(VLOOKUP(P1830,Sheet1!E:F,2,0)),"--","PRESENT")</f>
        <v>--</v>
      </c>
      <c r="U1830"/>
      <c r="V1830">
        <f t="shared" si="482"/>
        <v>560</v>
      </c>
      <c r="W1830" s="208" t="s">
        <v>2667</v>
      </c>
      <c r="X1830" s="213" t="s">
        <v>2240</v>
      </c>
      <c r="Y1830" s="213" t="s">
        <v>2240</v>
      </c>
      <c r="Z1830" s="25" t="str">
        <f t="shared" si="476"/>
        <v/>
      </c>
      <c r="AA1830" s="25" t="str">
        <f t="shared" si="483"/>
        <v/>
      </c>
      <c r="AB1830" s="1">
        <f t="shared" si="477"/>
        <v>1790</v>
      </c>
      <c r="AC1830" t="str">
        <f t="shared" si="484"/>
        <v>ITM_HISTOX</v>
      </c>
      <c r="AD1830" s="133" t="str">
        <f>IF(ISNA(VLOOKUP(AA1830,'XEQM Shortlist'!J:J,1,0)),"//","")</f>
        <v/>
      </c>
      <c r="AE1830"/>
      <c r="AF1830" s="92" t="str">
        <f t="shared" si="485"/>
        <v/>
      </c>
      <c r="AG1830" t="b">
        <f t="shared" si="486"/>
        <v>1</v>
      </c>
    </row>
    <row r="1831" spans="1:33" s="209" customFormat="1">
      <c r="A1831" s="48">
        <f t="shared" si="487"/>
        <v>1831</v>
      </c>
      <c r="B1831" s="47">
        <f t="shared" si="488"/>
        <v>1791</v>
      </c>
      <c r="C1831" s="210" t="s">
        <v>4932</v>
      </c>
      <c r="D1831" s="210" t="s">
        <v>2861</v>
      </c>
      <c r="E1831" s="211" t="s">
        <v>4939</v>
      </c>
      <c r="F1831" s="211" t="s">
        <v>4939</v>
      </c>
      <c r="G1831" s="212">
        <v>0</v>
      </c>
      <c r="H1831" s="212">
        <v>0</v>
      </c>
      <c r="I1831" s="145" t="s">
        <v>3</v>
      </c>
      <c r="J1831" s="211" t="s">
        <v>1378</v>
      </c>
      <c r="K1831" s="213" t="s">
        <v>3785</v>
      </c>
      <c r="L1831" s="209" t="s">
        <v>4773</v>
      </c>
      <c r="M1831" s="55" t="s">
        <v>4830</v>
      </c>
      <c r="P1831" s="214" t="s">
        <v>4948</v>
      </c>
      <c r="Q1831" s="214"/>
      <c r="R1831"/>
      <c r="S1831" t="str">
        <f t="shared" si="489"/>
        <v/>
      </c>
      <c r="T1831" s="44" t="str">
        <f>IF(ISNA(VLOOKUP(P1831,Sheet1!E:F,2,0)),"--","PRESENT")</f>
        <v>--</v>
      </c>
      <c r="U1831"/>
      <c r="V1831">
        <f t="shared" si="482"/>
        <v>560</v>
      </c>
      <c r="W1831" s="208" t="s">
        <v>2667</v>
      </c>
      <c r="X1831" s="213" t="s">
        <v>2240</v>
      </c>
      <c r="Y1831" s="213" t="s">
        <v>2240</v>
      </c>
      <c r="Z1831" s="25" t="str">
        <f t="shared" si="476"/>
        <v/>
      </c>
      <c r="AA1831" s="25" t="str">
        <f t="shared" si="483"/>
        <v/>
      </c>
      <c r="AB1831" s="1">
        <f t="shared" si="477"/>
        <v>1791</v>
      </c>
      <c r="AC1831" t="str">
        <f t="shared" si="484"/>
        <v>ITM_HISTOY</v>
      </c>
      <c r="AD1831" s="133" t="str">
        <f>IF(ISNA(VLOOKUP(AA1831,'XEQM Shortlist'!J:J,1,0)),"//","")</f>
        <v/>
      </c>
      <c r="AE1831"/>
      <c r="AF1831" s="92" t="str">
        <f t="shared" si="485"/>
        <v/>
      </c>
      <c r="AG1831" t="b">
        <f t="shared" si="486"/>
        <v>1</v>
      </c>
    </row>
    <row r="1832" spans="1:33" s="209" customFormat="1">
      <c r="A1832" s="48">
        <f t="shared" si="487"/>
        <v>1832</v>
      </c>
      <c r="B1832" s="47">
        <f t="shared" si="488"/>
        <v>1792</v>
      </c>
      <c r="C1832" s="210" t="s">
        <v>4416</v>
      </c>
      <c r="D1832" s="210" t="s">
        <v>4933</v>
      </c>
      <c r="E1832" s="211" t="s">
        <v>4940</v>
      </c>
      <c r="F1832" s="211" t="s">
        <v>4940</v>
      </c>
      <c r="G1832" s="212">
        <v>0</v>
      </c>
      <c r="H1832" s="212">
        <v>0</v>
      </c>
      <c r="I1832" s="145" t="s">
        <v>3</v>
      </c>
      <c r="J1832" s="211" t="s">
        <v>1378</v>
      </c>
      <c r="K1832" s="213" t="s">
        <v>3785</v>
      </c>
      <c r="L1832" s="209" t="s">
        <v>4773</v>
      </c>
      <c r="M1832" s="55" t="s">
        <v>4830</v>
      </c>
      <c r="P1832" s="214" t="s">
        <v>4945</v>
      </c>
      <c r="Q1832" s="214"/>
      <c r="R1832"/>
      <c r="S1832" t="str">
        <f t="shared" si="489"/>
        <v/>
      </c>
      <c r="T1832" s="44" t="str">
        <f>IF(ISNA(VLOOKUP(P1832,Sheet1!E:F,2,0)),"--","PRESENT")</f>
        <v>--</v>
      </c>
      <c r="U1832"/>
      <c r="V1832">
        <f t="shared" si="482"/>
        <v>560</v>
      </c>
      <c r="W1832" s="208" t="s">
        <v>2667</v>
      </c>
      <c r="X1832" s="213" t="s">
        <v>2240</v>
      </c>
      <c r="Y1832" s="213" t="s">
        <v>2240</v>
      </c>
      <c r="Z1832" s="25" t="str">
        <f t="shared" si="476"/>
        <v/>
      </c>
      <c r="AA1832" s="25" t="str">
        <f t="shared" si="483"/>
        <v/>
      </c>
      <c r="AB1832" s="1">
        <f t="shared" si="477"/>
        <v>1792</v>
      </c>
      <c r="AC1832" t="str">
        <f t="shared" si="484"/>
        <v>ITM_HPLOT</v>
      </c>
      <c r="AD1832" s="133" t="str">
        <f>IF(ISNA(VLOOKUP(AA1832,'XEQM Shortlist'!J:J,1,0)),"//","")</f>
        <v/>
      </c>
      <c r="AE1832"/>
      <c r="AF1832" s="92" t="str">
        <f t="shared" si="485"/>
        <v/>
      </c>
      <c r="AG1832" t="b">
        <f t="shared" si="486"/>
        <v>1</v>
      </c>
    </row>
    <row r="1833" spans="1:33" s="209" customFormat="1">
      <c r="A1833" s="48">
        <f t="shared" si="487"/>
        <v>1833</v>
      </c>
      <c r="B1833" s="47">
        <f t="shared" si="488"/>
        <v>1793</v>
      </c>
      <c r="C1833" s="210" t="s">
        <v>4416</v>
      </c>
      <c r="D1833" s="210" t="s">
        <v>4934</v>
      </c>
      <c r="E1833" s="211" t="s">
        <v>4941</v>
      </c>
      <c r="F1833" s="211" t="s">
        <v>4941</v>
      </c>
      <c r="G1833" s="212">
        <v>0</v>
      </c>
      <c r="H1833" s="212">
        <v>0</v>
      </c>
      <c r="I1833" s="145" t="s">
        <v>3</v>
      </c>
      <c r="J1833" s="211" t="s">
        <v>1378</v>
      </c>
      <c r="K1833" s="213" t="s">
        <v>3785</v>
      </c>
      <c r="L1833" s="209" t="s">
        <v>4773</v>
      </c>
      <c r="M1833" s="55" t="s">
        <v>4830</v>
      </c>
      <c r="P1833" s="214" t="s">
        <v>4946</v>
      </c>
      <c r="Q1833" s="214"/>
      <c r="R1833"/>
      <c r="S1833" t="str">
        <f t="shared" si="489"/>
        <v/>
      </c>
      <c r="T1833" s="44" t="str">
        <f>IF(ISNA(VLOOKUP(P1833,Sheet1!E:F,2,0)),"--","PRESENT")</f>
        <v>--</v>
      </c>
      <c r="U1833"/>
      <c r="V1833">
        <f t="shared" si="482"/>
        <v>560</v>
      </c>
      <c r="W1833" s="208" t="s">
        <v>2667</v>
      </c>
      <c r="X1833" s="213" t="s">
        <v>2240</v>
      </c>
      <c r="Y1833" s="213" t="s">
        <v>2240</v>
      </c>
      <c r="Z1833" s="25" t="str">
        <f t="shared" si="476"/>
        <v/>
      </c>
      <c r="AA1833" s="25" t="str">
        <f t="shared" si="483"/>
        <v/>
      </c>
      <c r="AB1833" s="1">
        <f t="shared" si="477"/>
        <v>1793</v>
      </c>
      <c r="AC1833" t="str">
        <f t="shared" si="484"/>
        <v>ITM_HNORM</v>
      </c>
      <c r="AD1833" s="133" t="str">
        <f>IF(ISNA(VLOOKUP(AA1833,'XEQM Shortlist'!J:J,1,0)),"//","")</f>
        <v/>
      </c>
      <c r="AE1833"/>
      <c r="AF1833" s="92" t="str">
        <f t="shared" si="485"/>
        <v/>
      </c>
      <c r="AG1833" t="b">
        <f t="shared" si="486"/>
        <v>1</v>
      </c>
    </row>
    <row r="1834" spans="1:33">
      <c r="A1834" s="48">
        <f t="shared" si="487"/>
        <v>1834</v>
      </c>
      <c r="B1834" s="47">
        <f t="shared" si="488"/>
        <v>1794</v>
      </c>
      <c r="C1834" s="51" t="s">
        <v>5165</v>
      </c>
      <c r="D1834" s="51" t="s">
        <v>7</v>
      </c>
      <c r="E1834" s="56" t="s">
        <v>5166</v>
      </c>
      <c r="F1834" s="56" t="s">
        <v>5166</v>
      </c>
      <c r="G1834" s="158">
        <v>0</v>
      </c>
      <c r="H1834" s="158">
        <v>0</v>
      </c>
      <c r="I1834" s="145" t="s">
        <v>3</v>
      </c>
      <c r="J1834" s="56" t="s">
        <v>1377</v>
      </c>
      <c r="K1834" s="57" t="s">
        <v>3947</v>
      </c>
      <c r="L1834" s="209" t="s">
        <v>4773</v>
      </c>
      <c r="M1834" s="55" t="s">
        <v>4830</v>
      </c>
      <c r="N1834" s="55"/>
      <c r="O1834" s="55"/>
      <c r="P1834" s="54" t="s">
        <v>5167</v>
      </c>
      <c r="Q1834" s="18"/>
      <c r="R1834"/>
      <c r="S1834" t="str">
        <f t="shared" si="489"/>
        <v/>
      </c>
      <c r="T1834" s="44" t="str">
        <f>IF(ISNA(VLOOKUP(P1834,Sheet1!E:F,2,0)),"--","PRESENT")</f>
        <v>--</v>
      </c>
      <c r="U1834"/>
      <c r="V1834">
        <f t="shared" si="482"/>
        <v>561</v>
      </c>
      <c r="W1834" s="79" t="s">
        <v>2676</v>
      </c>
      <c r="X1834" s="57" t="s">
        <v>2240</v>
      </c>
      <c r="Y1834" s="57" t="s">
        <v>2240</v>
      </c>
      <c r="Z1834" s="25" t="str">
        <f t="shared" si="476"/>
        <v>STD_SQUARE_ROOT "(1+X" STD_SUP_2 ")"</v>
      </c>
      <c r="AA1834" s="25" t="str">
        <f t="shared" si="483"/>
        <v>SQUARE_ROOT(1+X^2)</v>
      </c>
      <c r="AB1834" s="1">
        <f t="shared" si="477"/>
        <v>1794</v>
      </c>
      <c r="AC1834" t="str">
        <f t="shared" si="484"/>
        <v>ITM_SQRT1PX2</v>
      </c>
      <c r="AD1834" s="133" t="str">
        <f>IF(ISNA(VLOOKUP(AA1834,'XEQM Shortlist'!J:J,1,0)),"//","")</f>
        <v>//</v>
      </c>
      <c r="AF1834" s="92" t="str">
        <f t="shared" si="485"/>
        <v>SQ(1+X^2)</v>
      </c>
      <c r="AG1834" t="b">
        <f t="shared" si="486"/>
        <v>0</v>
      </c>
    </row>
    <row r="1835" spans="1:33" s="44" customFormat="1">
      <c r="A1835" s="48" t="str">
        <f t="shared" si="487"/>
        <v/>
      </c>
      <c r="B1835" s="47">
        <f t="shared" si="488"/>
        <v>1794.01</v>
      </c>
      <c r="C1835" s="51" t="s">
        <v>2240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/>
      <c r="O1835" s="55"/>
      <c r="P1835" s="54" t="s">
        <v>2240</v>
      </c>
      <c r="Q1835" s="43"/>
      <c r="T1835" s="44" t="str">
        <f>IF(ISNA(VLOOKUP(P1835,Sheet1!E:F,2,0)),"--","PRESENT")</f>
        <v>--</v>
      </c>
      <c r="V1835">
        <f>IF(AA1835&lt;&gt;"",V1824+1,V1824)</f>
        <v>560</v>
      </c>
      <c r="W1835" s="79" t="s">
        <v>2240</v>
      </c>
      <c r="X1835" s="57" t="s">
        <v>2240</v>
      </c>
      <c r="Y1835" s="57" t="s">
        <v>2240</v>
      </c>
      <c r="Z1835" s="25" t="str">
        <f t="shared" ref="Z1835:Z1837" si="49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9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92">B1835</f>
        <v>1794.01</v>
      </c>
      <c r="AC1835" t="str">
        <f t="shared" ref="AC1835:AC1837" si="493">P1835</f>
        <v/>
      </c>
      <c r="AD1835" s="133" t="str">
        <f>IF(ISNA(VLOOKUP(AA1835,'XEQM Shortlist'!J:J,1,0)),"//","")</f>
        <v/>
      </c>
      <c r="AF1835" s="92" t="str">
        <f t="shared" ref="AF1835:AF1837" si="49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95">AA1835=AF1835</f>
        <v>1</v>
      </c>
    </row>
    <row r="1836" spans="1:33" s="44" customFormat="1">
      <c r="A1836" s="48" t="str">
        <f t="shared" si="487"/>
        <v/>
      </c>
      <c r="B1836" s="47">
        <f t="shared" si="488"/>
        <v>1794.02</v>
      </c>
      <c r="C1836" s="51" t="s">
        <v>2240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/>
      <c r="O1836" s="55"/>
      <c r="P1836" s="54" t="s">
        <v>2240</v>
      </c>
      <c r="Q1836" s="43"/>
      <c r="T1836" s="44" t="str">
        <f>IF(ISNA(VLOOKUP(P1836,Sheet1!E:F,2,0)),"--","PRESENT")</f>
        <v>--</v>
      </c>
      <c r="V1836">
        <f t="shared" ref="V1836:V1837" si="496">IF(AA1836&lt;&gt;"",V1835+1,V1835)</f>
        <v>560</v>
      </c>
      <c r="W1836" s="79" t="s">
        <v>2240</v>
      </c>
      <c r="X1836" s="57" t="s">
        <v>2240</v>
      </c>
      <c r="Y1836" s="57" t="s">
        <v>2240</v>
      </c>
      <c r="Z1836" s="25" t="str">
        <f t="shared" si="490"/>
        <v/>
      </c>
      <c r="AA1836" s="25" t="str">
        <f t="shared" si="491"/>
        <v/>
      </c>
      <c r="AB1836" s="1">
        <f t="shared" si="492"/>
        <v>1794.02</v>
      </c>
      <c r="AC1836" t="str">
        <f t="shared" si="493"/>
        <v/>
      </c>
      <c r="AD1836" s="133" t="str">
        <f>IF(ISNA(VLOOKUP(AA1836,'XEQM Shortlist'!J:J,1,0)),"//","")</f>
        <v/>
      </c>
      <c r="AF1836" s="92" t="str">
        <f t="shared" si="494"/>
        <v/>
      </c>
      <c r="AG1836" t="b">
        <f t="shared" si="495"/>
        <v>1</v>
      </c>
    </row>
    <row r="1837" spans="1:33" s="44" customFormat="1">
      <c r="A1837" s="48" t="str">
        <f t="shared" si="487"/>
        <v/>
      </c>
      <c r="B1837" s="47">
        <f t="shared" si="488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/>
      <c r="O1837" s="55"/>
      <c r="P1837" s="54" t="s">
        <v>2240</v>
      </c>
      <c r="Q1837" s="43"/>
      <c r="T1837" s="44" t="str">
        <f>IF(ISNA(VLOOKUP(P1837,Sheet1!E:F,2,0)),"--","PRESENT")</f>
        <v>--</v>
      </c>
      <c r="V1837">
        <f t="shared" si="496"/>
        <v>560</v>
      </c>
      <c r="W1837" s="79" t="s">
        <v>2240</v>
      </c>
      <c r="X1837" s="57" t="s">
        <v>2240</v>
      </c>
      <c r="Y1837" s="57" t="s">
        <v>2240</v>
      </c>
      <c r="Z1837" s="25" t="str">
        <f t="shared" si="490"/>
        <v/>
      </c>
      <c r="AA1837" s="25" t="str">
        <f t="shared" si="491"/>
        <v/>
      </c>
      <c r="AB1837" s="1">
        <f t="shared" si="492"/>
        <v>1794.03</v>
      </c>
      <c r="AC1837" t="str">
        <f t="shared" si="493"/>
        <v/>
      </c>
      <c r="AD1837" s="133" t="str">
        <f>IF(ISNA(VLOOKUP(AA1837,'XEQM Shortlist'!J:J,1,0)),"//","")</f>
        <v/>
      </c>
      <c r="AF1837" s="92" t="str">
        <f t="shared" si="494"/>
        <v/>
      </c>
      <c r="AG1837" t="b">
        <f t="shared" si="495"/>
        <v>1</v>
      </c>
    </row>
    <row r="1838" spans="1:33" s="44" customFormat="1">
      <c r="A1838" s="48" t="str">
        <f t="shared" si="487"/>
        <v/>
      </c>
      <c r="B1838" s="47">
        <f t="shared" si="488"/>
        <v>1794.04</v>
      </c>
      <c r="C1838" s="51" t="s">
        <v>4074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/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560</v>
      </c>
      <c r="W1838" s="79" t="s">
        <v>2240</v>
      </c>
      <c r="X1838" s="57" t="s">
        <v>2240</v>
      </c>
      <c r="Y1838" s="57" t="s">
        <v>2240</v>
      </c>
      <c r="Z1838" s="25" t="str">
        <f t="shared" si="476"/>
        <v/>
      </c>
      <c r="AA1838" s="25" t="str">
        <f t="shared" ref="AA1838:AA1901" si="49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77"/>
        <v>1794.04</v>
      </c>
      <c r="AC1838" t="str">
        <f t="shared" ref="AC1838:AC1901" si="498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9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500">AA1838=AF1838</f>
        <v>1</v>
      </c>
    </row>
    <row r="1839" spans="1:33" s="44" customFormat="1">
      <c r="A1839" s="48">
        <f t="shared" si="487"/>
        <v>1839</v>
      </c>
      <c r="B1839" s="47">
        <f t="shared" si="488"/>
        <v>1795</v>
      </c>
      <c r="C1839" s="84" t="s">
        <v>3715</v>
      </c>
      <c r="D1839" s="84" t="s">
        <v>1007</v>
      </c>
      <c r="E1839" s="85" t="s">
        <v>2241</v>
      </c>
      <c r="F1839" s="85" t="s">
        <v>2241</v>
      </c>
      <c r="G1839" s="86">
        <v>0</v>
      </c>
      <c r="H1839" s="86">
        <v>0</v>
      </c>
      <c r="I1839" s="148" t="s">
        <v>3</v>
      </c>
      <c r="J1839" s="85" t="s">
        <v>1378</v>
      </c>
      <c r="K1839" s="87" t="s">
        <v>3785</v>
      </c>
      <c r="L1839" s="88" t="s">
        <v>4773</v>
      </c>
      <c r="M1839" s="88" t="s">
        <v>4832</v>
      </c>
      <c r="N1839" s="88"/>
      <c r="O1839" s="88" t="s">
        <v>1384</v>
      </c>
      <c r="P1839" s="87" t="s">
        <v>2234</v>
      </c>
      <c r="Q1839" s="87"/>
      <c r="R1839"/>
      <c r="S1839" t="str">
        <f t="shared" ref="S1839:S1902" si="50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502">IF(AA1839&lt;&gt;"",V1838+1,V1838)</f>
        <v>560</v>
      </c>
      <c r="W1839" s="79" t="s">
        <v>2709</v>
      </c>
      <c r="X1839" s="57" t="s">
        <v>2240</v>
      </c>
      <c r="Y1839" s="57" t="s">
        <v>2240</v>
      </c>
      <c r="Z1839" s="25" t="str">
        <f t="shared" si="476"/>
        <v/>
      </c>
      <c r="AA1839" s="25" t="str">
        <f t="shared" si="497"/>
        <v/>
      </c>
      <c r="AB1839" s="1">
        <f t="shared" si="477"/>
        <v>1795</v>
      </c>
      <c r="AC1839" t="str">
        <f t="shared" si="498"/>
        <v>ITM_FG_LINE</v>
      </c>
      <c r="AD1839" s="133" t="str">
        <f>IF(ISNA(VLOOKUP(AA1839,'XEQM Shortlist'!J:J,1,0)),"//","")</f>
        <v/>
      </c>
      <c r="AE1839"/>
      <c r="AF1839" s="92" t="str">
        <f t="shared" si="499"/>
        <v/>
      </c>
      <c r="AG1839" t="b">
        <f t="shared" si="500"/>
        <v>1</v>
      </c>
    </row>
    <row r="1840" spans="1:33">
      <c r="A1840" s="48">
        <f t="shared" si="487"/>
        <v>1840</v>
      </c>
      <c r="B1840" s="47">
        <f t="shared" si="488"/>
        <v>1796</v>
      </c>
      <c r="C1840" s="84" t="s">
        <v>3715</v>
      </c>
      <c r="D1840" s="84" t="s">
        <v>5214</v>
      </c>
      <c r="E1840" s="85" t="s">
        <v>2258</v>
      </c>
      <c r="F1840" s="85" t="s">
        <v>2258</v>
      </c>
      <c r="G1840" s="86">
        <v>0</v>
      </c>
      <c r="H1840" s="86">
        <v>0</v>
      </c>
      <c r="I1840" s="148" t="s">
        <v>3</v>
      </c>
      <c r="J1840" s="85" t="s">
        <v>1378</v>
      </c>
      <c r="K1840" s="87" t="s">
        <v>3785</v>
      </c>
      <c r="L1840" s="88" t="s">
        <v>4773</v>
      </c>
      <c r="M1840" s="88" t="s">
        <v>4832</v>
      </c>
      <c r="N1840" s="88"/>
      <c r="O1840" s="84" t="s">
        <v>3411</v>
      </c>
      <c r="P1840" s="87" t="s">
        <v>5213</v>
      </c>
      <c r="Q1840" s="87"/>
      <c r="R1840"/>
      <c r="S1840" t="str">
        <f t="shared" si="501"/>
        <v/>
      </c>
      <c r="T1840" s="44" t="str">
        <f>IF(ISNA(VLOOKUP(P1840,Sheet1!E:F,2,0)),"--","PRESENT")</f>
        <v>--</v>
      </c>
      <c r="U1840"/>
      <c r="V1840">
        <f t="shared" si="502"/>
        <v>560</v>
      </c>
      <c r="W1840" s="79" t="s">
        <v>2709</v>
      </c>
      <c r="X1840" s="57" t="s">
        <v>2240</v>
      </c>
      <c r="Y1840" s="57" t="s">
        <v>2240</v>
      </c>
      <c r="Z1840" s="25" t="str">
        <f t="shared" si="476"/>
        <v/>
      </c>
      <c r="AA1840" s="25" t="str">
        <f t="shared" si="497"/>
        <v/>
      </c>
      <c r="AB1840" s="1">
        <f t="shared" si="477"/>
        <v>1796</v>
      </c>
      <c r="AC1840" t="str">
        <f t="shared" si="498"/>
        <v>ITM_BASE_SCREEN</v>
      </c>
      <c r="AD1840" s="133" t="str">
        <f>IF(ISNA(VLOOKUP(AA1840,'XEQM Shortlist'!J:J,1,0)),"//","")</f>
        <v/>
      </c>
      <c r="AF1840" s="92" t="str">
        <f t="shared" si="499"/>
        <v/>
      </c>
      <c r="AG1840" t="b">
        <f t="shared" si="500"/>
        <v>1</v>
      </c>
    </row>
    <row r="1841" spans="1:33">
      <c r="A1841" s="48">
        <f t="shared" si="487"/>
        <v>1841</v>
      </c>
      <c r="B1841" s="47">
        <f t="shared" si="488"/>
        <v>1797</v>
      </c>
      <c r="C1841" s="84" t="s">
        <v>3715</v>
      </c>
      <c r="D1841" s="84" t="s">
        <v>971</v>
      </c>
      <c r="E1841" s="85" t="s">
        <v>5157</v>
      </c>
      <c r="F1841" s="85" t="s">
        <v>5157</v>
      </c>
      <c r="G1841" s="86">
        <v>0</v>
      </c>
      <c r="H1841" s="86">
        <v>0</v>
      </c>
      <c r="I1841" s="148" t="s">
        <v>3</v>
      </c>
      <c r="J1841" s="85" t="s">
        <v>1378</v>
      </c>
      <c r="K1841" s="87" t="s">
        <v>3785</v>
      </c>
      <c r="L1841" s="88" t="s">
        <v>4773</v>
      </c>
      <c r="M1841" s="88" t="s">
        <v>4832</v>
      </c>
      <c r="N1841" s="88"/>
      <c r="O1841" s="84" t="s">
        <v>1385</v>
      </c>
      <c r="P1841" s="87" t="s">
        <v>2237</v>
      </c>
      <c r="Q1841" s="87"/>
      <c r="R1841"/>
      <c r="S1841" t="str">
        <f t="shared" si="501"/>
        <v/>
      </c>
      <c r="T1841" s="44" t="str">
        <f>IF(ISNA(VLOOKUP(P1841,Sheet1!E:F,2,0)),"--","PRESENT")</f>
        <v>--</v>
      </c>
      <c r="U1841"/>
      <c r="V1841">
        <f t="shared" si="502"/>
        <v>560</v>
      </c>
      <c r="W1841" s="79" t="s">
        <v>2709</v>
      </c>
      <c r="X1841" s="57" t="s">
        <v>2240</v>
      </c>
      <c r="Y1841" s="57" t="s">
        <v>2240</v>
      </c>
      <c r="Z1841" s="25" t="str">
        <f t="shared" ref="Z1841:Z1904" si="50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7"/>
        <v/>
      </c>
      <c r="AB1841" s="1">
        <f t="shared" ref="AB1841:AB1904" si="504">B1841</f>
        <v>1797</v>
      </c>
      <c r="AC1841" t="str">
        <f t="shared" si="498"/>
        <v>ITM_G_DOUBLETAP</v>
      </c>
      <c r="AD1841" s="133" t="str">
        <f>IF(ISNA(VLOOKUP(AA1841,'XEQM Shortlist'!J:J,1,0)),"//","")</f>
        <v/>
      </c>
      <c r="AF1841" s="92" t="str">
        <f t="shared" si="499"/>
        <v/>
      </c>
      <c r="AG1841" t="b">
        <f t="shared" si="500"/>
        <v>1</v>
      </c>
    </row>
    <row r="1842" spans="1:33" s="168" customFormat="1">
      <c r="A1842" s="48">
        <f t="shared" si="487"/>
        <v>1842</v>
      </c>
      <c r="B1842" s="47">
        <f t="shared" si="488"/>
        <v>1798</v>
      </c>
      <c r="C1842" s="164" t="s">
        <v>4591</v>
      </c>
      <c r="D1842" s="164" t="s">
        <v>4083</v>
      </c>
      <c r="E1842" s="191" t="s">
        <v>5277</v>
      </c>
      <c r="F1842" s="191" t="s">
        <v>5277</v>
      </c>
      <c r="G1842" s="165">
        <v>0</v>
      </c>
      <c r="H1842" s="165">
        <v>0</v>
      </c>
      <c r="I1842" s="148" t="s">
        <v>3</v>
      </c>
      <c r="J1842" s="166" t="s">
        <v>1378</v>
      </c>
      <c r="K1842" s="167" t="s">
        <v>3785</v>
      </c>
      <c r="L1842" s="168" t="s">
        <v>4773</v>
      </c>
      <c r="M1842" s="55" t="s">
        <v>4830</v>
      </c>
      <c r="P1842" s="169" t="s">
        <v>5276</v>
      </c>
      <c r="Q1842" s="169"/>
      <c r="R1842"/>
      <c r="S1842" t="str">
        <f t="shared" si="501"/>
        <v/>
      </c>
      <c r="T1842" s="44" t="str">
        <f>IF(ISNA(VLOOKUP(P1842,Sheet1!E:F,2,0)),"--","PRESENT")</f>
        <v>--</v>
      </c>
      <c r="U1842"/>
      <c r="V1842">
        <f t="shared" si="502"/>
        <v>560</v>
      </c>
      <c r="W1842" s="163" t="s">
        <v>2240</v>
      </c>
      <c r="X1842" s="167" t="s">
        <v>2240</v>
      </c>
      <c r="Y1842" s="167" t="s">
        <v>2240</v>
      </c>
      <c r="Z1842" s="25" t="str">
        <f t="shared" si="503"/>
        <v/>
      </c>
      <c r="AA1842" s="25" t="str">
        <f t="shared" si="497"/>
        <v/>
      </c>
      <c r="AB1842" s="1">
        <f t="shared" si="504"/>
        <v>1798</v>
      </c>
      <c r="AC1842" t="str">
        <f t="shared" si="498"/>
        <v>ITM_SETALLF</v>
      </c>
      <c r="AD1842" s="133" t="str">
        <f>IF(ISNA(VLOOKUP(AA1842,'XEQM Shortlist'!J:J,1,0)),"//","")</f>
        <v/>
      </c>
      <c r="AE1842"/>
      <c r="AF1842" s="92" t="str">
        <f t="shared" si="499"/>
        <v/>
      </c>
      <c r="AG1842" t="b">
        <f t="shared" si="500"/>
        <v>1</v>
      </c>
    </row>
    <row r="1843" spans="1:33">
      <c r="A1843" s="48">
        <f t="shared" si="487"/>
        <v>1843</v>
      </c>
      <c r="B1843" s="47">
        <f t="shared" si="488"/>
        <v>1799</v>
      </c>
      <c r="C1843" s="84" t="s">
        <v>3701</v>
      </c>
      <c r="D1843" s="84">
        <v>0</v>
      </c>
      <c r="E1843" s="87" t="s">
        <v>2296</v>
      </c>
      <c r="F1843" s="87" t="s">
        <v>2296</v>
      </c>
      <c r="G1843" s="89">
        <v>0</v>
      </c>
      <c r="H1843" s="89">
        <v>0</v>
      </c>
      <c r="I1843" s="148" t="s">
        <v>3</v>
      </c>
      <c r="J1843" s="85" t="s">
        <v>1378</v>
      </c>
      <c r="K1843" s="87" t="s">
        <v>3785</v>
      </c>
      <c r="L1843" s="88" t="s">
        <v>4773</v>
      </c>
      <c r="M1843" s="55" t="s">
        <v>4830</v>
      </c>
      <c r="N1843" s="88"/>
      <c r="O1843" s="88"/>
      <c r="P1843" s="87" t="s">
        <v>2297</v>
      </c>
      <c r="Q1843" s="87"/>
      <c r="R1843"/>
      <c r="S1843" t="str">
        <f t="shared" si="501"/>
        <v/>
      </c>
      <c r="T1843" s="44" t="str">
        <f>IF(ISNA(VLOOKUP(P1843,Sheet1!E:F,2,0)),"--","PRESENT")</f>
        <v>--</v>
      </c>
      <c r="U1843"/>
      <c r="V1843">
        <f t="shared" si="502"/>
        <v>560</v>
      </c>
      <c r="W1843" s="79" t="s">
        <v>2709</v>
      </c>
      <c r="X1843" s="57" t="s">
        <v>2240</v>
      </c>
      <c r="Y1843" s="57" t="s">
        <v>2240</v>
      </c>
      <c r="Z1843" s="25" t="str">
        <f t="shared" si="503"/>
        <v/>
      </c>
      <c r="AA1843" s="25" t="str">
        <f t="shared" si="497"/>
        <v/>
      </c>
      <c r="AB1843" s="1">
        <f t="shared" si="504"/>
        <v>1799</v>
      </c>
      <c r="AC1843" t="str">
        <f t="shared" si="498"/>
        <v>ITM_P_ALLREGS</v>
      </c>
      <c r="AD1843" s="133" t="str">
        <f>IF(ISNA(VLOOKUP(AA1843,'XEQM Shortlist'!J:J,1,0)),"//","")</f>
        <v/>
      </c>
      <c r="AF1843" s="92" t="str">
        <f t="shared" si="499"/>
        <v/>
      </c>
      <c r="AG1843" t="b">
        <f t="shared" si="500"/>
        <v>1</v>
      </c>
    </row>
    <row r="1844" spans="1:33">
      <c r="A1844" s="48">
        <f t="shared" si="487"/>
        <v>1844</v>
      </c>
      <c r="B1844" s="47">
        <f t="shared" si="488"/>
        <v>1800</v>
      </c>
      <c r="C1844" s="84" t="s">
        <v>3716</v>
      </c>
      <c r="D1844" s="84">
        <v>85</v>
      </c>
      <c r="E1844" s="191" t="s">
        <v>519</v>
      </c>
      <c r="F1844" s="85" t="s">
        <v>2298</v>
      </c>
      <c r="G1844" s="86">
        <v>0</v>
      </c>
      <c r="H1844" s="86">
        <v>0</v>
      </c>
      <c r="I1844" s="153" t="s">
        <v>1</v>
      </c>
      <c r="J1844" s="85" t="s">
        <v>1377</v>
      </c>
      <c r="K1844" s="87" t="s">
        <v>3947</v>
      </c>
      <c r="L1844" s="88" t="s">
        <v>4773</v>
      </c>
      <c r="M1844" s="88" t="s">
        <v>4832</v>
      </c>
      <c r="N1844" s="88"/>
      <c r="O1844" s="88" t="s">
        <v>2259</v>
      </c>
      <c r="P1844" s="87" t="s">
        <v>2301</v>
      </c>
      <c r="Q1844" s="87"/>
      <c r="R1844"/>
      <c r="S1844" t="str">
        <f t="shared" si="501"/>
        <v>NOT EQUAL</v>
      </c>
      <c r="T1844" s="44" t="str">
        <f>IF(ISNA(VLOOKUP(P1844,Sheet1!E:F,2,0)),"--","PRESENT")</f>
        <v>--</v>
      </c>
      <c r="U1844"/>
      <c r="V1844">
        <f t="shared" si="502"/>
        <v>560</v>
      </c>
      <c r="W1844" s="79" t="s">
        <v>2712</v>
      </c>
      <c r="X1844" s="57" t="s">
        <v>2240</v>
      </c>
      <c r="Y1844" s="57" t="s">
        <v>2240</v>
      </c>
      <c r="Z1844" s="25" t="str">
        <f t="shared" si="503"/>
        <v/>
      </c>
      <c r="AA1844" s="25" t="str">
        <f t="shared" si="497"/>
        <v/>
      </c>
      <c r="AB1844" s="1">
        <f t="shared" si="504"/>
        <v>1800</v>
      </c>
      <c r="AC1844" t="str">
        <f t="shared" si="498"/>
        <v>ITM_SI_f</v>
      </c>
      <c r="AD1844" s="133" t="str">
        <f>IF(ISNA(VLOOKUP(AA1844,'XEQM Shortlist'!J:J,1,0)),"//","")</f>
        <v/>
      </c>
      <c r="AF1844" s="92" t="str">
        <f t="shared" si="499"/>
        <v/>
      </c>
      <c r="AG1844" t="b">
        <f t="shared" si="500"/>
        <v>1</v>
      </c>
    </row>
    <row r="1845" spans="1:33">
      <c r="A1845" s="48">
        <f t="shared" si="487"/>
        <v>1845</v>
      </c>
      <c r="B1845" s="47">
        <f t="shared" si="488"/>
        <v>1801</v>
      </c>
      <c r="C1845" s="84" t="s">
        <v>3716</v>
      </c>
      <c r="D1845" s="84">
        <v>88</v>
      </c>
      <c r="E1845" s="191" t="s">
        <v>519</v>
      </c>
      <c r="F1845" s="85" t="s">
        <v>2266</v>
      </c>
      <c r="G1845" s="86">
        <v>0</v>
      </c>
      <c r="H1845" s="86">
        <v>0</v>
      </c>
      <c r="I1845" s="153" t="s">
        <v>1</v>
      </c>
      <c r="J1845" s="85" t="s">
        <v>1377</v>
      </c>
      <c r="K1845" s="87" t="s">
        <v>3947</v>
      </c>
      <c r="L1845" s="88" t="s">
        <v>4773</v>
      </c>
      <c r="M1845" s="88" t="s">
        <v>4832</v>
      </c>
      <c r="N1845" s="88"/>
      <c r="O1845" s="84" t="s">
        <v>2259</v>
      </c>
      <c r="P1845" s="87" t="s">
        <v>2260</v>
      </c>
      <c r="Q1845" s="85"/>
      <c r="R1845"/>
      <c r="S1845" t="str">
        <f t="shared" si="501"/>
        <v>NOT EQUAL</v>
      </c>
      <c r="T1845" s="44" t="str">
        <f>IF(ISNA(VLOOKUP(P1845,Sheet1!E:F,2,0)),"--","PRESENT")</f>
        <v>--</v>
      </c>
      <c r="U1845"/>
      <c r="V1845">
        <f t="shared" si="502"/>
        <v>560</v>
      </c>
      <c r="W1845" s="79" t="s">
        <v>2712</v>
      </c>
      <c r="X1845" s="57" t="s">
        <v>2240</v>
      </c>
      <c r="Y1845" s="57" t="s">
        <v>2240</v>
      </c>
      <c r="Z1845" s="25" t="str">
        <f t="shared" si="503"/>
        <v/>
      </c>
      <c r="AA1845" s="25" t="str">
        <f t="shared" si="497"/>
        <v/>
      </c>
      <c r="AB1845" s="1">
        <f t="shared" si="504"/>
        <v>1801</v>
      </c>
      <c r="AC1845" t="str">
        <f t="shared" si="498"/>
        <v>ITM_SI_p</v>
      </c>
      <c r="AD1845" s="133" t="str">
        <f>IF(ISNA(VLOOKUP(AA1845,'XEQM Shortlist'!J:J,1,0)),"//","")</f>
        <v/>
      </c>
      <c r="AF1845" s="92" t="str">
        <f t="shared" si="499"/>
        <v/>
      </c>
      <c r="AG1845" t="b">
        <f t="shared" si="500"/>
        <v>1</v>
      </c>
    </row>
    <row r="1846" spans="1:33">
      <c r="A1846" s="48">
        <f t="shared" si="487"/>
        <v>1846</v>
      </c>
      <c r="B1846" s="47">
        <f t="shared" si="488"/>
        <v>1802</v>
      </c>
      <c r="C1846" s="84" t="s">
        <v>3716</v>
      </c>
      <c r="D1846" s="84">
        <v>91</v>
      </c>
      <c r="E1846" s="191" t="s">
        <v>519</v>
      </c>
      <c r="F1846" s="85" t="s">
        <v>2267</v>
      </c>
      <c r="G1846" s="86">
        <v>0</v>
      </c>
      <c r="H1846" s="86">
        <v>0</v>
      </c>
      <c r="I1846" s="153" t="s">
        <v>1</v>
      </c>
      <c r="J1846" s="85" t="s">
        <v>1377</v>
      </c>
      <c r="K1846" s="87" t="s">
        <v>3947</v>
      </c>
      <c r="L1846" s="88" t="s">
        <v>4773</v>
      </c>
      <c r="M1846" s="88" t="s">
        <v>4832</v>
      </c>
      <c r="N1846" s="88"/>
      <c r="O1846" s="84" t="s">
        <v>2259</v>
      </c>
      <c r="P1846" s="87" t="s">
        <v>2261</v>
      </c>
      <c r="Q1846" s="85"/>
      <c r="R1846"/>
      <c r="S1846" t="str">
        <f t="shared" si="501"/>
        <v>NOT EQUAL</v>
      </c>
      <c r="T1846" s="44" t="str">
        <f>IF(ISNA(VLOOKUP(P1846,Sheet1!E:F,2,0)),"--","PRESENT")</f>
        <v>--</v>
      </c>
      <c r="U1846"/>
      <c r="V1846">
        <f t="shared" si="502"/>
        <v>560</v>
      </c>
      <c r="W1846" s="79" t="s">
        <v>2712</v>
      </c>
      <c r="X1846" s="57" t="s">
        <v>2240</v>
      </c>
      <c r="Y1846" s="57" t="s">
        <v>2240</v>
      </c>
      <c r="Z1846" s="25" t="str">
        <f t="shared" si="503"/>
        <v/>
      </c>
      <c r="AA1846" s="25" t="str">
        <f t="shared" si="497"/>
        <v/>
      </c>
      <c r="AB1846" s="1">
        <f t="shared" si="504"/>
        <v>1802</v>
      </c>
      <c r="AC1846" t="str">
        <f t="shared" si="498"/>
        <v>ITM_SI_n</v>
      </c>
      <c r="AD1846" s="133" t="str">
        <f>IF(ISNA(VLOOKUP(AA1846,'XEQM Shortlist'!J:J,1,0)),"//","")</f>
        <v/>
      </c>
      <c r="AF1846" s="92" t="str">
        <f t="shared" si="499"/>
        <v/>
      </c>
      <c r="AG1846" t="b">
        <f t="shared" si="500"/>
        <v>1</v>
      </c>
    </row>
    <row r="1847" spans="1:33">
      <c r="A1847" s="48">
        <f t="shared" si="487"/>
        <v>1847</v>
      </c>
      <c r="B1847" s="47">
        <f t="shared" si="488"/>
        <v>1803</v>
      </c>
      <c r="C1847" s="84" t="s">
        <v>3716</v>
      </c>
      <c r="D1847" s="84">
        <v>94</v>
      </c>
      <c r="E1847" s="191" t="s">
        <v>519</v>
      </c>
      <c r="F1847" s="85" t="s">
        <v>2268</v>
      </c>
      <c r="G1847" s="86">
        <v>0</v>
      </c>
      <c r="H1847" s="86">
        <v>0</v>
      </c>
      <c r="I1847" s="153" t="s">
        <v>1</v>
      </c>
      <c r="J1847" s="85" t="s">
        <v>1377</v>
      </c>
      <c r="K1847" s="87" t="s">
        <v>3947</v>
      </c>
      <c r="L1847" s="88" t="s">
        <v>4773</v>
      </c>
      <c r="M1847" s="88" t="s">
        <v>4832</v>
      </c>
      <c r="N1847" s="88"/>
      <c r="O1847" s="84" t="s">
        <v>2259</v>
      </c>
      <c r="P1847" s="87" t="s">
        <v>2262</v>
      </c>
      <c r="Q1847" s="85"/>
      <c r="R1847"/>
      <c r="S1847" t="str">
        <f t="shared" si="501"/>
        <v>NOT EQUAL</v>
      </c>
      <c r="T1847" s="44" t="str">
        <f>IF(ISNA(VLOOKUP(P1847,Sheet1!E:F,2,0)),"--","PRESENT")</f>
        <v>--</v>
      </c>
      <c r="U1847"/>
      <c r="V1847">
        <f t="shared" si="502"/>
        <v>560</v>
      </c>
      <c r="W1847" s="79" t="s">
        <v>2712</v>
      </c>
      <c r="X1847" s="57" t="s">
        <v>2240</v>
      </c>
      <c r="Y1847" s="57" t="s">
        <v>2240</v>
      </c>
      <c r="Z1847" s="25" t="str">
        <f t="shared" si="503"/>
        <v/>
      </c>
      <c r="AA1847" s="25" t="str">
        <f t="shared" si="497"/>
        <v/>
      </c>
      <c r="AB1847" s="1">
        <f t="shared" si="504"/>
        <v>1803</v>
      </c>
      <c r="AC1847" t="str">
        <f t="shared" si="498"/>
        <v>ITM_SI_u</v>
      </c>
      <c r="AD1847" s="133" t="str">
        <f>IF(ISNA(VLOOKUP(AA1847,'XEQM Shortlist'!J:J,1,0)),"//","")</f>
        <v/>
      </c>
      <c r="AF1847" s="92" t="str">
        <f t="shared" si="499"/>
        <v/>
      </c>
      <c r="AG1847" t="b">
        <f t="shared" si="500"/>
        <v>1</v>
      </c>
    </row>
    <row r="1848" spans="1:33">
      <c r="A1848" s="48">
        <f t="shared" si="487"/>
        <v>1848</v>
      </c>
      <c r="B1848" s="47">
        <f t="shared" si="488"/>
        <v>1804</v>
      </c>
      <c r="C1848" s="84" t="s">
        <v>3716</v>
      </c>
      <c r="D1848" s="84">
        <v>97</v>
      </c>
      <c r="E1848" s="191" t="s">
        <v>519</v>
      </c>
      <c r="F1848" s="85" t="s">
        <v>2269</v>
      </c>
      <c r="G1848" s="86">
        <v>0</v>
      </c>
      <c r="H1848" s="86">
        <v>0</v>
      </c>
      <c r="I1848" s="153" t="s">
        <v>1</v>
      </c>
      <c r="J1848" s="85" t="s">
        <v>1377</v>
      </c>
      <c r="K1848" s="87" t="s">
        <v>3947</v>
      </c>
      <c r="L1848" s="88" t="s">
        <v>4773</v>
      </c>
      <c r="M1848" s="88" t="s">
        <v>4832</v>
      </c>
      <c r="N1848" s="88"/>
      <c r="O1848" s="84" t="s">
        <v>2259</v>
      </c>
      <c r="P1848" s="87" t="s">
        <v>2263</v>
      </c>
      <c r="Q1848" s="85"/>
      <c r="R1848"/>
      <c r="S1848" t="str">
        <f t="shared" si="501"/>
        <v>NOT EQUAL</v>
      </c>
      <c r="T1848" s="44" t="str">
        <f>IF(ISNA(VLOOKUP(P1848,Sheet1!E:F,2,0)),"--","PRESENT")</f>
        <v>--</v>
      </c>
      <c r="U1848"/>
      <c r="V1848">
        <f t="shared" si="502"/>
        <v>560</v>
      </c>
      <c r="W1848" s="79" t="s">
        <v>2712</v>
      </c>
      <c r="X1848" s="57" t="s">
        <v>2240</v>
      </c>
      <c r="Y1848" s="57" t="s">
        <v>2240</v>
      </c>
      <c r="Z1848" s="25" t="str">
        <f t="shared" si="503"/>
        <v/>
      </c>
      <c r="AA1848" s="25" t="str">
        <f t="shared" si="497"/>
        <v/>
      </c>
      <c r="AB1848" s="1">
        <f t="shared" si="504"/>
        <v>1804</v>
      </c>
      <c r="AC1848" t="str">
        <f t="shared" si="498"/>
        <v>ITM_SI_m</v>
      </c>
      <c r="AD1848" s="133" t="str">
        <f>IF(ISNA(VLOOKUP(AA1848,'XEQM Shortlist'!J:J,1,0)),"//","")</f>
        <v/>
      </c>
      <c r="AF1848" s="92" t="str">
        <f t="shared" si="499"/>
        <v/>
      </c>
      <c r="AG1848" t="b">
        <f t="shared" si="500"/>
        <v>1</v>
      </c>
    </row>
    <row r="1849" spans="1:33">
      <c r="A1849" s="48">
        <f t="shared" si="487"/>
        <v>1849</v>
      </c>
      <c r="B1849" s="47">
        <f t="shared" si="488"/>
        <v>1805</v>
      </c>
      <c r="C1849" s="84" t="s">
        <v>3716</v>
      </c>
      <c r="D1849" s="84">
        <v>103</v>
      </c>
      <c r="E1849" s="191" t="s">
        <v>519</v>
      </c>
      <c r="F1849" s="85" t="s">
        <v>2270</v>
      </c>
      <c r="G1849" s="86">
        <v>0</v>
      </c>
      <c r="H1849" s="86">
        <v>0</v>
      </c>
      <c r="I1849" s="153" t="s">
        <v>1</v>
      </c>
      <c r="J1849" s="85" t="s">
        <v>1377</v>
      </c>
      <c r="K1849" s="87" t="s">
        <v>3947</v>
      </c>
      <c r="L1849" s="88" t="s">
        <v>4773</v>
      </c>
      <c r="M1849" s="88" t="s">
        <v>4832</v>
      </c>
      <c r="N1849" s="88"/>
      <c r="O1849" s="84" t="s">
        <v>2259</v>
      </c>
      <c r="P1849" s="87" t="s">
        <v>2264</v>
      </c>
      <c r="Q1849" s="85"/>
      <c r="R1849"/>
      <c r="S1849" t="str">
        <f t="shared" si="501"/>
        <v>NOT EQUAL</v>
      </c>
      <c r="T1849" s="44" t="str">
        <f>IF(ISNA(VLOOKUP(P1849,Sheet1!E:F,2,0)),"--","PRESENT")</f>
        <v>--</v>
      </c>
      <c r="U1849"/>
      <c r="V1849">
        <f t="shared" si="502"/>
        <v>560</v>
      </c>
      <c r="W1849" s="79" t="s">
        <v>2712</v>
      </c>
      <c r="X1849" s="57" t="s">
        <v>2240</v>
      </c>
      <c r="Y1849" s="57" t="s">
        <v>2240</v>
      </c>
      <c r="Z1849" s="25" t="str">
        <f t="shared" si="503"/>
        <v/>
      </c>
      <c r="AA1849" s="25" t="str">
        <f t="shared" si="497"/>
        <v/>
      </c>
      <c r="AB1849" s="1">
        <f t="shared" si="504"/>
        <v>1805</v>
      </c>
      <c r="AC1849" t="str">
        <f t="shared" si="498"/>
        <v>ITM_SI_k</v>
      </c>
      <c r="AD1849" s="133" t="str">
        <f>IF(ISNA(VLOOKUP(AA1849,'XEQM Shortlist'!J:J,1,0)),"//","")</f>
        <v/>
      </c>
      <c r="AF1849" s="92" t="str">
        <f t="shared" si="499"/>
        <v/>
      </c>
      <c r="AG1849" t="b">
        <f t="shared" si="500"/>
        <v>1</v>
      </c>
    </row>
    <row r="1850" spans="1:33">
      <c r="A1850" s="48">
        <f t="shared" si="487"/>
        <v>1850</v>
      </c>
      <c r="B1850" s="47">
        <f t="shared" si="488"/>
        <v>1806</v>
      </c>
      <c r="C1850" s="84" t="s">
        <v>3716</v>
      </c>
      <c r="D1850" s="84">
        <v>106</v>
      </c>
      <c r="E1850" s="191" t="s">
        <v>519</v>
      </c>
      <c r="F1850" s="85" t="s">
        <v>2271</v>
      </c>
      <c r="G1850" s="86">
        <v>0</v>
      </c>
      <c r="H1850" s="86">
        <v>0</v>
      </c>
      <c r="I1850" s="153" t="s">
        <v>1</v>
      </c>
      <c r="J1850" s="85" t="s">
        <v>1377</v>
      </c>
      <c r="K1850" s="87" t="s">
        <v>3947</v>
      </c>
      <c r="L1850" s="88" t="s">
        <v>4773</v>
      </c>
      <c r="M1850" s="88" t="s">
        <v>4832</v>
      </c>
      <c r="N1850" s="88"/>
      <c r="O1850" s="84" t="s">
        <v>2259</v>
      </c>
      <c r="P1850" s="87" t="s">
        <v>2265</v>
      </c>
      <c r="Q1850" s="85"/>
      <c r="R1850"/>
      <c r="S1850" t="str">
        <f t="shared" si="501"/>
        <v>NOT EQUAL</v>
      </c>
      <c r="T1850" s="44" t="str">
        <f>IF(ISNA(VLOOKUP(P1850,Sheet1!E:F,2,0)),"--","PRESENT")</f>
        <v>--</v>
      </c>
      <c r="U1850"/>
      <c r="V1850">
        <f t="shared" si="502"/>
        <v>560</v>
      </c>
      <c r="W1850" s="79" t="s">
        <v>2712</v>
      </c>
      <c r="X1850" s="57" t="s">
        <v>2240</v>
      </c>
      <c r="Y1850" s="57" t="s">
        <v>2240</v>
      </c>
      <c r="Z1850" s="25" t="str">
        <f t="shared" si="503"/>
        <v/>
      </c>
      <c r="AA1850" s="25" t="str">
        <f t="shared" si="497"/>
        <v/>
      </c>
      <c r="AB1850" s="1">
        <f t="shared" si="504"/>
        <v>1806</v>
      </c>
      <c r="AC1850" t="str">
        <f t="shared" si="498"/>
        <v>ITM_SI_M</v>
      </c>
      <c r="AD1850" s="133" t="str">
        <f>IF(ISNA(VLOOKUP(AA1850,'XEQM Shortlist'!J:J,1,0)),"//","")</f>
        <v/>
      </c>
      <c r="AF1850" s="92" t="str">
        <f t="shared" si="499"/>
        <v/>
      </c>
      <c r="AG1850" t="b">
        <f t="shared" si="500"/>
        <v>1</v>
      </c>
    </row>
    <row r="1851" spans="1:33">
      <c r="A1851" s="48">
        <f t="shared" si="487"/>
        <v>1851</v>
      </c>
      <c r="B1851" s="47">
        <f t="shared" si="488"/>
        <v>1807</v>
      </c>
      <c r="C1851" s="84" t="s">
        <v>3716</v>
      </c>
      <c r="D1851" s="84">
        <v>109</v>
      </c>
      <c r="E1851" s="191" t="s">
        <v>519</v>
      </c>
      <c r="F1851" s="85" t="s">
        <v>2299</v>
      </c>
      <c r="G1851" s="86">
        <v>0</v>
      </c>
      <c r="H1851" s="86">
        <v>0</v>
      </c>
      <c r="I1851" s="153" t="s">
        <v>1</v>
      </c>
      <c r="J1851" s="85" t="s">
        <v>1377</v>
      </c>
      <c r="K1851" s="87" t="s">
        <v>3947</v>
      </c>
      <c r="L1851" s="88" t="s">
        <v>4773</v>
      </c>
      <c r="M1851" s="88" t="s">
        <v>4832</v>
      </c>
      <c r="N1851" s="88"/>
      <c r="O1851" s="84" t="s">
        <v>2259</v>
      </c>
      <c r="P1851" s="87" t="s">
        <v>2302</v>
      </c>
      <c r="Q1851" s="85"/>
      <c r="R1851"/>
      <c r="S1851" t="str">
        <f t="shared" si="501"/>
        <v>NOT EQUAL</v>
      </c>
      <c r="T1851" s="44" t="str">
        <f>IF(ISNA(VLOOKUP(P1851,Sheet1!E:F,2,0)),"--","PRESENT")</f>
        <v>--</v>
      </c>
      <c r="U1851"/>
      <c r="V1851">
        <f t="shared" si="502"/>
        <v>560</v>
      </c>
      <c r="W1851" s="79" t="s">
        <v>2712</v>
      </c>
      <c r="X1851" s="57" t="s">
        <v>2240</v>
      </c>
      <c r="Y1851" s="57" t="s">
        <v>2240</v>
      </c>
      <c r="Z1851" s="25" t="str">
        <f t="shared" si="503"/>
        <v/>
      </c>
      <c r="AA1851" s="25" t="str">
        <f t="shared" si="497"/>
        <v/>
      </c>
      <c r="AB1851" s="1">
        <f t="shared" si="504"/>
        <v>1807</v>
      </c>
      <c r="AC1851" t="str">
        <f t="shared" si="498"/>
        <v>ITM_SI_G</v>
      </c>
      <c r="AD1851" s="133" t="str">
        <f>IF(ISNA(VLOOKUP(AA1851,'XEQM Shortlist'!J:J,1,0)),"//","")</f>
        <v/>
      </c>
      <c r="AF1851" s="92" t="str">
        <f t="shared" si="499"/>
        <v/>
      </c>
      <c r="AG1851" t="b">
        <f t="shared" si="500"/>
        <v>1</v>
      </c>
    </row>
    <row r="1852" spans="1:33">
      <c r="A1852" s="48">
        <f t="shared" si="487"/>
        <v>1852</v>
      </c>
      <c r="B1852" s="47">
        <f t="shared" si="488"/>
        <v>1808</v>
      </c>
      <c r="C1852" s="84" t="s">
        <v>3716</v>
      </c>
      <c r="D1852" s="84">
        <v>112</v>
      </c>
      <c r="E1852" s="191" t="s">
        <v>519</v>
      </c>
      <c r="F1852" s="85" t="s">
        <v>2300</v>
      </c>
      <c r="G1852" s="86">
        <v>0</v>
      </c>
      <c r="H1852" s="86">
        <v>0</v>
      </c>
      <c r="I1852" s="153" t="s">
        <v>1</v>
      </c>
      <c r="J1852" s="85" t="s">
        <v>1377</v>
      </c>
      <c r="K1852" s="87" t="s">
        <v>3947</v>
      </c>
      <c r="L1852" s="88" t="s">
        <v>4773</v>
      </c>
      <c r="M1852" s="88" t="s">
        <v>4832</v>
      </c>
      <c r="N1852" s="88"/>
      <c r="O1852" s="84" t="s">
        <v>2259</v>
      </c>
      <c r="P1852" s="87" t="s">
        <v>2303</v>
      </c>
      <c r="Q1852" s="85"/>
      <c r="R1852"/>
      <c r="S1852" t="str">
        <f t="shared" si="501"/>
        <v>NOT EQUAL</v>
      </c>
      <c r="T1852" s="44" t="str">
        <f>IF(ISNA(VLOOKUP(P1852,Sheet1!E:F,2,0)),"--","PRESENT")</f>
        <v>--</v>
      </c>
      <c r="U1852"/>
      <c r="V1852">
        <f t="shared" si="502"/>
        <v>560</v>
      </c>
      <c r="W1852" s="79" t="s">
        <v>2712</v>
      </c>
      <c r="X1852" s="57" t="s">
        <v>2240</v>
      </c>
      <c r="Y1852" s="57" t="s">
        <v>2240</v>
      </c>
      <c r="Z1852" s="25" t="str">
        <f t="shared" si="503"/>
        <v/>
      </c>
      <c r="AA1852" s="25" t="str">
        <f t="shared" si="497"/>
        <v/>
      </c>
      <c r="AB1852" s="1">
        <f t="shared" si="504"/>
        <v>1808</v>
      </c>
      <c r="AC1852" t="str">
        <f t="shared" si="498"/>
        <v>ITM_SI_T</v>
      </c>
      <c r="AD1852" s="133" t="str">
        <f>IF(ISNA(VLOOKUP(AA1852,'XEQM Shortlist'!J:J,1,0)),"//","")</f>
        <v/>
      </c>
      <c r="AF1852" s="92" t="str">
        <f t="shared" si="499"/>
        <v/>
      </c>
      <c r="AG1852" t="b">
        <f t="shared" si="500"/>
        <v>1</v>
      </c>
    </row>
    <row r="1853" spans="1:33">
      <c r="A1853" s="48">
        <f t="shared" si="487"/>
        <v>1853</v>
      </c>
      <c r="B1853" s="47">
        <f t="shared" si="488"/>
        <v>1809</v>
      </c>
      <c r="C1853" s="84" t="s">
        <v>3772</v>
      </c>
      <c r="D1853" s="189" t="s">
        <v>3189</v>
      </c>
      <c r="E1853" s="85" t="s">
        <v>519</v>
      </c>
      <c r="F1853" s="85" t="s">
        <v>941</v>
      </c>
      <c r="G1853" s="86">
        <v>0</v>
      </c>
      <c r="H1853" s="86">
        <v>0</v>
      </c>
      <c r="I1853" s="56" t="s">
        <v>1</v>
      </c>
      <c r="J1853" s="56" t="s">
        <v>1378</v>
      </c>
      <c r="K1853" s="57" t="s">
        <v>3785</v>
      </c>
      <c r="L1853" s="55" t="s">
        <v>4773</v>
      </c>
      <c r="M1853" s="55" t="s">
        <v>4832</v>
      </c>
      <c r="N1853" s="55"/>
      <c r="O1853" s="84" t="s">
        <v>942</v>
      </c>
      <c r="P1853" s="87" t="s">
        <v>3189</v>
      </c>
      <c r="Q1853" s="85"/>
      <c r="R1853"/>
      <c r="S1853" t="str">
        <f t="shared" si="501"/>
        <v>NOT EQUAL</v>
      </c>
      <c r="T1853" s="44" t="str">
        <f>IF(ISNA(VLOOKUP(P1853,Sheet1!E:F,2,0)),"--","PRESENT")</f>
        <v>--</v>
      </c>
      <c r="U1853"/>
      <c r="V1853">
        <f t="shared" si="502"/>
        <v>560</v>
      </c>
      <c r="W1853" s="79"/>
      <c r="X1853" s="57"/>
      <c r="Y1853" s="57"/>
      <c r="Z1853" s="25" t="str">
        <f t="shared" si="503"/>
        <v/>
      </c>
      <c r="AA1853" s="25" t="str">
        <f t="shared" si="497"/>
        <v/>
      </c>
      <c r="AB1853" s="1">
        <f t="shared" si="504"/>
        <v>1809</v>
      </c>
      <c r="AC1853" t="str">
        <f t="shared" si="498"/>
        <v>ITM_QOPPA</v>
      </c>
      <c r="AD1853" s="133" t="str">
        <f>IF(ISNA(VLOOKUP(AA1853,'XEQM Shortlist'!J:J,1,0)),"//","")</f>
        <v/>
      </c>
      <c r="AF1853" s="92" t="str">
        <f t="shared" si="499"/>
        <v/>
      </c>
      <c r="AG1853" t="b">
        <f t="shared" si="500"/>
        <v>1</v>
      </c>
    </row>
    <row r="1854" spans="1:33">
      <c r="A1854" s="48">
        <f t="shared" si="487"/>
        <v>1854</v>
      </c>
      <c r="B1854" s="47">
        <f t="shared" si="488"/>
        <v>1810</v>
      </c>
      <c r="C1854" s="84" t="s">
        <v>3772</v>
      </c>
      <c r="D1854" s="189" t="s">
        <v>3190</v>
      </c>
      <c r="E1854" s="85" t="s">
        <v>519</v>
      </c>
      <c r="F1854" s="85" t="s">
        <v>943</v>
      </c>
      <c r="G1854" s="86">
        <v>0</v>
      </c>
      <c r="H1854" s="86">
        <v>0</v>
      </c>
      <c r="I1854" s="56" t="s">
        <v>1</v>
      </c>
      <c r="J1854" s="56" t="s">
        <v>1378</v>
      </c>
      <c r="K1854" s="57" t="s">
        <v>3785</v>
      </c>
      <c r="L1854" s="55" t="s">
        <v>4773</v>
      </c>
      <c r="M1854" s="55" t="s">
        <v>4832</v>
      </c>
      <c r="N1854" s="55"/>
      <c r="O1854" s="84" t="s">
        <v>942</v>
      </c>
      <c r="P1854" s="87" t="s">
        <v>3190</v>
      </c>
      <c r="Q1854" s="87"/>
      <c r="R1854"/>
      <c r="S1854" t="str">
        <f t="shared" si="501"/>
        <v>NOT EQUAL</v>
      </c>
      <c r="T1854" s="44" t="str">
        <f>IF(ISNA(VLOOKUP(P1854,Sheet1!E:F,2,0)),"--","PRESENT")</f>
        <v>--</v>
      </c>
      <c r="U1854"/>
      <c r="V1854">
        <f t="shared" si="502"/>
        <v>560</v>
      </c>
      <c r="W1854" s="79"/>
      <c r="X1854" s="57"/>
      <c r="Y1854" s="57"/>
      <c r="Z1854" s="25" t="str">
        <f t="shared" si="503"/>
        <v/>
      </c>
      <c r="AA1854" s="25" t="str">
        <f t="shared" si="497"/>
        <v/>
      </c>
      <c r="AB1854" s="1">
        <f t="shared" si="504"/>
        <v>1810</v>
      </c>
      <c r="AC1854" t="str">
        <f t="shared" si="498"/>
        <v>ITM_DIGAMMA</v>
      </c>
      <c r="AD1854" s="133" t="str">
        <f>IF(ISNA(VLOOKUP(AA1854,'XEQM Shortlist'!J:J,1,0)),"//","")</f>
        <v/>
      </c>
      <c r="AF1854" s="92" t="str">
        <f t="shared" si="499"/>
        <v/>
      </c>
      <c r="AG1854" t="b">
        <f t="shared" si="500"/>
        <v>1</v>
      </c>
    </row>
    <row r="1855" spans="1:33">
      <c r="A1855" s="48">
        <f t="shared" si="487"/>
        <v>1855</v>
      </c>
      <c r="B1855" s="47">
        <f t="shared" si="488"/>
        <v>1811</v>
      </c>
      <c r="C1855" s="84" t="s">
        <v>3772</v>
      </c>
      <c r="D1855" s="189" t="s">
        <v>3191</v>
      </c>
      <c r="E1855" s="85" t="s">
        <v>519</v>
      </c>
      <c r="F1855" s="85" t="s">
        <v>944</v>
      </c>
      <c r="G1855" s="86">
        <v>0</v>
      </c>
      <c r="H1855" s="86">
        <v>0</v>
      </c>
      <c r="I1855" s="56" t="s">
        <v>1</v>
      </c>
      <c r="J1855" s="56" t="s">
        <v>1378</v>
      </c>
      <c r="K1855" s="57" t="s">
        <v>3785</v>
      </c>
      <c r="L1855" s="55" t="s">
        <v>4773</v>
      </c>
      <c r="M1855" s="55" t="s">
        <v>4832</v>
      </c>
      <c r="N1855" s="55"/>
      <c r="O1855" s="84" t="s">
        <v>942</v>
      </c>
      <c r="P1855" s="87" t="s">
        <v>3191</v>
      </c>
      <c r="Q1855" s="87"/>
      <c r="R1855"/>
      <c r="S1855" t="str">
        <f t="shared" si="501"/>
        <v>NOT EQUAL</v>
      </c>
      <c r="T1855" s="44" t="str">
        <f>IF(ISNA(VLOOKUP(P1855,Sheet1!E:F,2,0)),"--","PRESENT")</f>
        <v>--</v>
      </c>
      <c r="U1855"/>
      <c r="V1855">
        <f t="shared" si="502"/>
        <v>560</v>
      </c>
      <c r="W1855" s="79"/>
      <c r="X1855" s="57"/>
      <c r="Y1855" s="57"/>
      <c r="Z1855" s="25" t="str">
        <f t="shared" si="503"/>
        <v/>
      </c>
      <c r="AA1855" s="25" t="str">
        <f t="shared" si="497"/>
        <v/>
      </c>
      <c r="AB1855" s="1">
        <f t="shared" si="504"/>
        <v>1811</v>
      </c>
      <c r="AC1855" t="str">
        <f t="shared" si="498"/>
        <v>ITM_SAMPI</v>
      </c>
      <c r="AD1855" s="133" t="str">
        <f>IF(ISNA(VLOOKUP(AA1855,'XEQM Shortlist'!J:J,1,0)),"//","")</f>
        <v/>
      </c>
      <c r="AF1855" s="92" t="str">
        <f t="shared" si="499"/>
        <v/>
      </c>
      <c r="AG1855" t="b">
        <f t="shared" si="500"/>
        <v>1</v>
      </c>
    </row>
    <row r="1856" spans="1:33">
      <c r="A1856" s="48">
        <f t="shared" si="487"/>
        <v>1856</v>
      </c>
      <c r="B1856" s="47">
        <f t="shared" si="488"/>
        <v>1812</v>
      </c>
      <c r="C1856" s="84" t="s">
        <v>3720</v>
      </c>
      <c r="D1856" s="189">
        <v>7</v>
      </c>
      <c r="E1856" s="85" t="s">
        <v>951</v>
      </c>
      <c r="F1856" s="85" t="s">
        <v>951</v>
      </c>
      <c r="G1856" s="86">
        <v>0</v>
      </c>
      <c r="H1856" s="86">
        <v>0</v>
      </c>
      <c r="I1856" s="148" t="s">
        <v>3</v>
      </c>
      <c r="J1856" s="85" t="s">
        <v>1377</v>
      </c>
      <c r="K1856" s="87" t="s">
        <v>3785</v>
      </c>
      <c r="L1856" s="88" t="s">
        <v>4773</v>
      </c>
      <c r="M1856" s="55" t="s">
        <v>4830</v>
      </c>
      <c r="N1856" s="88"/>
      <c r="O1856" s="84" t="s">
        <v>952</v>
      </c>
      <c r="P1856" s="87" t="s">
        <v>2210</v>
      </c>
      <c r="Q1856" s="87"/>
      <c r="R1856"/>
      <c r="S1856" t="str">
        <f t="shared" si="501"/>
        <v/>
      </c>
      <c r="T1856" s="44" t="str">
        <f>IF(ISNA(VLOOKUP(P1856,Sheet1!E:F,2,0)),"--","PRESENT")</f>
        <v>--</v>
      </c>
      <c r="U1856"/>
      <c r="V1856">
        <f t="shared" si="502"/>
        <v>561</v>
      </c>
      <c r="W1856" s="79" t="s">
        <v>2668</v>
      </c>
      <c r="X1856" s="57" t="s">
        <v>2240</v>
      </c>
      <c r="Y1856" s="57" t="s">
        <v>2598</v>
      </c>
      <c r="Z1856" s="25" t="str">
        <f t="shared" si="503"/>
        <v>"Y" STD_SPACE_3_PER_EM STD_RIGHT_ARROW STD_SPACE_3_PER_EM STD_DELTA</v>
      </c>
      <c r="AA1856" s="25" t="str">
        <f t="shared" si="497"/>
        <v>D&gt;Y</v>
      </c>
      <c r="AB1856" s="1">
        <f t="shared" si="504"/>
        <v>1812</v>
      </c>
      <c r="AC1856" t="str">
        <f t="shared" si="498"/>
        <v>ITM_EE_D2Y</v>
      </c>
      <c r="AD1856" s="133" t="str">
        <f>IF(ISNA(VLOOKUP(AA1856,'XEQM Shortlist'!J:J,1,0)),"//","")</f>
        <v>//</v>
      </c>
      <c r="AF1856" s="92" t="str">
        <f t="shared" si="499"/>
        <v>Y&gt;DELTA</v>
      </c>
      <c r="AG1856" t="b">
        <f t="shared" si="500"/>
        <v>0</v>
      </c>
    </row>
    <row r="1857" spans="1:33">
      <c r="A1857" s="48">
        <f t="shared" si="487"/>
        <v>1857</v>
      </c>
      <c r="B1857" s="47">
        <f t="shared" si="488"/>
        <v>1813</v>
      </c>
      <c r="C1857" s="84" t="s">
        <v>3720</v>
      </c>
      <c r="D1857" s="189">
        <v>6</v>
      </c>
      <c r="E1857" s="85" t="s">
        <v>953</v>
      </c>
      <c r="F1857" s="85" t="s">
        <v>953</v>
      </c>
      <c r="G1857" s="86">
        <v>0</v>
      </c>
      <c r="H1857" s="86">
        <v>0</v>
      </c>
      <c r="I1857" s="148" t="s">
        <v>3</v>
      </c>
      <c r="J1857" s="85" t="s">
        <v>1377</v>
      </c>
      <c r="K1857" s="87" t="s">
        <v>3947</v>
      </c>
      <c r="L1857" s="88" t="s">
        <v>4773</v>
      </c>
      <c r="M1857" s="55" t="s">
        <v>4830</v>
      </c>
      <c r="N1857" s="88"/>
      <c r="O1857" s="84" t="s">
        <v>952</v>
      </c>
      <c r="P1857" s="87" t="s">
        <v>2211</v>
      </c>
      <c r="Q1857" s="87"/>
      <c r="R1857"/>
      <c r="S1857" t="str">
        <f t="shared" si="501"/>
        <v/>
      </c>
      <c r="T1857" s="44" t="str">
        <f>IF(ISNA(VLOOKUP(P1857,Sheet1!E:F,2,0)),"--","PRESENT")</f>
        <v>--</v>
      </c>
      <c r="U1857"/>
      <c r="V1857">
        <f t="shared" si="502"/>
        <v>562</v>
      </c>
      <c r="W1857" s="79" t="s">
        <v>2668</v>
      </c>
      <c r="X1857" s="57" t="s">
        <v>2240</v>
      </c>
      <c r="Y1857" s="57" t="s">
        <v>2599</v>
      </c>
      <c r="Z1857" s="25" t="str">
        <f t="shared" si="503"/>
        <v>STD_DELTA STD_SPACE_3_PER_EM STD_RIGHT_ARROW STD_SPACE_3_PER_EM "Y"</v>
      </c>
      <c r="AA1857" s="25" t="str">
        <f t="shared" si="497"/>
        <v>Y&gt;D</v>
      </c>
      <c r="AB1857" s="1">
        <f t="shared" si="504"/>
        <v>1813</v>
      </c>
      <c r="AC1857" t="str">
        <f t="shared" si="498"/>
        <v>ITM_EE_Y2D</v>
      </c>
      <c r="AD1857" s="133" t="str">
        <f>IF(ISNA(VLOOKUP(AA1857,'XEQM Shortlist'!J:J,1,0)),"//","")</f>
        <v>//</v>
      </c>
      <c r="AF1857" s="92" t="str">
        <f t="shared" si="499"/>
        <v>DELTA&gt;Y</v>
      </c>
      <c r="AG1857" t="b">
        <f t="shared" si="500"/>
        <v>0</v>
      </c>
    </row>
    <row r="1858" spans="1:33">
      <c r="A1858" s="48">
        <f t="shared" si="487"/>
        <v>1858</v>
      </c>
      <c r="B1858" s="47">
        <f t="shared" si="488"/>
        <v>1814</v>
      </c>
      <c r="C1858" s="84" t="s">
        <v>3720</v>
      </c>
      <c r="D1858" s="189">
        <v>9</v>
      </c>
      <c r="E1858" s="85" t="s">
        <v>1366</v>
      </c>
      <c r="F1858" s="85" t="s">
        <v>954</v>
      </c>
      <c r="G1858" s="86">
        <v>0</v>
      </c>
      <c r="H1858" s="86">
        <v>0</v>
      </c>
      <c r="I1858" s="148" t="s">
        <v>3</v>
      </c>
      <c r="J1858" s="85" t="s">
        <v>1377</v>
      </c>
      <c r="K1858" s="87" t="s">
        <v>3947</v>
      </c>
      <c r="L1858" s="88" t="s">
        <v>4773</v>
      </c>
      <c r="M1858" s="55" t="s">
        <v>4830</v>
      </c>
      <c r="N1858" s="88"/>
      <c r="O1858" s="84" t="s">
        <v>952</v>
      </c>
      <c r="P1858" s="87" t="s">
        <v>2212</v>
      </c>
      <c r="Q1858" s="87"/>
      <c r="R1858"/>
      <c r="S1858" t="str">
        <f t="shared" si="501"/>
        <v>NOT EQUAL</v>
      </c>
      <c r="T1858" s="44" t="str">
        <f>IF(ISNA(VLOOKUP(P1858,Sheet1!E:F,2,0)),"--","PRESENT")</f>
        <v>--</v>
      </c>
      <c r="U1858"/>
      <c r="V1858">
        <f t="shared" si="502"/>
        <v>563</v>
      </c>
      <c r="W1858" s="79" t="s">
        <v>2668</v>
      </c>
      <c r="X1858" s="57" t="s">
        <v>2240</v>
      </c>
      <c r="Y1858" s="57" t="s">
        <v>2240</v>
      </c>
      <c r="Z1858" s="25" t="str">
        <f t="shared" si="503"/>
        <v>"ATOSYM"</v>
      </c>
      <c r="AA1858" s="25" t="str">
        <f t="shared" si="497"/>
        <v>ATOSYM</v>
      </c>
      <c r="AB1858" s="1">
        <f t="shared" si="504"/>
        <v>1814</v>
      </c>
      <c r="AC1858" t="str">
        <f t="shared" si="498"/>
        <v>ITM_EE_A2S</v>
      </c>
      <c r="AD1858" s="133" t="str">
        <f>IF(ISNA(VLOOKUP(AA1858,'XEQM Shortlist'!J:J,1,0)),"//","")</f>
        <v>//</v>
      </c>
      <c r="AF1858" s="92" t="str">
        <f t="shared" si="499"/>
        <v>ATOSYM</v>
      </c>
      <c r="AG1858" t="b">
        <f t="shared" si="500"/>
        <v>1</v>
      </c>
    </row>
    <row r="1859" spans="1:33">
      <c r="A1859" s="48">
        <f t="shared" si="487"/>
        <v>1859</v>
      </c>
      <c r="B1859" s="47">
        <f t="shared" si="488"/>
        <v>1815</v>
      </c>
      <c r="C1859" s="84" t="s">
        <v>3720</v>
      </c>
      <c r="D1859" s="189">
        <v>8</v>
      </c>
      <c r="E1859" s="85" t="s">
        <v>1367</v>
      </c>
      <c r="F1859" s="85" t="s">
        <v>955</v>
      </c>
      <c r="G1859" s="86">
        <v>0</v>
      </c>
      <c r="H1859" s="86">
        <v>0</v>
      </c>
      <c r="I1859" s="148" t="s">
        <v>3</v>
      </c>
      <c r="J1859" s="85" t="s">
        <v>1377</v>
      </c>
      <c r="K1859" s="87" t="s">
        <v>3947</v>
      </c>
      <c r="L1859" s="88" t="s">
        <v>4773</v>
      </c>
      <c r="M1859" s="55" t="s">
        <v>4830</v>
      </c>
      <c r="N1859" s="88"/>
      <c r="O1859" s="84" t="s">
        <v>952</v>
      </c>
      <c r="P1859" s="87" t="s">
        <v>2213</v>
      </c>
      <c r="Q1859" s="87"/>
      <c r="R1859"/>
      <c r="S1859" t="str">
        <f t="shared" si="501"/>
        <v>NOT EQUAL</v>
      </c>
      <c r="T1859" s="44" t="str">
        <f>IF(ISNA(VLOOKUP(P1859,Sheet1!E:F,2,0)),"--","PRESENT")</f>
        <v>--</v>
      </c>
      <c r="U1859"/>
      <c r="V1859">
        <f t="shared" si="502"/>
        <v>564</v>
      </c>
      <c r="W1859" s="79" t="s">
        <v>2668</v>
      </c>
      <c r="X1859" s="57" t="s">
        <v>2240</v>
      </c>
      <c r="Y1859" s="57" t="s">
        <v>2240</v>
      </c>
      <c r="Z1859" s="25" t="str">
        <f t="shared" si="503"/>
        <v>"SYMTOA"</v>
      </c>
      <c r="AA1859" s="25" t="str">
        <f t="shared" si="497"/>
        <v>SYMTOA</v>
      </c>
      <c r="AB1859" s="1">
        <f t="shared" si="504"/>
        <v>1815</v>
      </c>
      <c r="AC1859" t="str">
        <f t="shared" si="498"/>
        <v>ITM_EE_S2A</v>
      </c>
      <c r="AD1859" s="133" t="str">
        <f>IF(ISNA(VLOOKUP(AA1859,'XEQM Shortlist'!J:J,1,0)),"//","")</f>
        <v>//</v>
      </c>
      <c r="AF1859" s="92" t="str">
        <f t="shared" si="499"/>
        <v>SYMTOA</v>
      </c>
      <c r="AG1859" t="b">
        <f t="shared" si="500"/>
        <v>1</v>
      </c>
    </row>
    <row r="1860" spans="1:33">
      <c r="A1860" s="48">
        <f t="shared" si="487"/>
        <v>1860</v>
      </c>
      <c r="B1860" s="47">
        <f t="shared" si="488"/>
        <v>1816</v>
      </c>
      <c r="C1860" s="84" t="s">
        <v>3720</v>
      </c>
      <c r="D1860" s="189">
        <v>10</v>
      </c>
      <c r="E1860" s="85" t="s">
        <v>1368</v>
      </c>
      <c r="F1860" s="85" t="s">
        <v>1368</v>
      </c>
      <c r="G1860" s="86">
        <v>0</v>
      </c>
      <c r="H1860" s="86">
        <v>0</v>
      </c>
      <c r="I1860" s="148" t="s">
        <v>3</v>
      </c>
      <c r="J1860" s="85" t="s">
        <v>1377</v>
      </c>
      <c r="K1860" s="87" t="s">
        <v>3947</v>
      </c>
      <c r="L1860" s="88" t="s">
        <v>4773</v>
      </c>
      <c r="M1860" s="55" t="s">
        <v>4830</v>
      </c>
      <c r="N1860" s="88"/>
      <c r="O1860" s="84" t="s">
        <v>952</v>
      </c>
      <c r="P1860" s="87" t="s">
        <v>2215</v>
      </c>
      <c r="Q1860" s="87"/>
      <c r="R1860"/>
      <c r="S1860" t="str">
        <f t="shared" si="501"/>
        <v/>
      </c>
      <c r="T1860" s="44" t="str">
        <f>IF(ISNA(VLOOKUP(P1860,Sheet1!E:F,2,0)),"--","PRESENT")</f>
        <v>--</v>
      </c>
      <c r="U1860"/>
      <c r="V1860">
        <f t="shared" si="502"/>
        <v>565</v>
      </c>
      <c r="W1860" s="79" t="s">
        <v>2668</v>
      </c>
      <c r="X1860" s="57" t="s">
        <v>2240</v>
      </c>
      <c r="Y1860" s="57" t="s">
        <v>2240</v>
      </c>
      <c r="Z1860" s="25" t="str">
        <f t="shared" si="503"/>
        <v>"E^" STD_THETA "J"</v>
      </c>
      <c r="AA1860" s="25" t="str">
        <f t="shared" si="497"/>
        <v>E^THETAJ</v>
      </c>
      <c r="AB1860" s="1">
        <f t="shared" si="504"/>
        <v>1816</v>
      </c>
      <c r="AC1860" t="str">
        <f t="shared" si="498"/>
        <v>ITM_EE_EXP_TH</v>
      </c>
      <c r="AD1860" s="133" t="str">
        <f>IF(ISNA(VLOOKUP(AA1860,'XEQM Shortlist'!J:J,1,0)),"//","")</f>
        <v>//</v>
      </c>
      <c r="AF1860" s="92" t="str">
        <f t="shared" si="499"/>
        <v>E^THETAJ</v>
      </c>
      <c r="AG1860" t="b">
        <f t="shared" si="500"/>
        <v>1</v>
      </c>
    </row>
    <row r="1861" spans="1:33">
      <c r="A1861" s="48">
        <f t="shared" si="487"/>
        <v>1861</v>
      </c>
      <c r="B1861" s="47">
        <f t="shared" si="488"/>
        <v>1817</v>
      </c>
      <c r="C1861" s="84" t="s">
        <v>3720</v>
      </c>
      <c r="D1861" s="189">
        <v>11</v>
      </c>
      <c r="E1861" s="85" t="s">
        <v>957</v>
      </c>
      <c r="F1861" s="85" t="s">
        <v>957</v>
      </c>
      <c r="G1861" s="86">
        <v>0</v>
      </c>
      <c r="H1861" s="86">
        <v>0</v>
      </c>
      <c r="I1861" s="148" t="s">
        <v>3</v>
      </c>
      <c r="J1861" s="85" t="s">
        <v>1377</v>
      </c>
      <c r="K1861" s="87" t="s">
        <v>3947</v>
      </c>
      <c r="L1861" s="88" t="s">
        <v>4773</v>
      </c>
      <c r="M1861" s="55" t="s">
        <v>4830</v>
      </c>
      <c r="N1861" s="88"/>
      <c r="O1861" s="84" t="s">
        <v>952</v>
      </c>
      <c r="P1861" s="87" t="s">
        <v>2216</v>
      </c>
      <c r="Q1861" s="87"/>
      <c r="R1861"/>
      <c r="S1861" t="str">
        <f t="shared" si="501"/>
        <v/>
      </c>
      <c r="T1861" s="44" t="str">
        <f>IF(ISNA(VLOOKUP(P1861,Sheet1!E:F,2,0)),"--","PRESENT")</f>
        <v>--</v>
      </c>
      <c r="U1861"/>
      <c r="V1861">
        <f t="shared" si="502"/>
        <v>566</v>
      </c>
      <c r="W1861" s="79" t="s">
        <v>2668</v>
      </c>
      <c r="X1861" s="57" t="s">
        <v>2240</v>
      </c>
      <c r="Y1861" s="57" t="s">
        <v>2240</v>
      </c>
      <c r="Z1861" s="25" t="str">
        <f t="shared" si="503"/>
        <v>"STO" STD_SPACE_3_PER_EM "3Z"</v>
      </c>
      <c r="AA1861" s="25" t="str">
        <f t="shared" si="497"/>
        <v>STO3Z</v>
      </c>
      <c r="AB1861" s="1">
        <f t="shared" si="504"/>
        <v>1817</v>
      </c>
      <c r="AC1861" t="str">
        <f t="shared" si="498"/>
        <v>ITM_EE_STO_Z</v>
      </c>
      <c r="AD1861" s="133" t="str">
        <f>IF(ISNA(VLOOKUP(AA1861,'XEQM Shortlist'!J:J,1,0)),"//","")</f>
        <v>//</v>
      </c>
      <c r="AF1861" s="92" t="str">
        <f t="shared" si="499"/>
        <v>STO3Z</v>
      </c>
      <c r="AG1861" t="b">
        <f t="shared" si="500"/>
        <v>1</v>
      </c>
    </row>
    <row r="1862" spans="1:33">
      <c r="A1862" s="48">
        <f t="shared" si="487"/>
        <v>1862</v>
      </c>
      <c r="B1862" s="47">
        <f t="shared" si="488"/>
        <v>1818</v>
      </c>
      <c r="C1862" s="84" t="s">
        <v>3720</v>
      </c>
      <c r="D1862" s="189">
        <v>12</v>
      </c>
      <c r="E1862" s="85" t="s">
        <v>958</v>
      </c>
      <c r="F1862" s="85" t="s">
        <v>958</v>
      </c>
      <c r="G1862" s="86">
        <v>0</v>
      </c>
      <c r="H1862" s="86">
        <v>0</v>
      </c>
      <c r="I1862" s="148" t="s">
        <v>3</v>
      </c>
      <c r="J1862" s="85" t="s">
        <v>1377</v>
      </c>
      <c r="K1862" s="87" t="s">
        <v>3947</v>
      </c>
      <c r="L1862" s="88" t="s">
        <v>4773</v>
      </c>
      <c r="M1862" s="55" t="s">
        <v>4830</v>
      </c>
      <c r="N1862" s="88"/>
      <c r="O1862" s="84" t="s">
        <v>952</v>
      </c>
      <c r="P1862" s="87" t="s">
        <v>2217</v>
      </c>
      <c r="Q1862" s="87"/>
      <c r="R1862"/>
      <c r="S1862" t="str">
        <f t="shared" si="501"/>
        <v/>
      </c>
      <c r="T1862" s="44" t="str">
        <f>IF(ISNA(VLOOKUP(P1862,Sheet1!E:F,2,0)),"--","PRESENT")</f>
        <v>--</v>
      </c>
      <c r="U1862"/>
      <c r="V1862">
        <f t="shared" si="502"/>
        <v>567</v>
      </c>
      <c r="W1862" s="79" t="s">
        <v>2668</v>
      </c>
      <c r="X1862" s="57" t="s">
        <v>2240</v>
      </c>
      <c r="Y1862" s="57" t="s">
        <v>2240</v>
      </c>
      <c r="Z1862" s="25" t="str">
        <f t="shared" si="503"/>
        <v>"RCL" STD_SPACE_3_PER_EM "3Z"</v>
      </c>
      <c r="AA1862" s="25" t="str">
        <f t="shared" si="497"/>
        <v>RCL3Z</v>
      </c>
      <c r="AB1862" s="1">
        <f t="shared" si="504"/>
        <v>1818</v>
      </c>
      <c r="AC1862" t="str">
        <f t="shared" si="498"/>
        <v>ITM_EE_RCL_Z</v>
      </c>
      <c r="AD1862" s="133" t="str">
        <f>IF(ISNA(VLOOKUP(AA1862,'XEQM Shortlist'!J:J,1,0)),"//","")</f>
        <v>//</v>
      </c>
      <c r="AF1862" s="92" t="str">
        <f t="shared" si="499"/>
        <v>RCL3Z</v>
      </c>
      <c r="AG1862" t="b">
        <f t="shared" si="500"/>
        <v>1</v>
      </c>
    </row>
    <row r="1863" spans="1:33">
      <c r="A1863" s="48">
        <f t="shared" si="487"/>
        <v>1863</v>
      </c>
      <c r="B1863" s="47">
        <f t="shared" si="488"/>
        <v>1819</v>
      </c>
      <c r="C1863" s="84" t="s">
        <v>3720</v>
      </c>
      <c r="D1863" s="189">
        <v>13</v>
      </c>
      <c r="E1863" s="85" t="s">
        <v>959</v>
      </c>
      <c r="F1863" s="85" t="s">
        <v>959</v>
      </c>
      <c r="G1863" s="86">
        <v>0</v>
      </c>
      <c r="H1863" s="86">
        <v>0</v>
      </c>
      <c r="I1863" s="148" t="s">
        <v>3</v>
      </c>
      <c r="J1863" s="85" t="s">
        <v>1377</v>
      </c>
      <c r="K1863" s="87" t="s">
        <v>3947</v>
      </c>
      <c r="L1863" s="88" t="s">
        <v>4773</v>
      </c>
      <c r="M1863" s="55" t="s">
        <v>4830</v>
      </c>
      <c r="N1863" s="88"/>
      <c r="O1863" s="84" t="s">
        <v>952</v>
      </c>
      <c r="P1863" s="87" t="s">
        <v>2218</v>
      </c>
      <c r="Q1863" s="87"/>
      <c r="R1863"/>
      <c r="S1863" t="str">
        <f t="shared" si="501"/>
        <v/>
      </c>
      <c r="T1863" s="44" t="str">
        <f>IF(ISNA(VLOOKUP(P1863,Sheet1!E:F,2,0)),"--","PRESENT")</f>
        <v>--</v>
      </c>
      <c r="U1863"/>
      <c r="V1863">
        <f t="shared" si="502"/>
        <v>568</v>
      </c>
      <c r="W1863" s="79" t="s">
        <v>2668</v>
      </c>
      <c r="X1863" s="57" t="s">
        <v>2240</v>
      </c>
      <c r="Y1863" s="57" t="s">
        <v>2240</v>
      </c>
      <c r="Z1863" s="25" t="str">
        <f t="shared" si="503"/>
        <v>"STO" STD_SPACE_3_PER_EM "3V"</v>
      </c>
      <c r="AA1863" s="25" t="str">
        <f t="shared" si="497"/>
        <v>STO3V</v>
      </c>
      <c r="AB1863" s="1">
        <f t="shared" si="504"/>
        <v>1819</v>
      </c>
      <c r="AC1863" t="str">
        <f t="shared" si="498"/>
        <v>ITM_EE_STO_V</v>
      </c>
      <c r="AD1863" s="133" t="str">
        <f>IF(ISNA(VLOOKUP(AA1863,'XEQM Shortlist'!J:J,1,0)),"//","")</f>
        <v>//</v>
      </c>
      <c r="AF1863" s="92" t="str">
        <f t="shared" si="499"/>
        <v>STO3V</v>
      </c>
      <c r="AG1863" t="b">
        <f t="shared" si="500"/>
        <v>1</v>
      </c>
    </row>
    <row r="1864" spans="1:33">
      <c r="A1864" s="48">
        <f t="shared" si="487"/>
        <v>1864</v>
      </c>
      <c r="B1864" s="47">
        <f t="shared" si="488"/>
        <v>1820</v>
      </c>
      <c r="C1864" s="84" t="s">
        <v>3720</v>
      </c>
      <c r="D1864" s="189">
        <v>14</v>
      </c>
      <c r="E1864" s="85" t="s">
        <v>960</v>
      </c>
      <c r="F1864" s="85" t="s">
        <v>960</v>
      </c>
      <c r="G1864" s="86">
        <v>0</v>
      </c>
      <c r="H1864" s="86">
        <v>0</v>
      </c>
      <c r="I1864" s="148" t="s">
        <v>3</v>
      </c>
      <c r="J1864" s="85" t="s">
        <v>1377</v>
      </c>
      <c r="K1864" s="87" t="s">
        <v>3947</v>
      </c>
      <c r="L1864" s="88" t="s">
        <v>4773</v>
      </c>
      <c r="M1864" s="55" t="s">
        <v>4830</v>
      </c>
      <c r="N1864" s="88"/>
      <c r="O1864" s="84" t="s">
        <v>952</v>
      </c>
      <c r="P1864" s="87" t="s">
        <v>2219</v>
      </c>
      <c r="Q1864" s="87"/>
      <c r="R1864"/>
      <c r="S1864" t="str">
        <f t="shared" si="501"/>
        <v/>
      </c>
      <c r="T1864" s="44" t="str">
        <f>IF(ISNA(VLOOKUP(P1864,Sheet1!E:F,2,0)),"--","PRESENT")</f>
        <v>--</v>
      </c>
      <c r="U1864"/>
      <c r="V1864">
        <f t="shared" si="502"/>
        <v>569</v>
      </c>
      <c r="W1864" s="79" t="s">
        <v>2668</v>
      </c>
      <c r="X1864" s="57" t="s">
        <v>2240</v>
      </c>
      <c r="Y1864" s="57" t="s">
        <v>2240</v>
      </c>
      <c r="Z1864" s="25" t="str">
        <f t="shared" si="503"/>
        <v>"RCL" STD_SPACE_3_PER_EM "3V"</v>
      </c>
      <c r="AA1864" s="25" t="str">
        <f t="shared" si="497"/>
        <v>RCL3V</v>
      </c>
      <c r="AB1864" s="1">
        <f t="shared" si="504"/>
        <v>1820</v>
      </c>
      <c r="AC1864" t="str">
        <f t="shared" si="498"/>
        <v>ITM_EE_RCL_V</v>
      </c>
      <c r="AD1864" s="133" t="str">
        <f>IF(ISNA(VLOOKUP(AA1864,'XEQM Shortlist'!J:J,1,0)),"//","")</f>
        <v>//</v>
      </c>
      <c r="AF1864" s="92" t="str">
        <f t="shared" si="499"/>
        <v>RCL3V</v>
      </c>
      <c r="AG1864" t="b">
        <f t="shared" si="500"/>
        <v>1</v>
      </c>
    </row>
    <row r="1865" spans="1:33">
      <c r="A1865" s="48">
        <f t="shared" si="487"/>
        <v>1865</v>
      </c>
      <c r="B1865" s="47">
        <f t="shared" si="488"/>
        <v>1821</v>
      </c>
      <c r="C1865" s="84" t="s">
        <v>3720</v>
      </c>
      <c r="D1865" s="189">
        <v>15</v>
      </c>
      <c r="E1865" s="85" t="s">
        <v>961</v>
      </c>
      <c r="F1865" s="85" t="s">
        <v>961</v>
      </c>
      <c r="G1865" s="86">
        <v>0</v>
      </c>
      <c r="H1865" s="86">
        <v>0</v>
      </c>
      <c r="I1865" s="148" t="s">
        <v>3</v>
      </c>
      <c r="J1865" s="85" t="s">
        <v>1377</v>
      </c>
      <c r="K1865" s="87" t="s">
        <v>3947</v>
      </c>
      <c r="L1865" s="88" t="s">
        <v>4773</v>
      </c>
      <c r="M1865" s="55" t="s">
        <v>4830</v>
      </c>
      <c r="N1865" s="88"/>
      <c r="O1865" s="84" t="s">
        <v>952</v>
      </c>
      <c r="P1865" s="87" t="s">
        <v>2220</v>
      </c>
      <c r="Q1865" s="87"/>
      <c r="R1865"/>
      <c r="S1865" t="str">
        <f t="shared" si="501"/>
        <v/>
      </c>
      <c r="T1865" s="44" t="str">
        <f>IF(ISNA(VLOOKUP(P1865,Sheet1!E:F,2,0)),"--","PRESENT")</f>
        <v>--</v>
      </c>
      <c r="U1865"/>
      <c r="V1865">
        <f t="shared" si="502"/>
        <v>570</v>
      </c>
      <c r="W1865" s="79" t="s">
        <v>2668</v>
      </c>
      <c r="X1865" s="57" t="s">
        <v>2240</v>
      </c>
      <c r="Y1865" s="57" t="s">
        <v>2240</v>
      </c>
      <c r="Z1865" s="25" t="str">
        <f t="shared" si="503"/>
        <v>"STO" STD_SPACE_3_PER_EM "3I"</v>
      </c>
      <c r="AA1865" s="25" t="str">
        <f t="shared" si="497"/>
        <v>STO3I</v>
      </c>
      <c r="AB1865" s="1">
        <f t="shared" si="504"/>
        <v>1821</v>
      </c>
      <c r="AC1865" t="str">
        <f t="shared" si="498"/>
        <v>ITM_EE_STO_I</v>
      </c>
      <c r="AD1865" s="133" t="str">
        <f>IF(ISNA(VLOOKUP(AA1865,'XEQM Shortlist'!J:J,1,0)),"//","")</f>
        <v>//</v>
      </c>
      <c r="AF1865" s="92" t="str">
        <f t="shared" si="499"/>
        <v>STO3I</v>
      </c>
      <c r="AG1865" t="b">
        <f t="shared" si="500"/>
        <v>1</v>
      </c>
    </row>
    <row r="1866" spans="1:33">
      <c r="A1866" s="48">
        <f t="shared" si="487"/>
        <v>1866</v>
      </c>
      <c r="B1866" s="47">
        <f t="shared" si="488"/>
        <v>1822</v>
      </c>
      <c r="C1866" s="84" t="s">
        <v>3720</v>
      </c>
      <c r="D1866" s="189">
        <v>16</v>
      </c>
      <c r="E1866" s="85" t="s">
        <v>962</v>
      </c>
      <c r="F1866" s="85" t="s">
        <v>962</v>
      </c>
      <c r="G1866" s="86">
        <v>0</v>
      </c>
      <c r="H1866" s="86">
        <v>0</v>
      </c>
      <c r="I1866" s="148" t="s">
        <v>3</v>
      </c>
      <c r="J1866" s="85" t="s">
        <v>1377</v>
      </c>
      <c r="K1866" s="87" t="s">
        <v>3947</v>
      </c>
      <c r="L1866" s="88" t="s">
        <v>4773</v>
      </c>
      <c r="M1866" s="55" t="s">
        <v>4830</v>
      </c>
      <c r="N1866" s="88"/>
      <c r="O1866" s="84" t="s">
        <v>952</v>
      </c>
      <c r="P1866" s="87" t="s">
        <v>2221</v>
      </c>
      <c r="Q1866" s="87"/>
      <c r="R1866"/>
      <c r="S1866" t="str">
        <f t="shared" si="501"/>
        <v/>
      </c>
      <c r="T1866" s="44" t="str">
        <f>IF(ISNA(VLOOKUP(P1866,Sheet1!E:F,2,0)),"--","PRESENT")</f>
        <v>--</v>
      </c>
      <c r="U1866"/>
      <c r="V1866">
        <f t="shared" si="502"/>
        <v>571</v>
      </c>
      <c r="W1866" s="79" t="s">
        <v>2668</v>
      </c>
      <c r="X1866" s="57" t="s">
        <v>2240</v>
      </c>
      <c r="Y1866" s="57" t="s">
        <v>2240</v>
      </c>
      <c r="Z1866" s="25" t="str">
        <f t="shared" si="503"/>
        <v>"RCL" STD_SPACE_3_PER_EM "3I"</v>
      </c>
      <c r="AA1866" s="25" t="str">
        <f t="shared" si="497"/>
        <v>RCL3I</v>
      </c>
      <c r="AB1866" s="1">
        <f t="shared" si="504"/>
        <v>1822</v>
      </c>
      <c r="AC1866" t="str">
        <f t="shared" si="498"/>
        <v>ITM_EE_RCL_I</v>
      </c>
      <c r="AD1866" s="133" t="str">
        <f>IF(ISNA(VLOOKUP(AA1866,'XEQM Shortlist'!J:J,1,0)),"//","")</f>
        <v>//</v>
      </c>
      <c r="AF1866" s="92" t="str">
        <f t="shared" si="499"/>
        <v>RCL3I</v>
      </c>
      <c r="AG1866" t="b">
        <f t="shared" si="500"/>
        <v>1</v>
      </c>
    </row>
    <row r="1867" spans="1:33">
      <c r="A1867" s="48">
        <f t="shared" si="487"/>
        <v>1867</v>
      </c>
      <c r="B1867" s="47">
        <f t="shared" si="488"/>
        <v>1823</v>
      </c>
      <c r="C1867" s="84" t="s">
        <v>3720</v>
      </c>
      <c r="D1867" s="189">
        <v>17</v>
      </c>
      <c r="E1867" s="85" t="s">
        <v>2242</v>
      </c>
      <c r="F1867" s="85" t="s">
        <v>1369</v>
      </c>
      <c r="G1867" s="86">
        <v>0</v>
      </c>
      <c r="H1867" s="86">
        <v>0</v>
      </c>
      <c r="I1867" s="148" t="s">
        <v>3</v>
      </c>
      <c r="J1867" s="85" t="s">
        <v>1377</v>
      </c>
      <c r="K1867" s="87" t="s">
        <v>3947</v>
      </c>
      <c r="L1867" s="88" t="s">
        <v>4773</v>
      </c>
      <c r="M1867" s="55" t="s">
        <v>4830</v>
      </c>
      <c r="N1867" s="88"/>
      <c r="O1867" s="84" t="s">
        <v>952</v>
      </c>
      <c r="P1867" s="87" t="s">
        <v>2222</v>
      </c>
      <c r="Q1867" s="87"/>
      <c r="R1867"/>
      <c r="S1867" t="str">
        <f t="shared" si="501"/>
        <v>NOT EQUAL</v>
      </c>
      <c r="T1867" s="44" t="str">
        <f>IF(ISNA(VLOOKUP(P1867,Sheet1!E:F,2,0)),"--","PRESENT")</f>
        <v>--</v>
      </c>
      <c r="U1867"/>
      <c r="V1867">
        <f t="shared" si="502"/>
        <v>572</v>
      </c>
      <c r="W1867" s="79" t="s">
        <v>2668</v>
      </c>
      <c r="X1867" s="57" t="s">
        <v>2240</v>
      </c>
      <c r="Y1867" s="57" t="s">
        <v>2240</v>
      </c>
      <c r="Z1867" s="25" t="str">
        <f t="shared" si="503"/>
        <v>"3V" STD_DIVIDE "3I"</v>
      </c>
      <c r="AA1867" s="25" t="str">
        <f t="shared" si="497"/>
        <v>3V/3I</v>
      </c>
      <c r="AB1867" s="1">
        <f t="shared" si="504"/>
        <v>1823</v>
      </c>
      <c r="AC1867" t="str">
        <f t="shared" si="498"/>
        <v>ITM_EE_STO_V_I</v>
      </c>
      <c r="AD1867" s="133" t="str">
        <f>IF(ISNA(VLOOKUP(AA1867,'XEQM Shortlist'!J:J,1,0)),"//","")</f>
        <v>//</v>
      </c>
      <c r="AF1867" s="92" t="str">
        <f t="shared" si="499"/>
        <v>3V/3I</v>
      </c>
      <c r="AG1867" t="b">
        <f t="shared" si="500"/>
        <v>1</v>
      </c>
    </row>
    <row r="1868" spans="1:33">
      <c r="A1868" s="48">
        <f t="shared" si="487"/>
        <v>1868</v>
      </c>
      <c r="B1868" s="47">
        <f t="shared" si="488"/>
        <v>1824</v>
      </c>
      <c r="C1868" s="84" t="s">
        <v>3720</v>
      </c>
      <c r="D1868" s="189">
        <v>18</v>
      </c>
      <c r="E1868" s="85" t="s">
        <v>2243</v>
      </c>
      <c r="F1868" s="85" t="s">
        <v>1370</v>
      </c>
      <c r="G1868" s="86">
        <v>0</v>
      </c>
      <c r="H1868" s="86">
        <v>0</v>
      </c>
      <c r="I1868" s="148" t="s">
        <v>3</v>
      </c>
      <c r="J1868" s="85" t="s">
        <v>1377</v>
      </c>
      <c r="K1868" s="87" t="s">
        <v>3947</v>
      </c>
      <c r="L1868" s="88" t="s">
        <v>4773</v>
      </c>
      <c r="M1868" s="55" t="s">
        <v>4830</v>
      </c>
      <c r="N1868" s="88"/>
      <c r="O1868" s="84" t="s">
        <v>952</v>
      </c>
      <c r="P1868" s="87" t="s">
        <v>2223</v>
      </c>
      <c r="Q1868" s="87"/>
      <c r="R1868"/>
      <c r="S1868" t="str">
        <f t="shared" si="501"/>
        <v>NOT EQUAL</v>
      </c>
      <c r="T1868" s="44" t="str">
        <f>IF(ISNA(VLOOKUP(P1868,Sheet1!E:F,2,0)),"--","PRESENT")</f>
        <v>--</v>
      </c>
      <c r="U1868"/>
      <c r="V1868">
        <f t="shared" si="502"/>
        <v>573</v>
      </c>
      <c r="W1868" s="79" t="s">
        <v>2668</v>
      </c>
      <c r="X1868" s="57" t="s">
        <v>2240</v>
      </c>
      <c r="Y1868" s="57" t="s">
        <v>2608</v>
      </c>
      <c r="Z1868" s="25" t="str">
        <f t="shared" si="503"/>
        <v>"3I" STD_CROSS "3Z"</v>
      </c>
      <c r="AA1868" s="25" t="str">
        <f t="shared" si="497"/>
        <v>3Ix3Z</v>
      </c>
      <c r="AB1868" s="1">
        <f t="shared" si="504"/>
        <v>1824</v>
      </c>
      <c r="AC1868" t="str">
        <f t="shared" si="498"/>
        <v>ITM_EE_STO_IR</v>
      </c>
      <c r="AD1868" s="133" t="str">
        <f>IF(ISNA(VLOOKUP(AA1868,'XEQM Shortlist'!J:J,1,0)),"//","")</f>
        <v>//</v>
      </c>
      <c r="AF1868" s="92" t="str">
        <f t="shared" si="499"/>
        <v>3I*3Z</v>
      </c>
      <c r="AG1868" t="b">
        <f t="shared" si="500"/>
        <v>0</v>
      </c>
    </row>
    <row r="1869" spans="1:33">
      <c r="A1869" s="48">
        <f t="shared" si="487"/>
        <v>1869</v>
      </c>
      <c r="B1869" s="47">
        <f t="shared" si="488"/>
        <v>1825</v>
      </c>
      <c r="C1869" s="84" t="s">
        <v>3720</v>
      </c>
      <c r="D1869" s="189">
        <v>19</v>
      </c>
      <c r="E1869" s="85" t="s">
        <v>2244</v>
      </c>
      <c r="F1869" s="85" t="s">
        <v>1371</v>
      </c>
      <c r="G1869" s="86">
        <v>0</v>
      </c>
      <c r="H1869" s="86">
        <v>0</v>
      </c>
      <c r="I1869" s="148" t="s">
        <v>3</v>
      </c>
      <c r="J1869" s="85" t="s">
        <v>1377</v>
      </c>
      <c r="K1869" s="87" t="s">
        <v>3947</v>
      </c>
      <c r="L1869" s="88" t="s">
        <v>4773</v>
      </c>
      <c r="M1869" s="55" t="s">
        <v>4830</v>
      </c>
      <c r="N1869" s="88"/>
      <c r="O1869" s="84" t="s">
        <v>952</v>
      </c>
      <c r="P1869" s="87" t="s">
        <v>2224</v>
      </c>
      <c r="Q1869" s="87"/>
      <c r="R1869"/>
      <c r="S1869" t="str">
        <f t="shared" si="501"/>
        <v>NOT EQUAL</v>
      </c>
      <c r="T1869" s="44" t="str">
        <f>IF(ISNA(VLOOKUP(P1869,Sheet1!E:F,2,0)),"--","PRESENT")</f>
        <v>--</v>
      </c>
      <c r="U1869"/>
      <c r="V1869">
        <f t="shared" si="502"/>
        <v>574</v>
      </c>
      <c r="W1869" s="79" t="s">
        <v>2668</v>
      </c>
      <c r="X1869" s="57" t="s">
        <v>2240</v>
      </c>
      <c r="Y1869" s="57" t="s">
        <v>2240</v>
      </c>
      <c r="Z1869" s="25" t="str">
        <f t="shared" si="503"/>
        <v>"3V" STD_DIVIDE "3Z"</v>
      </c>
      <c r="AA1869" s="25" t="str">
        <f t="shared" si="497"/>
        <v>3V/3Z</v>
      </c>
      <c r="AB1869" s="1">
        <f t="shared" si="504"/>
        <v>1825</v>
      </c>
      <c r="AC1869" t="str">
        <f t="shared" si="498"/>
        <v>ITM_EE_STO_V_Z</v>
      </c>
      <c r="AD1869" s="133" t="str">
        <f>IF(ISNA(VLOOKUP(AA1869,'XEQM Shortlist'!J:J,1,0)),"//","")</f>
        <v>//</v>
      </c>
      <c r="AF1869" s="92" t="str">
        <f t="shared" si="499"/>
        <v>3V/3Z</v>
      </c>
      <c r="AG1869" t="b">
        <f t="shared" si="500"/>
        <v>1</v>
      </c>
    </row>
    <row r="1870" spans="1:33">
      <c r="A1870" s="48">
        <f t="shared" si="487"/>
        <v>1870</v>
      </c>
      <c r="B1870" s="47">
        <f t="shared" si="488"/>
        <v>1826</v>
      </c>
      <c r="C1870" s="84" t="s">
        <v>3720</v>
      </c>
      <c r="D1870" s="189">
        <v>20</v>
      </c>
      <c r="E1870" s="85" t="s">
        <v>1372</v>
      </c>
      <c r="F1870" s="85" t="s">
        <v>1372</v>
      </c>
      <c r="G1870" s="86">
        <v>0</v>
      </c>
      <c r="H1870" s="86">
        <v>0</v>
      </c>
      <c r="I1870" s="148" t="s">
        <v>3</v>
      </c>
      <c r="J1870" s="85" t="s">
        <v>1377</v>
      </c>
      <c r="K1870" s="87" t="s">
        <v>3947</v>
      </c>
      <c r="L1870" s="88" t="s">
        <v>4773</v>
      </c>
      <c r="M1870" s="55" t="s">
        <v>4830</v>
      </c>
      <c r="N1870" s="88"/>
      <c r="O1870" s="84" t="s">
        <v>952</v>
      </c>
      <c r="P1870" s="87" t="s">
        <v>2225</v>
      </c>
      <c r="Q1870" s="87"/>
      <c r="R1870"/>
      <c r="S1870" t="str">
        <f t="shared" si="501"/>
        <v/>
      </c>
      <c r="T1870" s="44" t="str">
        <f>IF(ISNA(VLOOKUP(P1870,Sheet1!E:F,2,0)),"--","PRESENT")</f>
        <v>--</v>
      </c>
      <c r="U1870"/>
      <c r="V1870">
        <f t="shared" si="502"/>
        <v>575</v>
      </c>
      <c r="W1870" s="79" t="s">
        <v>2668</v>
      </c>
      <c r="X1870" s="57" t="s">
        <v>2240</v>
      </c>
      <c r="Y1870" s="57" t="s">
        <v>2240</v>
      </c>
      <c r="Z1870" s="25" t="str">
        <f t="shared" si="503"/>
        <v>"X" STD_SPACE_3_PER_EM STD_RIGHT_ARROW STD_SPACE_3_PER_EM "BAL"</v>
      </c>
      <c r="AA1870" s="25" t="str">
        <f t="shared" si="497"/>
        <v>X&gt;BAL</v>
      </c>
      <c r="AB1870" s="1">
        <f t="shared" si="504"/>
        <v>1826</v>
      </c>
      <c r="AC1870" t="str">
        <f t="shared" si="498"/>
        <v>ITM_EE_X2BAL</v>
      </c>
      <c r="AD1870" s="133" t="str">
        <f>IF(ISNA(VLOOKUP(AA1870,'XEQM Shortlist'!J:J,1,0)),"//","")</f>
        <v>//</v>
      </c>
      <c r="AF1870" s="92" t="str">
        <f t="shared" si="499"/>
        <v>X&gt;BAL</v>
      </c>
      <c r="AG1870" t="b">
        <f t="shared" si="500"/>
        <v>1</v>
      </c>
    </row>
    <row r="1871" spans="1:33">
      <c r="A1871" s="48">
        <f t="shared" si="487"/>
        <v>1871</v>
      </c>
      <c r="B1871" s="47">
        <f t="shared" si="488"/>
        <v>1827</v>
      </c>
      <c r="C1871" s="84" t="s">
        <v>3720</v>
      </c>
      <c r="D1871" s="189">
        <v>45</v>
      </c>
      <c r="E1871" s="85" t="s">
        <v>519</v>
      </c>
      <c r="F1871" s="85" t="s">
        <v>339</v>
      </c>
      <c r="G1871" s="86">
        <v>0</v>
      </c>
      <c r="H1871" s="86">
        <v>0</v>
      </c>
      <c r="I1871" s="153" t="s">
        <v>1</v>
      </c>
      <c r="J1871" s="85" t="s">
        <v>1378</v>
      </c>
      <c r="K1871" s="87" t="s">
        <v>3785</v>
      </c>
      <c r="L1871" s="88" t="s">
        <v>4773</v>
      </c>
      <c r="M1871" s="55" t="s">
        <v>4830</v>
      </c>
      <c r="N1871" s="88"/>
      <c r="O1871" s="84"/>
      <c r="P1871" s="87" t="s">
        <v>4647</v>
      </c>
      <c r="Q1871" s="87"/>
      <c r="R1871"/>
      <c r="S1871" t="str">
        <f t="shared" si="501"/>
        <v>NOT EQUAL</v>
      </c>
      <c r="T1871" s="44" t="str">
        <f>IF(ISNA(VLOOKUP(P1871,Sheet1!E:F,2,0)),"--","PRESENT")</f>
        <v>--</v>
      </c>
      <c r="U1871"/>
      <c r="V1871">
        <f t="shared" si="502"/>
        <v>576</v>
      </c>
      <c r="W1871" s="79" t="s">
        <v>2703</v>
      </c>
      <c r="X1871" s="57" t="s">
        <v>2240</v>
      </c>
      <c r="Y1871" s="57" t="s">
        <v>4652</v>
      </c>
      <c r="Z1871" s="25" t="str">
        <f t="shared" si="503"/>
        <v/>
      </c>
      <c r="AA1871" s="25" t="str">
        <f t="shared" si="497"/>
        <v>M.A</v>
      </c>
      <c r="AB1871" s="1">
        <f t="shared" si="504"/>
        <v>1827</v>
      </c>
      <c r="AC1871" t="str">
        <f t="shared" si="498"/>
        <v>ITM_MATX_A</v>
      </c>
      <c r="AD1871" s="133" t="str">
        <f>IF(ISNA(VLOOKUP(AA1871,'XEQM Shortlist'!J:J,1,0)),"//","")</f>
        <v>//</v>
      </c>
      <c r="AF1871" s="92" t="str">
        <f t="shared" si="499"/>
        <v/>
      </c>
      <c r="AG1871" t="b">
        <f t="shared" si="500"/>
        <v>0</v>
      </c>
    </row>
    <row r="1872" spans="1:33">
      <c r="A1872" s="48">
        <f t="shared" si="487"/>
        <v>1872</v>
      </c>
      <c r="B1872" s="47">
        <f t="shared" si="488"/>
        <v>1828</v>
      </c>
      <c r="C1872" s="84" t="s">
        <v>3725</v>
      </c>
      <c r="D1872" s="189" t="s">
        <v>7</v>
      </c>
      <c r="E1872" s="85" t="s">
        <v>1363</v>
      </c>
      <c r="F1872" s="85" t="s">
        <v>494</v>
      </c>
      <c r="G1872" s="90">
        <v>0</v>
      </c>
      <c r="H1872" s="90">
        <v>0</v>
      </c>
      <c r="I1872" s="148" t="s">
        <v>3</v>
      </c>
      <c r="J1872" s="85" t="s">
        <v>1377</v>
      </c>
      <c r="K1872" s="87" t="s">
        <v>3947</v>
      </c>
      <c r="L1872" s="88" t="s">
        <v>4773</v>
      </c>
      <c r="M1872" s="55" t="s">
        <v>4830</v>
      </c>
      <c r="N1872" s="88"/>
      <c r="O1872" s="88" t="s">
        <v>948</v>
      </c>
      <c r="P1872" s="87" t="s">
        <v>2206</v>
      </c>
      <c r="Q1872" s="87"/>
      <c r="R1872"/>
      <c r="S1872" t="str">
        <f t="shared" si="501"/>
        <v>NOT EQUAL</v>
      </c>
      <c r="T1872" s="44" t="str">
        <f>IF(ISNA(VLOOKUP(P1872,Sheet1!E:F,2,0)),"--","PRESENT")</f>
        <v>--</v>
      </c>
      <c r="U1872"/>
      <c r="V1872">
        <f t="shared" si="502"/>
        <v>577</v>
      </c>
      <c r="W1872" s="79" t="s">
        <v>2668</v>
      </c>
      <c r="X1872" s="57" t="s">
        <v>2240</v>
      </c>
      <c r="Y1872" s="57" t="s">
        <v>2240</v>
      </c>
      <c r="Z1872" s="25" t="str">
        <f t="shared" si="503"/>
        <v>"OP_A"</v>
      </c>
      <c r="AA1872" s="25" t="str">
        <f t="shared" si="497"/>
        <v>OP_A</v>
      </c>
      <c r="AB1872" s="1">
        <f t="shared" si="504"/>
        <v>1828</v>
      </c>
      <c r="AC1872" t="str">
        <f t="shared" si="498"/>
        <v>ITM_op_a</v>
      </c>
      <c r="AD1872" s="133" t="str">
        <f>IF(ISNA(VLOOKUP(AA1872,'XEQM Shortlist'!J:J,1,0)),"//","")</f>
        <v>//</v>
      </c>
      <c r="AF1872" s="92" t="str">
        <f t="shared" si="499"/>
        <v>OP_A</v>
      </c>
      <c r="AG1872" t="b">
        <f t="shared" si="500"/>
        <v>1</v>
      </c>
    </row>
    <row r="1873" spans="1:33">
      <c r="A1873" s="48">
        <f t="shared" si="487"/>
        <v>1873</v>
      </c>
      <c r="B1873" s="47">
        <f t="shared" si="488"/>
        <v>1829</v>
      </c>
      <c r="C1873" s="84" t="s">
        <v>3726</v>
      </c>
      <c r="D1873" s="189" t="s">
        <v>7</v>
      </c>
      <c r="E1873" s="85" t="s">
        <v>1364</v>
      </c>
      <c r="F1873" s="85" t="s">
        <v>949</v>
      </c>
      <c r="G1873" s="86">
        <v>0</v>
      </c>
      <c r="H1873" s="86">
        <v>0</v>
      </c>
      <c r="I1873" s="148" t="s">
        <v>3</v>
      </c>
      <c r="J1873" s="85" t="s">
        <v>1377</v>
      </c>
      <c r="K1873" s="87" t="s">
        <v>3947</v>
      </c>
      <c r="L1873" s="88" t="s">
        <v>4773</v>
      </c>
      <c r="M1873" s="55" t="s">
        <v>4830</v>
      </c>
      <c r="N1873" s="88"/>
      <c r="O1873" s="84" t="s">
        <v>1381</v>
      </c>
      <c r="P1873" s="87" t="s">
        <v>2207</v>
      </c>
      <c r="Q1873" s="87"/>
      <c r="R1873"/>
      <c r="S1873" t="str">
        <f t="shared" si="501"/>
        <v>NOT EQUAL</v>
      </c>
      <c r="T1873" s="44" t="str">
        <f>IF(ISNA(VLOOKUP(P1873,Sheet1!E:F,2,0)),"--","PRESENT")</f>
        <v>--</v>
      </c>
      <c r="U1873"/>
      <c r="V1873">
        <f t="shared" si="502"/>
        <v>578</v>
      </c>
      <c r="W1873" s="79" t="s">
        <v>2668</v>
      </c>
      <c r="X1873" s="57" t="s">
        <v>2240</v>
      </c>
      <c r="Y1873" s="57" t="s">
        <v>2240</v>
      </c>
      <c r="Z1873" s="25" t="str">
        <f t="shared" si="503"/>
        <v>"OP_A" STD_SUP_2</v>
      </c>
      <c r="AA1873" s="25" t="str">
        <f t="shared" si="497"/>
        <v>OP_A^2</v>
      </c>
      <c r="AB1873" s="1">
        <f t="shared" si="504"/>
        <v>1829</v>
      </c>
      <c r="AC1873" t="str">
        <f t="shared" si="498"/>
        <v>ITM_op_a2</v>
      </c>
      <c r="AD1873" s="133" t="str">
        <f>IF(ISNA(VLOOKUP(AA1873,'XEQM Shortlist'!J:J,1,0)),"//","")</f>
        <v>//</v>
      </c>
      <c r="AF1873" s="92" t="str">
        <f t="shared" si="499"/>
        <v>OP_A^2</v>
      </c>
      <c r="AG1873" t="b">
        <f t="shared" si="500"/>
        <v>1</v>
      </c>
    </row>
    <row r="1874" spans="1:33">
      <c r="A1874" s="48">
        <f t="shared" si="487"/>
        <v>1874</v>
      </c>
      <c r="B1874" s="47">
        <f t="shared" si="488"/>
        <v>1830</v>
      </c>
      <c r="C1874" s="84" t="s">
        <v>3727</v>
      </c>
      <c r="D1874" s="189" t="s">
        <v>7</v>
      </c>
      <c r="E1874" s="85" t="s">
        <v>1365</v>
      </c>
      <c r="F1874" s="85" t="s">
        <v>503</v>
      </c>
      <c r="G1874" s="86">
        <v>0</v>
      </c>
      <c r="H1874" s="86">
        <v>0</v>
      </c>
      <c r="I1874" s="148" t="s">
        <v>3</v>
      </c>
      <c r="J1874" s="85" t="s">
        <v>1377</v>
      </c>
      <c r="K1874" s="87" t="s">
        <v>3947</v>
      </c>
      <c r="L1874" s="88" t="s">
        <v>4773</v>
      </c>
      <c r="M1874" s="55" t="s">
        <v>4830</v>
      </c>
      <c r="N1874" s="88"/>
      <c r="O1874" s="84" t="s">
        <v>1382</v>
      </c>
      <c r="P1874" s="87" t="s">
        <v>2208</v>
      </c>
      <c r="Q1874" s="87"/>
      <c r="R1874"/>
      <c r="S1874" t="str">
        <f t="shared" si="501"/>
        <v>NOT EQUAL</v>
      </c>
      <c r="T1874" s="44" t="str">
        <f>IF(ISNA(VLOOKUP(P1874,Sheet1!E:F,2,0)),"--","PRESENT")</f>
        <v>--</v>
      </c>
      <c r="U1874"/>
      <c r="V1874">
        <f t="shared" si="502"/>
        <v>579</v>
      </c>
      <c r="W1874" s="79" t="s">
        <v>2668</v>
      </c>
      <c r="X1874" s="57" t="s">
        <v>2240</v>
      </c>
      <c r="Y1874" s="57" t="s">
        <v>2240</v>
      </c>
      <c r="Z1874" s="25" t="str">
        <f t="shared" si="503"/>
        <v>"OP_J"</v>
      </c>
      <c r="AA1874" s="25" t="str">
        <f t="shared" si="497"/>
        <v>OP_J</v>
      </c>
      <c r="AB1874" s="1">
        <f t="shared" si="504"/>
        <v>1830</v>
      </c>
      <c r="AC1874" t="str">
        <f t="shared" si="498"/>
        <v>ITM_op_j</v>
      </c>
      <c r="AD1874" s="133" t="str">
        <f>IF(ISNA(VLOOKUP(AA1874,'XEQM Shortlist'!J:J,1,0)),"//","")</f>
        <v>//</v>
      </c>
      <c r="AF1874" s="92" t="str">
        <f t="shared" si="499"/>
        <v>OP_J</v>
      </c>
      <c r="AG1874" t="b">
        <f t="shared" si="500"/>
        <v>1</v>
      </c>
    </row>
    <row r="1875" spans="1:33">
      <c r="A1875" s="48">
        <f t="shared" si="487"/>
        <v>1875</v>
      </c>
      <c r="B1875" s="47">
        <f t="shared" si="488"/>
        <v>1831</v>
      </c>
      <c r="C1875" s="84" t="s">
        <v>3729</v>
      </c>
      <c r="D1875" s="189">
        <v>2</v>
      </c>
      <c r="E1875" s="87" t="s">
        <v>2654</v>
      </c>
      <c r="F1875" s="87" t="s">
        <v>2654</v>
      </c>
      <c r="G1875" s="90">
        <v>0</v>
      </c>
      <c r="H1875" s="90">
        <v>0</v>
      </c>
      <c r="I1875" s="148" t="s">
        <v>3</v>
      </c>
      <c r="J1875" s="85" t="s">
        <v>1377</v>
      </c>
      <c r="K1875" s="87" t="s">
        <v>3947</v>
      </c>
      <c r="L1875" s="88" t="s">
        <v>4773</v>
      </c>
      <c r="M1875" s="55" t="s">
        <v>4830</v>
      </c>
      <c r="N1875" s="88"/>
      <c r="O1875" s="84" t="s">
        <v>933</v>
      </c>
      <c r="P1875" s="87" t="s">
        <v>2194</v>
      </c>
      <c r="Q1875" s="87"/>
      <c r="R1875"/>
      <c r="S1875" t="str">
        <f t="shared" si="501"/>
        <v/>
      </c>
      <c r="T1875" s="44" t="str">
        <f>IF(ISNA(VLOOKUP(P1875,Sheet1!E:F,2,0)),"--","PRESENT")</f>
        <v>--</v>
      </c>
      <c r="U1875"/>
      <c r="V1875">
        <f t="shared" si="502"/>
        <v>580</v>
      </c>
      <c r="W1875" s="79" t="s">
        <v>2702</v>
      </c>
      <c r="X1875" s="57" t="s">
        <v>2240</v>
      </c>
      <c r="Y1875" s="57" t="s">
        <v>2716</v>
      </c>
      <c r="Z1875" s="25" t="str">
        <f t="shared" si="503"/>
        <v>"BIN"</v>
      </c>
      <c r="AA1875" s="25" t="str">
        <f t="shared" si="497"/>
        <v>&gt;BIN</v>
      </c>
      <c r="AB1875" s="1">
        <f t="shared" si="504"/>
        <v>1831</v>
      </c>
      <c r="AC1875" t="str">
        <f t="shared" si="498"/>
        <v>ITM_2BIN</v>
      </c>
      <c r="AD1875" s="133" t="str">
        <f>IF(ISNA(VLOOKUP(AA1875,'XEQM Shortlist'!J:J,1,0)),"//","")</f>
        <v>//</v>
      </c>
      <c r="AF1875" s="92" t="str">
        <f t="shared" si="499"/>
        <v>BIN</v>
      </c>
      <c r="AG1875" t="b">
        <f t="shared" si="500"/>
        <v>0</v>
      </c>
    </row>
    <row r="1876" spans="1:33">
      <c r="A1876" s="48">
        <f t="shared" si="487"/>
        <v>1876</v>
      </c>
      <c r="B1876" s="47">
        <f t="shared" si="488"/>
        <v>1832</v>
      </c>
      <c r="C1876" s="84" t="s">
        <v>3729</v>
      </c>
      <c r="D1876" s="189">
        <v>8</v>
      </c>
      <c r="E1876" s="85" t="s">
        <v>2655</v>
      </c>
      <c r="F1876" s="85" t="s">
        <v>2655</v>
      </c>
      <c r="G1876" s="86">
        <v>0</v>
      </c>
      <c r="H1876" s="86">
        <v>0</v>
      </c>
      <c r="I1876" s="148" t="s">
        <v>3</v>
      </c>
      <c r="J1876" s="85" t="s">
        <v>1377</v>
      </c>
      <c r="K1876" s="87" t="s">
        <v>3947</v>
      </c>
      <c r="L1876" s="88" t="s">
        <v>4773</v>
      </c>
      <c r="M1876" s="55" t="s">
        <v>4830</v>
      </c>
      <c r="N1876" s="88"/>
      <c r="O1876" s="84" t="s">
        <v>933</v>
      </c>
      <c r="P1876" s="87" t="s">
        <v>2195</v>
      </c>
      <c r="Q1876" s="87"/>
      <c r="R1876"/>
      <c r="S1876" t="str">
        <f t="shared" si="501"/>
        <v/>
      </c>
      <c r="T1876" s="44" t="str">
        <f>IF(ISNA(VLOOKUP(P1876,Sheet1!E:F,2,0)),"--","PRESENT")</f>
        <v>--</v>
      </c>
      <c r="U1876"/>
      <c r="V1876">
        <f t="shared" si="502"/>
        <v>581</v>
      </c>
      <c r="W1876" s="79" t="s">
        <v>2702</v>
      </c>
      <c r="X1876" s="57" t="s">
        <v>2240</v>
      </c>
      <c r="Y1876" s="57" t="s">
        <v>2717</v>
      </c>
      <c r="Z1876" s="25" t="str">
        <f t="shared" si="503"/>
        <v>"OCT"</v>
      </c>
      <c r="AA1876" s="25" t="str">
        <f t="shared" si="497"/>
        <v>&gt;OCT</v>
      </c>
      <c r="AB1876" s="1">
        <f t="shared" si="504"/>
        <v>1832</v>
      </c>
      <c r="AC1876" t="str">
        <f t="shared" si="498"/>
        <v>ITM_2OCT</v>
      </c>
      <c r="AD1876" s="133" t="str">
        <f>IF(ISNA(VLOOKUP(AA1876,'XEQM Shortlist'!J:J,1,0)),"//","")</f>
        <v>//</v>
      </c>
      <c r="AF1876" s="92" t="str">
        <f t="shared" si="499"/>
        <v>OCT</v>
      </c>
      <c r="AG1876" t="b">
        <f t="shared" si="500"/>
        <v>0</v>
      </c>
    </row>
    <row r="1877" spans="1:33">
      <c r="A1877" s="48">
        <f t="shared" si="487"/>
        <v>1877</v>
      </c>
      <c r="B1877" s="47">
        <f t="shared" si="488"/>
        <v>1833</v>
      </c>
      <c r="C1877" s="84" t="s">
        <v>3729</v>
      </c>
      <c r="D1877" s="189">
        <v>10</v>
      </c>
      <c r="E1877" s="85" t="s">
        <v>1067</v>
      </c>
      <c r="F1877" s="85" t="s">
        <v>1067</v>
      </c>
      <c r="G1877" s="86">
        <v>0</v>
      </c>
      <c r="H1877" s="86">
        <v>0</v>
      </c>
      <c r="I1877" s="148" t="s">
        <v>3</v>
      </c>
      <c r="J1877" s="85" t="s">
        <v>1377</v>
      </c>
      <c r="K1877" s="87" t="s">
        <v>3947</v>
      </c>
      <c r="L1877" s="88" t="s">
        <v>4773</v>
      </c>
      <c r="M1877" s="55" t="s">
        <v>4830</v>
      </c>
      <c r="N1877" s="88"/>
      <c r="O1877" s="84" t="s">
        <v>933</v>
      </c>
      <c r="P1877" s="87" t="s">
        <v>2196</v>
      </c>
      <c r="Q1877" s="87"/>
      <c r="R1877"/>
      <c r="S1877" t="str">
        <f t="shared" si="501"/>
        <v/>
      </c>
      <c r="T1877" s="44" t="str">
        <f>IF(ISNA(VLOOKUP(P1877,Sheet1!E:F,2,0)),"--","PRESENT")</f>
        <v>--</v>
      </c>
      <c r="U1877"/>
      <c r="V1877">
        <f t="shared" si="502"/>
        <v>582</v>
      </c>
      <c r="W1877" s="79" t="s">
        <v>2702</v>
      </c>
      <c r="X1877" s="57" t="s">
        <v>2240</v>
      </c>
      <c r="Y1877" s="83" t="s">
        <v>2718</v>
      </c>
      <c r="Z1877" s="25" t="str">
        <f t="shared" si="503"/>
        <v>"DEC"</v>
      </c>
      <c r="AA1877" s="25" t="str">
        <f t="shared" si="497"/>
        <v>&gt;DEC</v>
      </c>
      <c r="AB1877" s="1">
        <f t="shared" si="504"/>
        <v>1833</v>
      </c>
      <c r="AC1877" t="str">
        <f t="shared" si="498"/>
        <v>ITM_2DEC</v>
      </c>
      <c r="AD1877" s="133" t="str">
        <f>IF(ISNA(VLOOKUP(AA1877,'XEQM Shortlist'!J:J,1,0)),"//","")</f>
        <v>//</v>
      </c>
      <c r="AF1877" s="92" t="str">
        <f t="shared" si="499"/>
        <v>DEC</v>
      </c>
      <c r="AG1877" t="b">
        <f t="shared" si="500"/>
        <v>0</v>
      </c>
    </row>
    <row r="1878" spans="1:33">
      <c r="A1878" s="48">
        <f t="shared" si="487"/>
        <v>1878</v>
      </c>
      <c r="B1878" s="47">
        <f t="shared" si="488"/>
        <v>1834</v>
      </c>
      <c r="C1878" s="84" t="s">
        <v>3729</v>
      </c>
      <c r="D1878" s="189">
        <v>16</v>
      </c>
      <c r="E1878" s="85" t="s">
        <v>1354</v>
      </c>
      <c r="F1878" s="85" t="s">
        <v>1354</v>
      </c>
      <c r="G1878" s="86">
        <v>0</v>
      </c>
      <c r="H1878" s="86">
        <v>0</v>
      </c>
      <c r="I1878" s="148" t="s">
        <v>3</v>
      </c>
      <c r="J1878" s="85" t="s">
        <v>1377</v>
      </c>
      <c r="K1878" s="87" t="s">
        <v>3947</v>
      </c>
      <c r="L1878" s="88" t="s">
        <v>4773</v>
      </c>
      <c r="M1878" s="55" t="s">
        <v>4830</v>
      </c>
      <c r="N1878" s="88"/>
      <c r="O1878" s="84" t="s">
        <v>933</v>
      </c>
      <c r="P1878" s="87" t="s">
        <v>2197</v>
      </c>
      <c r="Q1878" s="87"/>
      <c r="R1878"/>
      <c r="S1878" t="str">
        <f t="shared" si="501"/>
        <v/>
      </c>
      <c r="T1878" s="44" t="str">
        <f>IF(ISNA(VLOOKUP(P1878,Sheet1!E:F,2,0)),"--","PRESENT")</f>
        <v>--</v>
      </c>
      <c r="U1878"/>
      <c r="V1878">
        <f t="shared" si="502"/>
        <v>583</v>
      </c>
      <c r="W1878" s="79" t="s">
        <v>2702</v>
      </c>
      <c r="X1878" s="57" t="s">
        <v>2240</v>
      </c>
      <c r="Y1878" s="83" t="s">
        <v>2719</v>
      </c>
      <c r="Z1878" s="25" t="str">
        <f t="shared" si="503"/>
        <v>"HEX"</v>
      </c>
      <c r="AA1878" s="25" t="str">
        <f t="shared" si="497"/>
        <v>&gt;HEX</v>
      </c>
      <c r="AB1878" s="1">
        <f t="shared" si="504"/>
        <v>1834</v>
      </c>
      <c r="AC1878" t="str">
        <f t="shared" si="498"/>
        <v>ITM_2HEX</v>
      </c>
      <c r="AD1878" s="133" t="str">
        <f>IF(ISNA(VLOOKUP(AA1878,'XEQM Shortlist'!J:J,1,0)),"//","")</f>
        <v>//</v>
      </c>
      <c r="AF1878" s="92" t="str">
        <f t="shared" si="499"/>
        <v>HEX</v>
      </c>
      <c r="AG1878" t="b">
        <f t="shared" si="500"/>
        <v>0</v>
      </c>
    </row>
    <row r="1879" spans="1:33">
      <c r="A1879" s="48">
        <f t="shared" si="487"/>
        <v>1879</v>
      </c>
      <c r="B1879" s="47">
        <f t="shared" si="488"/>
        <v>1835</v>
      </c>
      <c r="C1879" s="84" t="s">
        <v>3657</v>
      </c>
      <c r="D1879" s="189">
        <v>8</v>
      </c>
      <c r="E1879" s="85" t="s">
        <v>1361</v>
      </c>
      <c r="F1879" s="85" t="s">
        <v>1361</v>
      </c>
      <c r="G1879" s="86">
        <v>0</v>
      </c>
      <c r="H1879" s="86">
        <v>0</v>
      </c>
      <c r="I1879" s="148" t="s">
        <v>3</v>
      </c>
      <c r="J1879" s="85" t="s">
        <v>1378</v>
      </c>
      <c r="K1879" s="87" t="s">
        <v>3785</v>
      </c>
      <c r="L1879" s="88" t="s">
        <v>4773</v>
      </c>
      <c r="M1879" s="55" t="s">
        <v>4830</v>
      </c>
      <c r="N1879" s="88"/>
      <c r="O1879" s="84" t="s">
        <v>933</v>
      </c>
      <c r="P1879" s="87" t="s">
        <v>2198</v>
      </c>
      <c r="Q1879" s="87"/>
      <c r="R1879"/>
      <c r="S1879" t="str">
        <f t="shared" si="501"/>
        <v/>
      </c>
      <c r="T1879" s="44" t="str">
        <f>IF(ISNA(VLOOKUP(P1879,Sheet1!E:F,2,0)),"--","PRESENT")</f>
        <v>--</v>
      </c>
      <c r="U1879"/>
      <c r="V1879">
        <f t="shared" si="502"/>
        <v>583</v>
      </c>
      <c r="W1879" s="79" t="s">
        <v>2702</v>
      </c>
      <c r="X1879" s="57" t="s">
        <v>2240</v>
      </c>
      <c r="Y1879" s="83" t="s">
        <v>2240</v>
      </c>
      <c r="Z1879" s="25" t="str">
        <f t="shared" si="503"/>
        <v/>
      </c>
      <c r="AA1879" s="25" t="str">
        <f t="shared" si="497"/>
        <v/>
      </c>
      <c r="AB1879" s="1">
        <f t="shared" si="504"/>
        <v>1835</v>
      </c>
      <c r="AC1879" t="str">
        <f t="shared" si="498"/>
        <v>ITM_WS8</v>
      </c>
      <c r="AD1879" s="133" t="str">
        <f>IF(ISNA(VLOOKUP(AA1879,'XEQM Shortlist'!J:J,1,0)),"//","")</f>
        <v/>
      </c>
      <c r="AF1879" s="92" t="str">
        <f t="shared" si="499"/>
        <v/>
      </c>
      <c r="AG1879" t="b">
        <f t="shared" si="500"/>
        <v>1</v>
      </c>
    </row>
    <row r="1880" spans="1:33">
      <c r="A1880" s="48">
        <f t="shared" si="487"/>
        <v>1880</v>
      </c>
      <c r="B1880" s="47">
        <f t="shared" si="488"/>
        <v>1836</v>
      </c>
      <c r="C1880" s="84" t="s">
        <v>3657</v>
      </c>
      <c r="D1880" s="189">
        <v>16</v>
      </c>
      <c r="E1880" s="85" t="s">
        <v>934</v>
      </c>
      <c r="F1880" s="85" t="s">
        <v>934</v>
      </c>
      <c r="G1880" s="86">
        <v>0</v>
      </c>
      <c r="H1880" s="86">
        <v>0</v>
      </c>
      <c r="I1880" s="148" t="s">
        <v>3</v>
      </c>
      <c r="J1880" s="85" t="s">
        <v>1378</v>
      </c>
      <c r="K1880" s="87" t="s">
        <v>3785</v>
      </c>
      <c r="L1880" s="88" t="s">
        <v>4773</v>
      </c>
      <c r="M1880" s="55" t="s">
        <v>4830</v>
      </c>
      <c r="N1880" s="88"/>
      <c r="O1880" s="84" t="s">
        <v>933</v>
      </c>
      <c r="P1880" s="87" t="s">
        <v>2199</v>
      </c>
      <c r="Q1880" s="87"/>
      <c r="R1880"/>
      <c r="S1880" t="str">
        <f t="shared" si="501"/>
        <v/>
      </c>
      <c r="T1880" s="44" t="str">
        <f>IF(ISNA(VLOOKUP(P1880,Sheet1!E:F,2,0)),"--","PRESENT")</f>
        <v>--</v>
      </c>
      <c r="U1880"/>
      <c r="V1880">
        <f t="shared" si="502"/>
        <v>583</v>
      </c>
      <c r="W1880" s="79" t="s">
        <v>2702</v>
      </c>
      <c r="X1880" s="57" t="s">
        <v>2240</v>
      </c>
      <c r="Y1880" s="57" t="s">
        <v>2240</v>
      </c>
      <c r="Z1880" s="25" t="str">
        <f t="shared" si="503"/>
        <v/>
      </c>
      <c r="AA1880" s="25" t="str">
        <f t="shared" si="497"/>
        <v/>
      </c>
      <c r="AB1880" s="1">
        <f t="shared" si="504"/>
        <v>1836</v>
      </c>
      <c r="AC1880" t="str">
        <f t="shared" si="498"/>
        <v>ITM_WS16</v>
      </c>
      <c r="AD1880" s="133" t="str">
        <f>IF(ISNA(VLOOKUP(AA1880,'XEQM Shortlist'!J:J,1,0)),"//","")</f>
        <v/>
      </c>
      <c r="AF1880" s="92" t="str">
        <f t="shared" si="499"/>
        <v/>
      </c>
      <c r="AG1880" t="b">
        <f t="shared" si="500"/>
        <v>1</v>
      </c>
    </row>
    <row r="1881" spans="1:33">
      <c r="A1881" s="48">
        <f t="shared" si="487"/>
        <v>1881</v>
      </c>
      <c r="B1881" s="47">
        <f t="shared" si="488"/>
        <v>1837</v>
      </c>
      <c r="C1881" s="84" t="s">
        <v>3657</v>
      </c>
      <c r="D1881" s="189">
        <v>32</v>
      </c>
      <c r="E1881" s="85" t="s">
        <v>935</v>
      </c>
      <c r="F1881" s="85" t="s">
        <v>935</v>
      </c>
      <c r="G1881" s="86">
        <v>0</v>
      </c>
      <c r="H1881" s="86">
        <v>0</v>
      </c>
      <c r="I1881" s="148" t="s">
        <v>3</v>
      </c>
      <c r="J1881" s="85" t="s">
        <v>1378</v>
      </c>
      <c r="K1881" s="87" t="s">
        <v>3785</v>
      </c>
      <c r="L1881" s="88" t="s">
        <v>4773</v>
      </c>
      <c r="M1881" s="55" t="s">
        <v>4830</v>
      </c>
      <c r="N1881" s="88"/>
      <c r="O1881" s="84" t="s">
        <v>933</v>
      </c>
      <c r="P1881" s="87" t="s">
        <v>2200</v>
      </c>
      <c r="Q1881" s="87"/>
      <c r="R1881"/>
      <c r="S1881" t="str">
        <f t="shared" si="501"/>
        <v/>
      </c>
      <c r="T1881" s="44" t="str">
        <f>IF(ISNA(VLOOKUP(P1881,Sheet1!E:F,2,0)),"--","PRESENT")</f>
        <v>--</v>
      </c>
      <c r="U1881"/>
      <c r="V1881">
        <f t="shared" si="502"/>
        <v>583</v>
      </c>
      <c r="W1881" s="79" t="s">
        <v>2702</v>
      </c>
      <c r="X1881" s="57" t="s">
        <v>2240</v>
      </c>
      <c r="Y1881" s="57" t="s">
        <v>2240</v>
      </c>
      <c r="Z1881" s="25" t="str">
        <f t="shared" si="503"/>
        <v/>
      </c>
      <c r="AA1881" s="25" t="str">
        <f t="shared" si="497"/>
        <v/>
      </c>
      <c r="AB1881" s="1">
        <f t="shared" si="504"/>
        <v>1837</v>
      </c>
      <c r="AC1881" t="str">
        <f t="shared" si="498"/>
        <v>ITM_WS32</v>
      </c>
      <c r="AD1881" s="133" t="str">
        <f>IF(ISNA(VLOOKUP(AA1881,'XEQM Shortlist'!J:J,1,0)),"//","")</f>
        <v/>
      </c>
      <c r="AF1881" s="92" t="str">
        <f t="shared" si="499"/>
        <v/>
      </c>
      <c r="AG1881" t="b">
        <f t="shared" si="500"/>
        <v>1</v>
      </c>
    </row>
    <row r="1882" spans="1:33">
      <c r="A1882" s="48">
        <f t="shared" si="487"/>
        <v>1882</v>
      </c>
      <c r="B1882" s="47">
        <f t="shared" si="488"/>
        <v>1838</v>
      </c>
      <c r="C1882" s="84" t="s">
        <v>3657</v>
      </c>
      <c r="D1882" s="189">
        <v>64</v>
      </c>
      <c r="E1882" s="85" t="s">
        <v>936</v>
      </c>
      <c r="F1882" s="85" t="s">
        <v>936</v>
      </c>
      <c r="G1882" s="86">
        <v>0</v>
      </c>
      <c r="H1882" s="86">
        <v>0</v>
      </c>
      <c r="I1882" s="148" t="s">
        <v>3</v>
      </c>
      <c r="J1882" s="85" t="s">
        <v>1378</v>
      </c>
      <c r="K1882" s="87" t="s">
        <v>3785</v>
      </c>
      <c r="L1882" s="88" t="s">
        <v>4773</v>
      </c>
      <c r="M1882" s="55" t="s">
        <v>4830</v>
      </c>
      <c r="N1882" s="88"/>
      <c r="O1882" s="84" t="s">
        <v>933</v>
      </c>
      <c r="P1882" s="87" t="s">
        <v>2201</v>
      </c>
      <c r="Q1882" s="87"/>
      <c r="R1882"/>
      <c r="S1882" t="str">
        <f t="shared" si="501"/>
        <v/>
      </c>
      <c r="T1882" s="44" t="str">
        <f>IF(ISNA(VLOOKUP(P1882,Sheet1!E:F,2,0)),"--","PRESENT")</f>
        <v>--</v>
      </c>
      <c r="U1882"/>
      <c r="V1882">
        <f t="shared" si="502"/>
        <v>583</v>
      </c>
      <c r="W1882" s="79" t="s">
        <v>2702</v>
      </c>
      <c r="X1882" s="57" t="s">
        <v>2240</v>
      </c>
      <c r="Y1882" s="57" t="s">
        <v>2240</v>
      </c>
      <c r="Z1882" s="25" t="str">
        <f t="shared" si="503"/>
        <v/>
      </c>
      <c r="AA1882" s="25" t="str">
        <f t="shared" si="497"/>
        <v/>
      </c>
      <c r="AB1882" s="1">
        <f t="shared" si="504"/>
        <v>1838</v>
      </c>
      <c r="AC1882" t="str">
        <f t="shared" si="498"/>
        <v>ITM_WS64</v>
      </c>
      <c r="AD1882" s="133" t="str">
        <f>IF(ISNA(VLOOKUP(AA1882,'XEQM Shortlist'!J:J,1,0)),"//","")</f>
        <v/>
      </c>
      <c r="AF1882" s="92" t="str">
        <f t="shared" si="499"/>
        <v/>
      </c>
      <c r="AG1882" t="b">
        <f t="shared" si="500"/>
        <v>1</v>
      </c>
    </row>
    <row r="1883" spans="1:33">
      <c r="A1883" s="48">
        <f t="shared" si="487"/>
        <v>1883</v>
      </c>
      <c r="B1883" s="47">
        <f t="shared" si="488"/>
        <v>1839</v>
      </c>
      <c r="C1883" s="51" t="s">
        <v>4270</v>
      </c>
      <c r="D1883" s="190" t="s">
        <v>7</v>
      </c>
      <c r="E1883" s="75" t="s">
        <v>4278</v>
      </c>
      <c r="F1883" s="75" t="s">
        <v>4278</v>
      </c>
      <c r="G1883" s="128">
        <v>0</v>
      </c>
      <c r="H1883" s="128">
        <v>0</v>
      </c>
      <c r="I1883" s="145" t="s">
        <v>3</v>
      </c>
      <c r="J1883" s="56" t="s">
        <v>1377</v>
      </c>
      <c r="K1883" s="57" t="s">
        <v>3947</v>
      </c>
      <c r="L1883" s="55" t="s">
        <v>4773</v>
      </c>
      <c r="M1883" s="55" t="s">
        <v>4830</v>
      </c>
      <c r="N1883" s="55"/>
      <c r="O1883" s="55"/>
      <c r="P1883" s="54" t="s">
        <v>4271</v>
      </c>
      <c r="Q1883" s="13"/>
      <c r="R1883"/>
      <c r="S1883" t="str">
        <f t="shared" si="501"/>
        <v/>
      </c>
      <c r="T1883" s="44" t="str">
        <f>IF(ISNA(VLOOKUP(P1883,Sheet1!E:F,2,0)),"--","PRESENT")</f>
        <v>--</v>
      </c>
      <c r="U1883"/>
      <c r="V1883">
        <f t="shared" si="502"/>
        <v>584</v>
      </c>
      <c r="W1883" s="79" t="s">
        <v>2240</v>
      </c>
      <c r="X1883" s="57" t="s">
        <v>2240</v>
      </c>
      <c r="Y1883" s="57" t="s">
        <v>2240</v>
      </c>
      <c r="Z1883" s="25" t="str">
        <f t="shared" si="503"/>
        <v>"HOUR"</v>
      </c>
      <c r="AA1883" s="25" t="str">
        <f t="shared" si="497"/>
        <v>HOUR</v>
      </c>
      <c r="AB1883" s="1">
        <f t="shared" si="504"/>
        <v>1839</v>
      </c>
      <c r="AC1883" t="str">
        <f t="shared" si="498"/>
        <v>ITM_HR_DEG</v>
      </c>
      <c r="AD1883" s="133" t="str">
        <f>IF(ISNA(VLOOKUP(AA1883,'XEQM Shortlist'!J:J,1,0)),"//","")</f>
        <v>//</v>
      </c>
      <c r="AF1883" s="92" t="str">
        <f t="shared" si="499"/>
        <v>HOUR</v>
      </c>
      <c r="AG1883" t="b">
        <f t="shared" si="500"/>
        <v>1</v>
      </c>
    </row>
    <row r="1884" spans="1:33">
      <c r="A1884" s="48">
        <f t="shared" ref="A1884:A1947" si="505">IF(B1884=INT(B1884),ROW(),"")</f>
        <v>1884</v>
      </c>
      <c r="B1884" s="47">
        <f t="shared" ref="B1884:B1947" si="506">IF(AND(MID(C1884,2,1)&lt;&gt;"/",MID(C1884,1,1)="/"),INT(B1883)+1,B1883+0.01)</f>
        <v>1840</v>
      </c>
      <c r="C1884" s="51" t="s">
        <v>4266</v>
      </c>
      <c r="D1884" s="190" t="s">
        <v>7</v>
      </c>
      <c r="E1884" s="75" t="s">
        <v>4264</v>
      </c>
      <c r="F1884" s="75" t="s">
        <v>4264</v>
      </c>
      <c r="G1884" s="128">
        <v>0</v>
      </c>
      <c r="H1884" s="128">
        <v>0</v>
      </c>
      <c r="I1884" s="145" t="s">
        <v>3</v>
      </c>
      <c r="J1884" s="56" t="s">
        <v>1377</v>
      </c>
      <c r="K1884" s="57" t="s">
        <v>3947</v>
      </c>
      <c r="L1884" s="55" t="s">
        <v>4773</v>
      </c>
      <c r="M1884" s="55" t="s">
        <v>4830</v>
      </c>
      <c r="N1884" s="55"/>
      <c r="O1884" s="55"/>
      <c r="P1884" s="54" t="s">
        <v>4268</v>
      </c>
      <c r="Q1884" s="13"/>
      <c r="R1884"/>
      <c r="S1884" t="str">
        <f t="shared" si="501"/>
        <v/>
      </c>
      <c r="T1884" s="44" t="str">
        <f>IF(ISNA(VLOOKUP(P1884,Sheet1!E:F,2,0)),"--","PRESENT")</f>
        <v>PRESENT</v>
      </c>
      <c r="U1884"/>
      <c r="V1884">
        <f t="shared" si="502"/>
        <v>585</v>
      </c>
      <c r="W1884" s="79" t="s">
        <v>2240</v>
      </c>
      <c r="X1884" s="57" t="s">
        <v>2240</v>
      </c>
      <c r="Y1884" s="57" t="s">
        <v>2240</v>
      </c>
      <c r="Z1884" s="25" t="str">
        <f t="shared" si="503"/>
        <v>"MIN"</v>
      </c>
      <c r="AA1884" s="25" t="str">
        <f t="shared" si="497"/>
        <v>MIN</v>
      </c>
      <c r="AB1884" s="1">
        <f t="shared" si="504"/>
        <v>1840</v>
      </c>
      <c r="AC1884" t="str">
        <f t="shared" si="498"/>
        <v>ITM_MINUTE</v>
      </c>
      <c r="AD1884" s="133" t="str">
        <f>IF(ISNA(VLOOKUP(AA1884,'XEQM Shortlist'!J:J,1,0)),"//","")</f>
        <v/>
      </c>
      <c r="AF1884" s="92" t="str">
        <f t="shared" si="499"/>
        <v>MIN</v>
      </c>
      <c r="AG1884" t="b">
        <f t="shared" si="500"/>
        <v>1</v>
      </c>
    </row>
    <row r="1885" spans="1:33">
      <c r="A1885" s="48">
        <f t="shared" si="505"/>
        <v>1885</v>
      </c>
      <c r="B1885" s="47">
        <f t="shared" si="506"/>
        <v>1841</v>
      </c>
      <c r="C1885" s="51" t="s">
        <v>4267</v>
      </c>
      <c r="D1885" s="190" t="s">
        <v>7</v>
      </c>
      <c r="E1885" s="75" t="s">
        <v>4265</v>
      </c>
      <c r="F1885" s="75" t="s">
        <v>4265</v>
      </c>
      <c r="G1885" s="128">
        <v>0</v>
      </c>
      <c r="H1885" s="128">
        <v>0</v>
      </c>
      <c r="I1885" s="145" t="s">
        <v>3</v>
      </c>
      <c r="J1885" s="56" t="s">
        <v>1377</v>
      </c>
      <c r="K1885" s="57" t="s">
        <v>3947</v>
      </c>
      <c r="L1885" s="55" t="s">
        <v>4773</v>
      </c>
      <c r="M1885" s="55" t="s">
        <v>4830</v>
      </c>
      <c r="N1885" s="55"/>
      <c r="O1885" s="55"/>
      <c r="P1885" s="54" t="s">
        <v>4269</v>
      </c>
      <c r="Q1885" s="13"/>
      <c r="R1885"/>
      <c r="S1885" t="str">
        <f t="shared" si="501"/>
        <v/>
      </c>
      <c r="T1885" s="44" t="str">
        <f>IF(ISNA(VLOOKUP(P1885,Sheet1!E:F,2,0)),"--","PRESENT")</f>
        <v>--</v>
      </c>
      <c r="U1885"/>
      <c r="V1885">
        <f t="shared" si="502"/>
        <v>586</v>
      </c>
      <c r="W1885" s="79" t="s">
        <v>2240</v>
      </c>
      <c r="X1885" s="57" t="s">
        <v>2240</v>
      </c>
      <c r="Y1885" s="57" t="s">
        <v>2240</v>
      </c>
      <c r="Z1885" s="25" t="str">
        <f t="shared" si="503"/>
        <v>"SEC"</v>
      </c>
      <c r="AA1885" s="25" t="str">
        <f t="shared" si="497"/>
        <v>SEC</v>
      </c>
      <c r="AB1885" s="1">
        <f t="shared" si="504"/>
        <v>1841</v>
      </c>
      <c r="AC1885" t="str">
        <f t="shared" si="498"/>
        <v>ITM_SECOND</v>
      </c>
      <c r="AD1885" s="133" t="str">
        <f>IF(ISNA(VLOOKUP(AA1885,'XEQM Shortlist'!J:J,1,0)),"//","")</f>
        <v>//</v>
      </c>
      <c r="AF1885" s="92" t="str">
        <f t="shared" si="499"/>
        <v>SEC</v>
      </c>
      <c r="AG1885" t="b">
        <f t="shared" si="500"/>
        <v>1</v>
      </c>
    </row>
    <row r="1886" spans="1:33">
      <c r="A1886" s="48">
        <f t="shared" si="505"/>
        <v>1886</v>
      </c>
      <c r="B1886" s="47">
        <f t="shared" si="506"/>
        <v>1842</v>
      </c>
      <c r="C1886" s="51" t="s">
        <v>4272</v>
      </c>
      <c r="D1886" s="190" t="s">
        <v>7</v>
      </c>
      <c r="E1886" s="56" t="s">
        <v>4274</v>
      </c>
      <c r="F1886" s="56" t="s">
        <v>4274</v>
      </c>
      <c r="G1886" s="61">
        <v>0</v>
      </c>
      <c r="H1886" s="61">
        <v>0</v>
      </c>
      <c r="I1886" s="145" t="s">
        <v>3</v>
      </c>
      <c r="J1886" s="56" t="s">
        <v>1377</v>
      </c>
      <c r="K1886" s="57" t="s">
        <v>3947</v>
      </c>
      <c r="L1886" s="55" t="s">
        <v>4773</v>
      </c>
      <c r="M1886" s="55" t="s">
        <v>4830</v>
      </c>
      <c r="N1886" s="55"/>
      <c r="O1886" s="55"/>
      <c r="P1886" s="54" t="s">
        <v>4275</v>
      </c>
      <c r="Q1886" s="13"/>
      <c r="R1886"/>
      <c r="S1886" t="str">
        <f t="shared" si="501"/>
        <v/>
      </c>
      <c r="T1886" s="44" t="str">
        <f>IF(ISNA(VLOOKUP(P1886,Sheet1!E:F,2,0)),"--","PRESENT")</f>
        <v>--</v>
      </c>
      <c r="U1886"/>
      <c r="V1886">
        <f t="shared" si="502"/>
        <v>587</v>
      </c>
      <c r="W1886" s="79" t="s">
        <v>2240</v>
      </c>
      <c r="X1886" s="57" t="s">
        <v>2240</v>
      </c>
      <c r="Y1886" s="57" t="s">
        <v>2240</v>
      </c>
      <c r="Z1886" s="25" t="str">
        <f t="shared" si="503"/>
        <v>STD_RIGHT_ARROW "TIME"</v>
      </c>
      <c r="AA1886" s="25" t="str">
        <f t="shared" si="497"/>
        <v>&gt;TIME</v>
      </c>
      <c r="AB1886" s="1">
        <f t="shared" si="504"/>
        <v>1842</v>
      </c>
      <c r="AC1886" t="str">
        <f t="shared" si="498"/>
        <v>ITM_toTIME</v>
      </c>
      <c r="AD1886" s="133" t="str">
        <f>IF(ISNA(VLOOKUP(AA1886,'XEQM Shortlist'!J:J,1,0)),"//","")</f>
        <v>//</v>
      </c>
      <c r="AF1886" s="92" t="str">
        <f t="shared" si="499"/>
        <v>&gt;TIME</v>
      </c>
      <c r="AG1886" t="b">
        <f t="shared" si="500"/>
        <v>1</v>
      </c>
    </row>
    <row r="1887" spans="1:33">
      <c r="A1887" s="48">
        <f t="shared" si="505"/>
        <v>1887</v>
      </c>
      <c r="B1887" s="47">
        <f t="shared" si="506"/>
        <v>1843</v>
      </c>
      <c r="C1887" s="51" t="s">
        <v>4273</v>
      </c>
      <c r="D1887" s="190" t="s">
        <v>7</v>
      </c>
      <c r="E1887" s="127" t="s">
        <v>4276</v>
      </c>
      <c r="F1887" s="127" t="s">
        <v>4276</v>
      </c>
      <c r="G1887" s="128">
        <v>0</v>
      </c>
      <c r="H1887" s="128">
        <v>0</v>
      </c>
      <c r="I1887" s="145" t="s">
        <v>3</v>
      </c>
      <c r="J1887" s="56" t="s">
        <v>1377</v>
      </c>
      <c r="K1887" s="57" t="s">
        <v>3947</v>
      </c>
      <c r="L1887" s="55" t="s">
        <v>4773</v>
      </c>
      <c r="M1887" s="55" t="s">
        <v>4830</v>
      </c>
      <c r="N1887" s="55"/>
      <c r="O1887" s="55"/>
      <c r="P1887" s="54" t="s">
        <v>4277</v>
      </c>
      <c r="Q1887" s="13"/>
      <c r="R1887"/>
      <c r="S1887" t="str">
        <f t="shared" si="501"/>
        <v/>
      </c>
      <c r="T1887" s="44" t="str">
        <f>IF(ISNA(VLOOKUP(P1887,Sheet1!E:F,2,0)),"--","PRESENT")</f>
        <v>--</v>
      </c>
      <c r="U1887"/>
      <c r="V1887">
        <f t="shared" si="502"/>
        <v>588</v>
      </c>
      <c r="W1887" s="79" t="s">
        <v>2240</v>
      </c>
      <c r="X1887" s="57" t="s">
        <v>2240</v>
      </c>
      <c r="Y1887" s="57" t="s">
        <v>2240</v>
      </c>
      <c r="Z1887" s="25" t="str">
        <f t="shared" si="503"/>
        <v>"TIME" STD_RIGHT_ARROW</v>
      </c>
      <c r="AA1887" s="25" t="str">
        <f t="shared" si="497"/>
        <v>TIME&gt;</v>
      </c>
      <c r="AB1887" s="1">
        <f t="shared" si="504"/>
        <v>1843</v>
      </c>
      <c r="AC1887" t="str">
        <f t="shared" si="498"/>
        <v>ITM_TIMEto</v>
      </c>
      <c r="AD1887" s="133" t="str">
        <f>IF(ISNA(VLOOKUP(AA1887,'XEQM Shortlist'!J:J,1,0)),"//","")</f>
        <v>//</v>
      </c>
      <c r="AF1887" s="92" t="str">
        <f t="shared" si="499"/>
        <v>TIME&gt;</v>
      </c>
      <c r="AG1887" t="b">
        <f t="shared" si="500"/>
        <v>1</v>
      </c>
    </row>
    <row r="1888" spans="1:33">
      <c r="A1888" s="48">
        <f t="shared" si="505"/>
        <v>1888</v>
      </c>
      <c r="B1888" s="47">
        <f t="shared" si="506"/>
        <v>1844</v>
      </c>
      <c r="C1888" s="84" t="s">
        <v>3715</v>
      </c>
      <c r="D1888" s="84" t="s">
        <v>4905</v>
      </c>
      <c r="E1888" s="85" t="s">
        <v>519</v>
      </c>
      <c r="F1888" s="85" t="s">
        <v>4902</v>
      </c>
      <c r="G1888" s="86">
        <v>0</v>
      </c>
      <c r="H1888" s="86">
        <v>0</v>
      </c>
      <c r="I1888" s="153" t="s">
        <v>1</v>
      </c>
      <c r="J1888" s="85" t="s">
        <v>1378</v>
      </c>
      <c r="K1888" s="87" t="s">
        <v>3785</v>
      </c>
      <c r="L1888" s="88" t="s">
        <v>4773</v>
      </c>
      <c r="M1888" s="88" t="s">
        <v>4832</v>
      </c>
      <c r="N1888" s="88"/>
      <c r="O1888" s="84" t="s">
        <v>60</v>
      </c>
      <c r="P1888" s="87" t="s">
        <v>4904</v>
      </c>
      <c r="Q1888" s="87"/>
      <c r="R1888"/>
      <c r="S1888" t="str">
        <f t="shared" si="501"/>
        <v>NOT EQUAL</v>
      </c>
      <c r="T1888" s="44" t="str">
        <f>IF(ISNA(VLOOKUP(P1888,Sheet1!E:F,2,0)),"--","PRESENT")</f>
        <v>--</v>
      </c>
      <c r="U1888"/>
      <c r="V1888">
        <f t="shared" si="502"/>
        <v>588</v>
      </c>
      <c r="W1888" s="79" t="s">
        <v>2676</v>
      </c>
      <c r="X1888" s="57" t="s">
        <v>2240</v>
      </c>
      <c r="Y1888" s="57" t="s">
        <v>2240</v>
      </c>
      <c r="Z1888" s="25" t="str">
        <f t="shared" si="503"/>
        <v/>
      </c>
      <c r="AA1888" s="25" t="str">
        <f t="shared" si="497"/>
        <v/>
      </c>
      <c r="AB1888" s="1">
        <f t="shared" si="504"/>
        <v>1844</v>
      </c>
      <c r="AC1888" t="str">
        <f t="shared" si="498"/>
        <v>ITM_CB_FRCSRN</v>
      </c>
      <c r="AD1888" s="133" t="str">
        <f>IF(ISNA(VLOOKUP(AA1888,'XEQM Shortlist'!J:J,1,0)),"//","")</f>
        <v/>
      </c>
      <c r="AF1888" s="92" t="str">
        <f t="shared" si="499"/>
        <v/>
      </c>
      <c r="AG1888" t="b">
        <f t="shared" si="500"/>
        <v>1</v>
      </c>
    </row>
    <row r="1889" spans="1:33">
      <c r="A1889" s="48">
        <f t="shared" si="505"/>
        <v>1889</v>
      </c>
      <c r="B1889" s="47">
        <f t="shared" si="506"/>
        <v>1845</v>
      </c>
      <c r="C1889" s="84" t="s">
        <v>3772</v>
      </c>
      <c r="D1889" s="189" t="s">
        <v>3192</v>
      </c>
      <c r="E1889" s="87" t="s">
        <v>519</v>
      </c>
      <c r="F1889" s="87" t="s">
        <v>945</v>
      </c>
      <c r="G1889" s="90">
        <v>0</v>
      </c>
      <c r="H1889" s="90">
        <v>0</v>
      </c>
      <c r="I1889" s="56" t="s">
        <v>1</v>
      </c>
      <c r="J1889" s="56" t="s">
        <v>1378</v>
      </c>
      <c r="K1889" s="57" t="s">
        <v>3785</v>
      </c>
      <c r="L1889" s="55" t="s">
        <v>4773</v>
      </c>
      <c r="M1889" s="55" t="s">
        <v>4832</v>
      </c>
      <c r="N1889" s="55"/>
      <c r="O1889" s="84" t="s">
        <v>942</v>
      </c>
      <c r="P1889" s="87" t="s">
        <v>3192</v>
      </c>
      <c r="Q1889" s="87"/>
      <c r="R1889"/>
      <c r="S1889" t="str">
        <f t="shared" si="501"/>
        <v>NOT EQUAL</v>
      </c>
      <c r="T1889" s="44" t="str">
        <f>IF(ISNA(VLOOKUP(P1889,Sheet1!E:F,2,0)),"--","PRESENT")</f>
        <v>--</v>
      </c>
      <c r="U1889"/>
      <c r="V1889">
        <f t="shared" si="502"/>
        <v>588</v>
      </c>
      <c r="W1889" s="79"/>
      <c r="X1889" s="57"/>
      <c r="Y1889" s="57"/>
      <c r="Z1889" s="25" t="str">
        <f t="shared" si="503"/>
        <v/>
      </c>
      <c r="AA1889" s="25" t="str">
        <f t="shared" si="497"/>
        <v/>
      </c>
      <c r="AB1889" s="1">
        <f t="shared" si="504"/>
        <v>1845</v>
      </c>
      <c r="AC1889" t="str">
        <f t="shared" si="498"/>
        <v>ITM_qoppa</v>
      </c>
      <c r="AD1889" s="133" t="str">
        <f>IF(ISNA(VLOOKUP(AA1889,'XEQM Shortlist'!J:J,1,0)),"//","")</f>
        <v/>
      </c>
      <c r="AF1889" s="92" t="str">
        <f t="shared" si="499"/>
        <v/>
      </c>
      <c r="AG1889" t="b">
        <f t="shared" si="500"/>
        <v>1</v>
      </c>
    </row>
    <row r="1890" spans="1:33">
      <c r="A1890" s="48">
        <f t="shared" si="505"/>
        <v>1890</v>
      </c>
      <c r="B1890" s="47">
        <f t="shared" si="506"/>
        <v>1846</v>
      </c>
      <c r="C1890" s="84" t="s">
        <v>3772</v>
      </c>
      <c r="D1890" s="189" t="s">
        <v>3193</v>
      </c>
      <c r="E1890" s="85" t="s">
        <v>519</v>
      </c>
      <c r="F1890" s="85" t="s">
        <v>946</v>
      </c>
      <c r="G1890" s="86">
        <v>0</v>
      </c>
      <c r="H1890" s="86">
        <v>0</v>
      </c>
      <c r="I1890" s="56" t="s">
        <v>1</v>
      </c>
      <c r="J1890" s="56" t="s">
        <v>1378</v>
      </c>
      <c r="K1890" s="57" t="s">
        <v>3785</v>
      </c>
      <c r="L1890" s="55" t="s">
        <v>4773</v>
      </c>
      <c r="M1890" s="55" t="s">
        <v>4832</v>
      </c>
      <c r="N1890" s="55"/>
      <c r="O1890" s="84" t="s">
        <v>942</v>
      </c>
      <c r="P1890" s="87" t="s">
        <v>3193</v>
      </c>
      <c r="Q1890" s="87"/>
      <c r="R1890"/>
      <c r="S1890" t="str">
        <f t="shared" si="501"/>
        <v>NOT EQUAL</v>
      </c>
      <c r="T1890" s="44" t="str">
        <f>IF(ISNA(VLOOKUP(P1890,Sheet1!E:F,2,0)),"--","PRESENT")</f>
        <v>--</v>
      </c>
      <c r="U1890"/>
      <c r="V1890">
        <f t="shared" si="502"/>
        <v>588</v>
      </c>
      <c r="W1890" s="79"/>
      <c r="X1890" s="57"/>
      <c r="Y1890" s="57"/>
      <c r="Z1890" s="25" t="str">
        <f t="shared" si="503"/>
        <v/>
      </c>
      <c r="AA1890" s="25" t="str">
        <f t="shared" si="497"/>
        <v/>
      </c>
      <c r="AB1890" s="1">
        <f t="shared" si="504"/>
        <v>1846</v>
      </c>
      <c r="AC1890" t="str">
        <f t="shared" si="498"/>
        <v>ITM_digamma</v>
      </c>
      <c r="AD1890" s="133" t="str">
        <f>IF(ISNA(VLOOKUP(AA1890,'XEQM Shortlist'!J:J,1,0)),"//","")</f>
        <v/>
      </c>
      <c r="AF1890" s="92" t="str">
        <f t="shared" si="499"/>
        <v/>
      </c>
      <c r="AG1890" t="b">
        <f t="shared" si="500"/>
        <v>1</v>
      </c>
    </row>
    <row r="1891" spans="1:33">
      <c r="A1891" s="48">
        <f t="shared" si="505"/>
        <v>1891</v>
      </c>
      <c r="B1891" s="47">
        <f t="shared" si="506"/>
        <v>1847</v>
      </c>
      <c r="C1891" s="84" t="s">
        <v>3772</v>
      </c>
      <c r="D1891" s="189" t="s">
        <v>3194</v>
      </c>
      <c r="E1891" s="85" t="s">
        <v>519</v>
      </c>
      <c r="F1891" s="85" t="s">
        <v>947</v>
      </c>
      <c r="G1891" s="86">
        <v>0</v>
      </c>
      <c r="H1891" s="86">
        <v>0</v>
      </c>
      <c r="I1891" s="56" t="s">
        <v>1</v>
      </c>
      <c r="J1891" s="56" t="s">
        <v>1378</v>
      </c>
      <c r="K1891" s="57" t="s">
        <v>3785</v>
      </c>
      <c r="L1891" s="55" t="s">
        <v>4773</v>
      </c>
      <c r="M1891" s="55" t="s">
        <v>4832</v>
      </c>
      <c r="N1891" s="55"/>
      <c r="O1891" s="84" t="s">
        <v>942</v>
      </c>
      <c r="P1891" s="87" t="s">
        <v>3194</v>
      </c>
      <c r="Q1891" s="87"/>
      <c r="R1891"/>
      <c r="S1891" t="str">
        <f t="shared" si="501"/>
        <v>NOT EQUAL</v>
      </c>
      <c r="T1891" s="44" t="str">
        <f>IF(ISNA(VLOOKUP(P1891,Sheet1!E:F,2,0)),"--","PRESENT")</f>
        <v>--</v>
      </c>
      <c r="U1891"/>
      <c r="V1891">
        <f t="shared" si="502"/>
        <v>588</v>
      </c>
      <c r="W1891" s="79"/>
      <c r="X1891" s="57"/>
      <c r="Y1891" s="57"/>
      <c r="Z1891" s="25" t="str">
        <f t="shared" si="503"/>
        <v/>
      </c>
      <c r="AA1891" s="25" t="str">
        <f t="shared" si="497"/>
        <v/>
      </c>
      <c r="AB1891" s="1">
        <f t="shared" si="504"/>
        <v>1847</v>
      </c>
      <c r="AC1891" t="str">
        <f t="shared" si="498"/>
        <v>ITM_sampi</v>
      </c>
      <c r="AD1891" s="133" t="str">
        <f>IF(ISNA(VLOOKUP(AA1891,'XEQM Shortlist'!J:J,1,0)),"//","")</f>
        <v/>
      </c>
      <c r="AF1891" s="92" t="str">
        <f t="shared" si="499"/>
        <v/>
      </c>
      <c r="AG1891" t="b">
        <f t="shared" si="500"/>
        <v>1</v>
      </c>
    </row>
    <row r="1892" spans="1:33">
      <c r="A1892" s="48">
        <f t="shared" si="505"/>
        <v>1892</v>
      </c>
      <c r="B1892" s="47">
        <f t="shared" si="506"/>
        <v>1848</v>
      </c>
      <c r="C1892" s="84" t="s">
        <v>3704</v>
      </c>
      <c r="D1892" s="84" t="s">
        <v>2226</v>
      </c>
      <c r="E1892" s="85" t="s">
        <v>1373</v>
      </c>
      <c r="F1892" s="85" t="s">
        <v>1373</v>
      </c>
      <c r="G1892" s="86">
        <v>0</v>
      </c>
      <c r="H1892" s="86">
        <v>0</v>
      </c>
      <c r="I1892" s="148" t="s">
        <v>3</v>
      </c>
      <c r="J1892" s="85" t="s">
        <v>1377</v>
      </c>
      <c r="K1892" s="87" t="s">
        <v>3947</v>
      </c>
      <c r="L1892" s="88" t="s">
        <v>4773</v>
      </c>
      <c r="M1892" s="55" t="s">
        <v>4830</v>
      </c>
      <c r="N1892" s="88"/>
      <c r="O1892" s="84" t="s">
        <v>890</v>
      </c>
      <c r="P1892" s="87" t="s">
        <v>2226</v>
      </c>
      <c r="Q1892" s="87"/>
      <c r="R1892"/>
      <c r="S1892" t="str">
        <f t="shared" si="501"/>
        <v/>
      </c>
      <c r="T1892" s="44" t="str">
        <f>IF(ISNA(VLOOKUP(P1892,Sheet1!E:F,2,0)),"--","PRESENT")</f>
        <v>PRESENT</v>
      </c>
      <c r="U1892"/>
      <c r="V1892">
        <f t="shared" si="502"/>
        <v>589</v>
      </c>
      <c r="W1892" s="79" t="s">
        <v>2666</v>
      </c>
      <c r="X1892" s="57" t="s">
        <v>2600</v>
      </c>
      <c r="Y1892" s="57" t="s">
        <v>2240</v>
      </c>
      <c r="Z1892" s="25" t="str">
        <f t="shared" si="503"/>
        <v>"COMPLEX"</v>
      </c>
      <c r="AA1892" s="25" t="str">
        <f t="shared" si="497"/>
        <v>COMPLEX</v>
      </c>
      <c r="AB1892" s="1">
        <f t="shared" si="504"/>
        <v>1848</v>
      </c>
      <c r="AC1892" t="str">
        <f t="shared" si="498"/>
        <v>KEY_COMPLEX</v>
      </c>
      <c r="AD1892" s="133" t="str">
        <f>IF(ISNA(VLOOKUP(AA1892,'XEQM Shortlist'!J:J,1,0)),"//","")</f>
        <v/>
      </c>
      <c r="AF1892" s="92" t="str">
        <f t="shared" si="499"/>
        <v>COMPLEX</v>
      </c>
      <c r="AG1892" t="b">
        <f t="shared" si="500"/>
        <v>1</v>
      </c>
    </row>
    <row r="1893" spans="1:33">
      <c r="A1893" s="48">
        <f t="shared" si="505"/>
        <v>1893</v>
      </c>
      <c r="B1893" s="47">
        <f t="shared" si="506"/>
        <v>1849</v>
      </c>
      <c r="C1893" s="84" t="s">
        <v>3717</v>
      </c>
      <c r="D1893" s="84" t="s">
        <v>7</v>
      </c>
      <c r="E1893" s="85" t="s">
        <v>1388</v>
      </c>
      <c r="F1893" s="85" t="s">
        <v>1326</v>
      </c>
      <c r="G1893" s="86">
        <v>0</v>
      </c>
      <c r="H1893" s="86">
        <v>0</v>
      </c>
      <c r="I1893" s="148" t="s">
        <v>3</v>
      </c>
      <c r="J1893" s="85" t="s">
        <v>1377</v>
      </c>
      <c r="K1893" s="87" t="s">
        <v>3947</v>
      </c>
      <c r="L1893" s="88" t="s">
        <v>4773</v>
      </c>
      <c r="M1893" s="55" t="s">
        <v>4830</v>
      </c>
      <c r="N1893" s="88"/>
      <c r="O1893" s="84" t="s">
        <v>2249</v>
      </c>
      <c r="P1893" s="87" t="s">
        <v>2356</v>
      </c>
      <c r="Q1893" s="87"/>
      <c r="R1893"/>
      <c r="S1893" t="str">
        <f t="shared" si="501"/>
        <v>NOT EQUAL</v>
      </c>
      <c r="T1893" s="44" t="str">
        <f>IF(ISNA(VLOOKUP(P1893,Sheet1!E:F,2,0)),"--","PRESENT")</f>
        <v>PRESENT</v>
      </c>
      <c r="U1893"/>
      <c r="V1893">
        <f t="shared" si="502"/>
        <v>590</v>
      </c>
      <c r="W1893" s="79" t="s">
        <v>2666</v>
      </c>
      <c r="X1893" s="57" t="s">
        <v>2240</v>
      </c>
      <c r="Y1893" s="57" t="s">
        <v>2240</v>
      </c>
      <c r="Z1893" s="25" t="str">
        <f t="shared" si="503"/>
        <v>STD_RIGHT_ARROW "POLAR"</v>
      </c>
      <c r="AA1893" s="25" t="str">
        <f t="shared" si="497"/>
        <v>&gt;POLAR</v>
      </c>
      <c r="AB1893" s="1">
        <f t="shared" si="504"/>
        <v>1849</v>
      </c>
      <c r="AC1893" t="str">
        <f t="shared" si="498"/>
        <v>ITM_toPOL2</v>
      </c>
      <c r="AD1893" s="133" t="str">
        <f>IF(ISNA(VLOOKUP(AA1893,'XEQM Shortlist'!J:J,1,0)),"//","")</f>
        <v/>
      </c>
      <c r="AF1893" s="92" t="str">
        <f t="shared" si="499"/>
        <v>&gt;POLAR</v>
      </c>
      <c r="AG1893" t="b">
        <f t="shared" si="500"/>
        <v>1</v>
      </c>
    </row>
    <row r="1894" spans="1:33">
      <c r="A1894" s="48">
        <f t="shared" si="505"/>
        <v>1894</v>
      </c>
      <c r="B1894" s="47">
        <f t="shared" si="506"/>
        <v>1850</v>
      </c>
      <c r="C1894" s="84" t="s">
        <v>3718</v>
      </c>
      <c r="D1894" s="84" t="s">
        <v>7</v>
      </c>
      <c r="E1894" s="85" t="s">
        <v>1387</v>
      </c>
      <c r="F1894" s="85" t="s">
        <v>1329</v>
      </c>
      <c r="G1894" s="90">
        <v>0</v>
      </c>
      <c r="H1894" s="90">
        <v>0</v>
      </c>
      <c r="I1894" s="148" t="s">
        <v>3</v>
      </c>
      <c r="J1894" s="85" t="s">
        <v>1377</v>
      </c>
      <c r="K1894" s="87" t="s">
        <v>3947</v>
      </c>
      <c r="L1894" s="88" t="s">
        <v>4773</v>
      </c>
      <c r="M1894" s="55" t="s">
        <v>4830</v>
      </c>
      <c r="N1894" s="88"/>
      <c r="O1894" s="84" t="s">
        <v>2250</v>
      </c>
      <c r="P1894" s="87" t="s">
        <v>2357</v>
      </c>
      <c r="Q1894" s="87"/>
      <c r="R1894"/>
      <c r="S1894" t="str">
        <f t="shared" si="501"/>
        <v>NOT EQUAL</v>
      </c>
      <c r="T1894" s="44" t="str">
        <f>IF(ISNA(VLOOKUP(P1894,Sheet1!E:F,2,0)),"--","PRESENT")</f>
        <v>PRESENT</v>
      </c>
      <c r="U1894"/>
      <c r="V1894">
        <f t="shared" si="502"/>
        <v>591</v>
      </c>
      <c r="W1894" s="79" t="s">
        <v>2666</v>
      </c>
      <c r="X1894" s="57" t="s">
        <v>2240</v>
      </c>
      <c r="Y1894" s="57" t="s">
        <v>2240</v>
      </c>
      <c r="Z1894" s="25" t="str">
        <f t="shared" si="503"/>
        <v>STD_RIGHT_ARROW "RECT"</v>
      </c>
      <c r="AA1894" s="25" t="str">
        <f t="shared" si="497"/>
        <v>&gt;RECT</v>
      </c>
      <c r="AB1894" s="1">
        <f t="shared" si="504"/>
        <v>1850</v>
      </c>
      <c r="AC1894" t="str">
        <f t="shared" si="498"/>
        <v>ITM_toREC2</v>
      </c>
      <c r="AD1894" s="133" t="str">
        <f>IF(ISNA(VLOOKUP(AA1894,'XEQM Shortlist'!J:J,1,0)),"//","")</f>
        <v/>
      </c>
      <c r="AF1894" s="92" t="str">
        <f t="shared" si="499"/>
        <v>&gt;RECT</v>
      </c>
      <c r="AG1894" t="b">
        <f t="shared" si="500"/>
        <v>1</v>
      </c>
    </row>
    <row r="1895" spans="1:33">
      <c r="A1895" s="48">
        <f t="shared" si="505"/>
        <v>1895</v>
      </c>
      <c r="B1895" s="47">
        <f t="shared" si="506"/>
        <v>1851</v>
      </c>
      <c r="C1895" s="84" t="s">
        <v>3719</v>
      </c>
      <c r="D1895" s="84">
        <v>1</v>
      </c>
      <c r="E1895" s="85" t="s">
        <v>519</v>
      </c>
      <c r="F1895" s="85" t="s">
        <v>921</v>
      </c>
      <c r="G1895" s="90">
        <v>0</v>
      </c>
      <c r="H1895" s="90">
        <v>0</v>
      </c>
      <c r="I1895" s="153" t="s">
        <v>1</v>
      </c>
      <c r="J1895" s="85" t="s">
        <v>1378</v>
      </c>
      <c r="K1895" s="87" t="s">
        <v>3785</v>
      </c>
      <c r="L1895" s="88" t="s">
        <v>4773</v>
      </c>
      <c r="M1895" s="55" t="s">
        <v>4830</v>
      </c>
      <c r="N1895" s="88"/>
      <c r="O1895" s="84"/>
      <c r="P1895" s="87" t="s">
        <v>2617</v>
      </c>
      <c r="Q1895" s="87"/>
      <c r="R1895"/>
      <c r="S1895" t="str">
        <f t="shared" si="501"/>
        <v>NOT EQUAL</v>
      </c>
      <c r="T1895" s="44" t="str">
        <f>IF(ISNA(VLOOKUP(P1895,Sheet1!E:F,2,0)),"--","PRESENT")</f>
        <v>PRESENT</v>
      </c>
      <c r="U1895"/>
      <c r="V1895">
        <f t="shared" si="502"/>
        <v>592</v>
      </c>
      <c r="W1895" s="79" t="s">
        <v>2676</v>
      </c>
      <c r="X1895" s="57" t="s">
        <v>2600</v>
      </c>
      <c r="Y1895" s="57" t="s">
        <v>2240</v>
      </c>
      <c r="Z1895" s="25" t="str">
        <f t="shared" si="503"/>
        <v>"ERPN"</v>
      </c>
      <c r="AA1895" s="25" t="str">
        <f t="shared" si="497"/>
        <v>ERPN</v>
      </c>
      <c r="AB1895" s="1">
        <f t="shared" si="504"/>
        <v>1851</v>
      </c>
      <c r="AC1895" t="str">
        <f t="shared" si="498"/>
        <v>ITM_eRPN_ON</v>
      </c>
      <c r="AD1895" s="133" t="str">
        <f>IF(ISNA(VLOOKUP(AA1895,'XEQM Shortlist'!J:J,1,0)),"//","")</f>
        <v/>
      </c>
      <c r="AF1895" s="92" t="str">
        <f t="shared" si="499"/>
        <v>ERPN</v>
      </c>
      <c r="AG1895" t="b">
        <f t="shared" si="500"/>
        <v>1</v>
      </c>
    </row>
    <row r="1896" spans="1:33">
      <c r="A1896" s="48">
        <f t="shared" si="505"/>
        <v>1896</v>
      </c>
      <c r="B1896" s="47">
        <f t="shared" si="506"/>
        <v>1852</v>
      </c>
      <c r="C1896" s="84" t="s">
        <v>3719</v>
      </c>
      <c r="D1896" s="84">
        <v>0</v>
      </c>
      <c r="E1896" s="85" t="s">
        <v>519</v>
      </c>
      <c r="F1896" s="87" t="s">
        <v>2619</v>
      </c>
      <c r="G1896" s="90">
        <v>0</v>
      </c>
      <c r="H1896" s="90">
        <v>0</v>
      </c>
      <c r="I1896" s="153" t="s">
        <v>1</v>
      </c>
      <c r="J1896" s="85" t="s">
        <v>1378</v>
      </c>
      <c r="K1896" s="87" t="s">
        <v>3785</v>
      </c>
      <c r="L1896" s="88" t="s">
        <v>4773</v>
      </c>
      <c r="M1896" s="55" t="s">
        <v>4830</v>
      </c>
      <c r="N1896" s="88"/>
      <c r="O1896" s="84"/>
      <c r="P1896" s="87" t="s">
        <v>2618</v>
      </c>
      <c r="Q1896" s="87"/>
      <c r="R1896"/>
      <c r="S1896" t="str">
        <f t="shared" si="501"/>
        <v>NOT EQUAL</v>
      </c>
      <c r="T1896" s="44" t="str">
        <f>IF(ISNA(VLOOKUP(P1896,Sheet1!E:F,2,0)),"--","PRESENT")</f>
        <v>PRESENT</v>
      </c>
      <c r="U1896"/>
      <c r="V1896">
        <f t="shared" si="502"/>
        <v>593</v>
      </c>
      <c r="W1896" s="79" t="s">
        <v>2676</v>
      </c>
      <c r="X1896" s="57" t="s">
        <v>2600</v>
      </c>
      <c r="Y1896" s="57" t="s">
        <v>2240</v>
      </c>
      <c r="Z1896" s="25" t="str">
        <f t="shared" si="503"/>
        <v>"RPN"</v>
      </c>
      <c r="AA1896" s="25" t="str">
        <f t="shared" si="497"/>
        <v>RPN</v>
      </c>
      <c r="AB1896" s="1">
        <f t="shared" si="504"/>
        <v>1852</v>
      </c>
      <c r="AC1896" t="str">
        <f t="shared" si="498"/>
        <v>ITM_eRPN_OFF</v>
      </c>
      <c r="AD1896" s="133" t="str">
        <f>IF(ISNA(VLOOKUP(AA1896,'XEQM Shortlist'!J:J,1,0)),"//","")</f>
        <v/>
      </c>
      <c r="AF1896" s="92" t="str">
        <f t="shared" si="499"/>
        <v>RPN</v>
      </c>
      <c r="AG1896" t="b">
        <f t="shared" si="500"/>
        <v>1</v>
      </c>
    </row>
    <row r="1897" spans="1:33">
      <c r="A1897" s="48">
        <f t="shared" si="505"/>
        <v>1897</v>
      </c>
      <c r="B1897" s="47">
        <f t="shared" si="506"/>
        <v>1853</v>
      </c>
      <c r="C1897" s="84" t="s">
        <v>3715</v>
      </c>
      <c r="D1897" s="84" t="s">
        <v>920</v>
      </c>
      <c r="E1897" s="87" t="s">
        <v>921</v>
      </c>
      <c r="F1897" s="87" t="s">
        <v>921</v>
      </c>
      <c r="G1897" s="90">
        <v>0</v>
      </c>
      <c r="H1897" s="90">
        <v>0</v>
      </c>
      <c r="I1897" s="148" t="s">
        <v>3</v>
      </c>
      <c r="J1897" s="85" t="s">
        <v>1378</v>
      </c>
      <c r="K1897" s="87" t="s">
        <v>3785</v>
      </c>
      <c r="L1897" s="88" t="s">
        <v>4773</v>
      </c>
      <c r="M1897" s="88" t="s">
        <v>4832</v>
      </c>
      <c r="N1897" s="88"/>
      <c r="O1897" s="84" t="s">
        <v>922</v>
      </c>
      <c r="P1897" s="87" t="s">
        <v>2187</v>
      </c>
      <c r="Q1897" s="87"/>
      <c r="R1897"/>
      <c r="S1897" t="str">
        <f t="shared" si="501"/>
        <v/>
      </c>
      <c r="T1897" s="44" t="str">
        <f>IF(ISNA(VLOOKUP(P1897,Sheet1!E:F,2,0)),"--","PRESENT")</f>
        <v>--</v>
      </c>
      <c r="U1897"/>
      <c r="V1897">
        <f t="shared" si="502"/>
        <v>593</v>
      </c>
      <c r="W1897" s="79" t="s">
        <v>2676</v>
      </c>
      <c r="X1897" s="57" t="s">
        <v>2240</v>
      </c>
      <c r="Y1897" s="57" t="s">
        <v>2240</v>
      </c>
      <c r="Z1897" s="25" t="str">
        <f t="shared" si="503"/>
        <v/>
      </c>
      <c r="AA1897" s="25" t="str">
        <f t="shared" si="497"/>
        <v/>
      </c>
      <c r="AB1897" s="1">
        <f t="shared" si="504"/>
        <v>1853</v>
      </c>
      <c r="AC1897" t="str">
        <f t="shared" si="498"/>
        <v>ITM_ERPN</v>
      </c>
      <c r="AD1897" s="133" t="str">
        <f>IF(ISNA(VLOOKUP(AA1897,'XEQM Shortlist'!J:J,1,0)),"//","")</f>
        <v/>
      </c>
      <c r="AF1897" s="92" t="str">
        <f t="shared" si="499"/>
        <v/>
      </c>
      <c r="AG1897" t="b">
        <f t="shared" si="500"/>
        <v>1</v>
      </c>
    </row>
    <row r="1898" spans="1:33">
      <c r="A1898" s="48">
        <f t="shared" si="505"/>
        <v>1898</v>
      </c>
      <c r="B1898" s="47">
        <f t="shared" si="506"/>
        <v>1854</v>
      </c>
      <c r="C1898" s="84" t="s">
        <v>3715</v>
      </c>
      <c r="D1898" s="84" t="s">
        <v>923</v>
      </c>
      <c r="E1898" s="85" t="s">
        <v>1360</v>
      </c>
      <c r="F1898" s="85" t="s">
        <v>1360</v>
      </c>
      <c r="G1898" s="86">
        <v>0</v>
      </c>
      <c r="H1898" s="86">
        <v>0</v>
      </c>
      <c r="I1898" s="148" t="s">
        <v>3</v>
      </c>
      <c r="J1898" s="85" t="s">
        <v>1378</v>
      </c>
      <c r="K1898" s="87" t="s">
        <v>3785</v>
      </c>
      <c r="L1898" s="88" t="s">
        <v>4773</v>
      </c>
      <c r="M1898" s="88" t="s">
        <v>4832</v>
      </c>
      <c r="N1898" s="88"/>
      <c r="O1898" s="84" t="s">
        <v>924</v>
      </c>
      <c r="P1898" s="87" t="s">
        <v>2188</v>
      </c>
      <c r="Q1898" s="87"/>
      <c r="R1898"/>
      <c r="S1898" t="str">
        <f t="shared" si="501"/>
        <v/>
      </c>
      <c r="T1898" s="44" t="str">
        <f>IF(ISNA(VLOOKUP(P1898,Sheet1!E:F,2,0)),"--","PRESENT")</f>
        <v>--</v>
      </c>
      <c r="U1898"/>
      <c r="V1898">
        <f t="shared" si="502"/>
        <v>593</v>
      </c>
      <c r="W1898" s="79" t="s">
        <v>2676</v>
      </c>
      <c r="X1898" s="57" t="s">
        <v>2240</v>
      </c>
      <c r="Y1898" s="57" t="s">
        <v>2240</v>
      </c>
      <c r="Z1898" s="25" t="str">
        <f t="shared" si="503"/>
        <v/>
      </c>
      <c r="AA1898" s="25" t="str">
        <f t="shared" si="497"/>
        <v/>
      </c>
      <c r="AB1898" s="1">
        <f t="shared" si="504"/>
        <v>1854</v>
      </c>
      <c r="AC1898" t="str">
        <f t="shared" si="498"/>
        <v>ITM_HOMEx3</v>
      </c>
      <c r="AD1898" s="133" t="str">
        <f>IF(ISNA(VLOOKUP(AA1898,'XEQM Shortlist'!J:J,1,0)),"//","")</f>
        <v/>
      </c>
      <c r="AF1898" s="92" t="str">
        <f t="shared" si="499"/>
        <v/>
      </c>
      <c r="AG1898" t="b">
        <f t="shared" si="500"/>
        <v>1</v>
      </c>
    </row>
    <row r="1899" spans="1:33">
      <c r="A1899" s="48">
        <f t="shared" si="505"/>
        <v>1899</v>
      </c>
      <c r="B1899" s="47">
        <f t="shared" si="506"/>
        <v>1855</v>
      </c>
      <c r="C1899" s="84" t="s">
        <v>3715</v>
      </c>
      <c r="D1899" s="84" t="s">
        <v>925</v>
      </c>
      <c r="E1899" s="85" t="s">
        <v>519</v>
      </c>
      <c r="F1899" s="85" t="s">
        <v>5158</v>
      </c>
      <c r="G1899" s="86">
        <v>0</v>
      </c>
      <c r="H1899" s="86">
        <v>0</v>
      </c>
      <c r="I1899" s="153" t="s">
        <v>1</v>
      </c>
      <c r="J1899" s="85" t="s">
        <v>1378</v>
      </c>
      <c r="K1899" s="87" t="s">
        <v>3785</v>
      </c>
      <c r="L1899" s="88" t="s">
        <v>4773</v>
      </c>
      <c r="M1899" s="88" t="s">
        <v>4832</v>
      </c>
      <c r="N1899" s="88"/>
      <c r="O1899" s="84" t="s">
        <v>926</v>
      </c>
      <c r="P1899" s="87" t="s">
        <v>2189</v>
      </c>
      <c r="Q1899" s="87"/>
      <c r="R1899"/>
      <c r="S1899" t="str">
        <f t="shared" si="501"/>
        <v>NOT EQUAL</v>
      </c>
      <c r="T1899" s="44" t="str">
        <f>IF(ISNA(VLOOKUP(P1899,Sheet1!E:F,2,0)),"--","PRESENT")</f>
        <v>--</v>
      </c>
      <c r="U1899"/>
      <c r="V1899">
        <f t="shared" si="502"/>
        <v>593</v>
      </c>
      <c r="W1899" s="79" t="s">
        <v>2676</v>
      </c>
      <c r="X1899" s="57" t="s">
        <v>2240</v>
      </c>
      <c r="Y1899" s="57" t="s">
        <v>2240</v>
      </c>
      <c r="Z1899" s="25" t="str">
        <f t="shared" si="503"/>
        <v/>
      </c>
      <c r="AA1899" s="25" t="str">
        <f t="shared" si="497"/>
        <v/>
      </c>
      <c r="AB1899" s="1">
        <f t="shared" si="504"/>
        <v>1855</v>
      </c>
      <c r="AC1899" t="str">
        <f t="shared" si="498"/>
        <v>ITM_SHTIM</v>
      </c>
      <c r="AD1899" s="133" t="str">
        <f>IF(ISNA(VLOOKUP(AA1899,'XEQM Shortlist'!J:J,1,0)),"//","")</f>
        <v/>
      </c>
      <c r="AF1899" s="92" t="str">
        <f t="shared" si="499"/>
        <v/>
      </c>
      <c r="AG1899" t="b">
        <f t="shared" si="500"/>
        <v>1</v>
      </c>
    </row>
    <row r="1900" spans="1:33">
      <c r="A1900" s="48">
        <f t="shared" si="505"/>
        <v>1900</v>
      </c>
      <c r="B1900" s="47">
        <f t="shared" si="506"/>
        <v>1856</v>
      </c>
      <c r="C1900" s="84" t="s">
        <v>3715</v>
      </c>
      <c r="D1900" s="84" t="s">
        <v>939</v>
      </c>
      <c r="E1900" s="85" t="s">
        <v>519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1378</v>
      </c>
      <c r="K1900" s="87" t="s">
        <v>3785</v>
      </c>
      <c r="L1900" s="88" t="s">
        <v>4773</v>
      </c>
      <c r="M1900" s="88" t="s">
        <v>4832</v>
      </c>
      <c r="N1900" s="88"/>
      <c r="O1900" s="84" t="s">
        <v>60</v>
      </c>
      <c r="P1900" s="87" t="s">
        <v>2204</v>
      </c>
      <c r="Q1900" s="87"/>
      <c r="R1900"/>
      <c r="S1900" t="str">
        <f t="shared" si="501"/>
        <v>NOT EQUAL</v>
      </c>
      <c r="T1900" s="44" t="str">
        <f>IF(ISNA(VLOOKUP(P1900,Sheet1!E:F,2,0)),"--","PRESENT")</f>
        <v>--</v>
      </c>
      <c r="U1900"/>
      <c r="V1900">
        <f t="shared" si="502"/>
        <v>593</v>
      </c>
      <c r="W1900" s="79" t="s">
        <v>2676</v>
      </c>
      <c r="X1900" s="57" t="s">
        <v>2240</v>
      </c>
      <c r="Y1900" s="57" t="s">
        <v>2240</v>
      </c>
      <c r="Z1900" s="25" t="str">
        <f t="shared" si="503"/>
        <v/>
      </c>
      <c r="AA1900" s="25" t="str">
        <f t="shared" si="497"/>
        <v/>
      </c>
      <c r="AB1900" s="1">
        <f t="shared" si="504"/>
        <v>1856</v>
      </c>
      <c r="AC1900" t="str">
        <f t="shared" si="498"/>
        <v>ITM_CB_CPXRES</v>
      </c>
      <c r="AD1900" s="133" t="str">
        <f>IF(ISNA(VLOOKUP(AA1900,'XEQM Shortlist'!J:J,1,0)),"//","")</f>
        <v/>
      </c>
      <c r="AF1900" s="92" t="str">
        <f t="shared" si="499"/>
        <v/>
      </c>
      <c r="AG1900" t="b">
        <f t="shared" si="500"/>
        <v>1</v>
      </c>
    </row>
    <row r="1901" spans="1:33">
      <c r="A1901" s="48">
        <f t="shared" si="505"/>
        <v>1901</v>
      </c>
      <c r="B1901" s="47">
        <f t="shared" si="506"/>
        <v>1857</v>
      </c>
      <c r="C1901" s="84" t="s">
        <v>3715</v>
      </c>
      <c r="D1901" s="84" t="s">
        <v>940</v>
      </c>
      <c r="E1901" s="85" t="s">
        <v>519</v>
      </c>
      <c r="F1901" s="85" t="s">
        <v>2409</v>
      </c>
      <c r="G1901" s="86">
        <v>0</v>
      </c>
      <c r="H1901" s="86">
        <v>0</v>
      </c>
      <c r="I1901" s="153" t="s">
        <v>1</v>
      </c>
      <c r="J1901" s="85" t="s">
        <v>1378</v>
      </c>
      <c r="K1901" s="87" t="s">
        <v>3785</v>
      </c>
      <c r="L1901" s="88" t="s">
        <v>4773</v>
      </c>
      <c r="M1901" s="88" t="s">
        <v>4832</v>
      </c>
      <c r="N1901" s="88"/>
      <c r="O1901" s="84" t="s">
        <v>60</v>
      </c>
      <c r="P1901" s="87" t="s">
        <v>2205</v>
      </c>
      <c r="Q1901" s="87"/>
      <c r="R1901"/>
      <c r="S1901" t="str">
        <f t="shared" si="501"/>
        <v>NOT EQUAL</v>
      </c>
      <c r="T1901" s="44" t="str">
        <f>IF(ISNA(VLOOKUP(P1901,Sheet1!E:F,2,0)),"--","PRESENT")</f>
        <v>--</v>
      </c>
      <c r="U1901"/>
      <c r="V1901">
        <f t="shared" si="502"/>
        <v>593</v>
      </c>
      <c r="W1901" s="79" t="s">
        <v>2676</v>
      </c>
      <c r="X1901" s="57" t="s">
        <v>2240</v>
      </c>
      <c r="Y1901" s="57" t="s">
        <v>2240</v>
      </c>
      <c r="Z1901" s="25" t="str">
        <f t="shared" si="503"/>
        <v/>
      </c>
      <c r="AA1901" s="25" t="str">
        <f t="shared" si="497"/>
        <v/>
      </c>
      <c r="AB1901" s="1">
        <f t="shared" si="504"/>
        <v>1857</v>
      </c>
      <c r="AC1901" t="str">
        <f t="shared" si="498"/>
        <v>ITM_CB_LEADING_ZERO</v>
      </c>
      <c r="AD1901" s="133" t="str">
        <f>IF(ISNA(VLOOKUP(AA1901,'XEQM Shortlist'!J:J,1,0)),"//","")</f>
        <v/>
      </c>
      <c r="AF1901" s="92" t="str">
        <f t="shared" si="499"/>
        <v/>
      </c>
      <c r="AG1901" t="b">
        <f t="shared" si="500"/>
        <v>1</v>
      </c>
    </row>
    <row r="1902" spans="1:33">
      <c r="A1902" s="48">
        <f t="shared" si="505"/>
        <v>1902</v>
      </c>
      <c r="B1902" s="47">
        <f t="shared" si="506"/>
        <v>1858</v>
      </c>
      <c r="C1902" s="98" t="s">
        <v>3715</v>
      </c>
      <c r="D1902" s="98" t="s">
        <v>4080</v>
      </c>
      <c r="E1902" s="11" t="s">
        <v>519</v>
      </c>
      <c r="F1902" s="11" t="s">
        <v>3784</v>
      </c>
      <c r="G1902" s="99">
        <v>0</v>
      </c>
      <c r="H1902" s="99">
        <v>0</v>
      </c>
      <c r="I1902" s="153" t="s">
        <v>1</v>
      </c>
      <c r="J1902" s="11" t="s">
        <v>1378</v>
      </c>
      <c r="K1902" s="10" t="s">
        <v>3785</v>
      </c>
      <c r="L1902" s="207" t="s">
        <v>4773</v>
      </c>
      <c r="M1902" s="207" t="s">
        <v>4832</v>
      </c>
      <c r="N1902" s="207"/>
      <c r="O1902" s="98" t="s">
        <v>3786</v>
      </c>
      <c r="P1902" s="13" t="s">
        <v>3787</v>
      </c>
      <c r="Q1902" s="13" t="s">
        <v>3788</v>
      </c>
      <c r="R1902"/>
      <c r="S1902" t="str">
        <f t="shared" si="501"/>
        <v>NOT EQUAL</v>
      </c>
      <c r="T1902" s="44" t="str">
        <f>IF(ISNA(VLOOKUP(P1902,Sheet1!E:F,2,0)),"--","PRESENT")</f>
        <v>--</v>
      </c>
      <c r="U1902"/>
      <c r="V1902">
        <f t="shared" si="502"/>
        <v>593</v>
      </c>
      <c r="W1902" s="2" t="s">
        <v>2676</v>
      </c>
      <c r="X1902" s="100" t="s">
        <v>2594</v>
      </c>
      <c r="Y1902" s="100"/>
      <c r="Z1902" s="25" t="str">
        <f t="shared" si="503"/>
        <v/>
      </c>
      <c r="AA1902" s="25" t="str">
        <f t="shared" ref="AA1902:AA1965" si="50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504"/>
        <v>1858</v>
      </c>
      <c r="AC1902" t="str">
        <f t="shared" ref="AC1902:AC1965" si="508">P1902</f>
        <v>CHR_case</v>
      </c>
      <c r="AD1902" s="133" t="str">
        <f>IF(ISNA(VLOOKUP(AA1902,'XEQM Shortlist'!J:J,1,0)),"//","")</f>
        <v/>
      </c>
      <c r="AF1902" s="92" t="str">
        <f t="shared" ref="AF1902:AF1965" si="50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10">AA1902=AF1902</f>
        <v>1</v>
      </c>
    </row>
    <row r="1903" spans="1:33">
      <c r="A1903" s="48">
        <f t="shared" si="505"/>
        <v>1903</v>
      </c>
      <c r="B1903" s="47">
        <f t="shared" si="506"/>
        <v>1859</v>
      </c>
      <c r="C1903" s="84" t="s">
        <v>3715</v>
      </c>
      <c r="D1903" s="84" t="s">
        <v>950</v>
      </c>
      <c r="E1903" s="85" t="s">
        <v>2245</v>
      </c>
      <c r="F1903" s="85" t="s">
        <v>927</v>
      </c>
      <c r="G1903" s="86">
        <v>0</v>
      </c>
      <c r="H1903" s="86">
        <v>0</v>
      </c>
      <c r="I1903" s="148" t="s">
        <v>3</v>
      </c>
      <c r="J1903" s="85" t="s">
        <v>1378</v>
      </c>
      <c r="K1903" s="87" t="s">
        <v>3785</v>
      </c>
      <c r="L1903" s="88" t="s">
        <v>4773</v>
      </c>
      <c r="M1903" s="88" t="s">
        <v>4832</v>
      </c>
      <c r="N1903" s="88"/>
      <c r="O1903" s="84" t="s">
        <v>922</v>
      </c>
      <c r="P1903" s="87" t="s">
        <v>2209</v>
      </c>
      <c r="Q1903" s="87"/>
      <c r="R1903"/>
      <c r="S1903" t="str">
        <f t="shared" ref="S1903:S1966" si="51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12">IF(AA1903&lt;&gt;"",V1902+1,V1902)</f>
        <v>593</v>
      </c>
      <c r="W1903" s="79" t="s">
        <v>2676</v>
      </c>
      <c r="X1903" s="57" t="s">
        <v>2240</v>
      </c>
      <c r="Y1903" s="57" t="s">
        <v>2240</v>
      </c>
      <c r="Z1903" s="25" t="str">
        <f t="shared" si="503"/>
        <v/>
      </c>
      <c r="AA1903" s="25" t="str">
        <f t="shared" si="507"/>
        <v/>
      </c>
      <c r="AB1903" s="1">
        <f t="shared" si="504"/>
        <v>1859</v>
      </c>
      <c r="AC1903" t="str">
        <f t="shared" si="508"/>
        <v>ITM_BASE_HOME</v>
      </c>
      <c r="AD1903" s="133" t="str">
        <f>IF(ISNA(VLOOKUP(AA1903,'XEQM Shortlist'!J:J,1,0)),"//","")</f>
        <v/>
      </c>
      <c r="AF1903" s="92" t="str">
        <f t="shared" si="509"/>
        <v/>
      </c>
      <c r="AG1903" t="b">
        <f t="shared" si="510"/>
        <v>1</v>
      </c>
    </row>
    <row r="1904" spans="1:33">
      <c r="A1904" s="48">
        <f t="shared" si="505"/>
        <v>1904</v>
      </c>
      <c r="B1904" s="47">
        <f t="shared" si="506"/>
        <v>1860</v>
      </c>
      <c r="C1904" s="51" t="s">
        <v>3771</v>
      </c>
      <c r="D1904" s="84" t="s">
        <v>7</v>
      </c>
      <c r="E1904" s="75" t="s">
        <v>5381</v>
      </c>
      <c r="F1904" s="75" t="s">
        <v>5381</v>
      </c>
      <c r="G1904" s="158">
        <v>0</v>
      </c>
      <c r="H1904" s="158">
        <v>0</v>
      </c>
      <c r="I1904" s="150" t="s">
        <v>16</v>
      </c>
      <c r="J1904" s="56" t="s">
        <v>1378</v>
      </c>
      <c r="K1904" s="57" t="s">
        <v>3785</v>
      </c>
      <c r="L1904" s="55" t="s">
        <v>4773</v>
      </c>
      <c r="M1904" s="55" t="s">
        <v>4832</v>
      </c>
      <c r="N1904" s="55"/>
      <c r="O1904" s="55"/>
      <c r="P1904" s="54" t="s">
        <v>5382</v>
      </c>
      <c r="Q1904" s="13"/>
      <c r="R1904"/>
      <c r="S1904" t="str">
        <f t="shared" si="511"/>
        <v/>
      </c>
      <c r="T1904" s="44" t="str">
        <f>IF(ISNA(VLOOKUP(P1904,Sheet1!E:F,2,0)),"--","PRESENT")</f>
        <v>--</v>
      </c>
      <c r="U1904"/>
      <c r="V1904">
        <f t="shared" si="512"/>
        <v>593</v>
      </c>
      <c r="W1904" s="79" t="s">
        <v>2240</v>
      </c>
      <c r="X1904" s="57" t="s">
        <v>2240</v>
      </c>
      <c r="Y1904" s="57" t="s">
        <v>2240</v>
      </c>
      <c r="Z1904" s="25" t="str">
        <f t="shared" si="503"/>
        <v/>
      </c>
      <c r="AA1904" s="25" t="str">
        <f t="shared" si="507"/>
        <v/>
      </c>
      <c r="AB1904" s="1">
        <f t="shared" si="504"/>
        <v>1860</v>
      </c>
      <c r="AC1904" t="str">
        <f t="shared" si="508"/>
        <v>MNU_MISC</v>
      </c>
      <c r="AD1904" s="133" t="str">
        <f>IF(ISNA(VLOOKUP(AA1904,'XEQM Shortlist'!J:J,1,0)),"//","")</f>
        <v/>
      </c>
      <c r="AF1904" s="92" t="str">
        <f t="shared" si="509"/>
        <v/>
      </c>
      <c r="AG1904" t="b">
        <f t="shared" si="510"/>
        <v>1</v>
      </c>
    </row>
    <row r="1905" spans="1:33">
      <c r="A1905" s="48">
        <f t="shared" si="505"/>
        <v>1905</v>
      </c>
      <c r="B1905" s="47">
        <f t="shared" si="506"/>
        <v>1861</v>
      </c>
      <c r="C1905" s="84" t="s">
        <v>3715</v>
      </c>
      <c r="D1905" s="84" t="s">
        <v>2315</v>
      </c>
      <c r="E1905" s="85" t="s">
        <v>519</v>
      </c>
      <c r="F1905" s="85" t="s">
        <v>2312</v>
      </c>
      <c r="G1905" s="86">
        <v>0</v>
      </c>
      <c r="H1905" s="86">
        <v>0</v>
      </c>
      <c r="I1905" s="153" t="s">
        <v>1</v>
      </c>
      <c r="J1905" s="85" t="s">
        <v>1378</v>
      </c>
      <c r="K1905" s="87" t="s">
        <v>3785</v>
      </c>
      <c r="L1905" s="88" t="s">
        <v>4773</v>
      </c>
      <c r="M1905" s="88" t="s">
        <v>4832</v>
      </c>
      <c r="N1905" s="88"/>
      <c r="O1905" s="84" t="s">
        <v>2313</v>
      </c>
      <c r="P1905" s="87" t="s">
        <v>2314</v>
      </c>
      <c r="Q1905" s="87"/>
      <c r="R1905"/>
      <c r="S1905" t="str">
        <f t="shared" si="511"/>
        <v>NOT EQUAL</v>
      </c>
      <c r="T1905" s="44" t="str">
        <f>IF(ISNA(VLOOKUP(P1905,Sheet1!E:F,2,0)),"--","PRESENT")</f>
        <v>--</v>
      </c>
      <c r="U1905"/>
      <c r="V1905">
        <f t="shared" si="512"/>
        <v>593</v>
      </c>
      <c r="W1905" s="79" t="s">
        <v>2676</v>
      </c>
      <c r="X1905" s="57" t="s">
        <v>2240</v>
      </c>
      <c r="Y1905" s="57" t="s">
        <v>2240</v>
      </c>
      <c r="Z1905" s="25" t="str">
        <f t="shared" ref="Z1905:Z1968" si="51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7"/>
        <v/>
      </c>
      <c r="AB1905" s="1">
        <f t="shared" ref="AB1905:AB1968" si="514">B1905</f>
        <v>1861</v>
      </c>
      <c r="AC1905" t="str">
        <f t="shared" si="508"/>
        <v>ITM_H_SUMRY</v>
      </c>
      <c r="AD1905" s="133" t="str">
        <f>IF(ISNA(VLOOKUP(AA1905,'XEQM Shortlist'!J:J,1,0)),"//","")</f>
        <v/>
      </c>
      <c r="AF1905" s="92" t="str">
        <f t="shared" si="509"/>
        <v/>
      </c>
      <c r="AG1905" t="b">
        <f t="shared" si="510"/>
        <v>1</v>
      </c>
    </row>
    <row r="1906" spans="1:33" s="117" customFormat="1">
      <c r="A1906" s="48">
        <f t="shared" si="505"/>
        <v>1906</v>
      </c>
      <c r="B1906" s="47">
        <f t="shared" si="506"/>
        <v>1862</v>
      </c>
      <c r="C1906" s="53" t="s">
        <v>5207</v>
      </c>
      <c r="D1906" s="53" t="s">
        <v>7</v>
      </c>
      <c r="E1906" s="72" t="s">
        <v>5209</v>
      </c>
      <c r="F1906" s="72" t="s">
        <v>5209</v>
      </c>
      <c r="G1906" s="172">
        <v>0</v>
      </c>
      <c r="H1906" s="172">
        <v>0</v>
      </c>
      <c r="I1906" s="146" t="s">
        <v>3</v>
      </c>
      <c r="J1906" s="72" t="s">
        <v>1377</v>
      </c>
      <c r="K1906" s="77" t="s">
        <v>3947</v>
      </c>
      <c r="L1906" s="236" t="s">
        <v>4773</v>
      </c>
      <c r="M1906" s="55" t="s">
        <v>4830</v>
      </c>
      <c r="N1906" s="236"/>
      <c r="O1906" s="236"/>
      <c r="P1906" s="77" t="s">
        <v>5212</v>
      </c>
      <c r="Q1906" s="237"/>
      <c r="R1906"/>
      <c r="S1906" t="str">
        <f t="shared" si="511"/>
        <v/>
      </c>
      <c r="T1906" s="44" t="str">
        <f>IF(ISNA(VLOOKUP(P1906,Sheet1!E:F,2,0)),"--","PRESENT")</f>
        <v>--</v>
      </c>
      <c r="U1906"/>
      <c r="V1906">
        <f t="shared" si="512"/>
        <v>594</v>
      </c>
      <c r="W1906" s="238" t="s">
        <v>2240</v>
      </c>
      <c r="X1906" s="77" t="s">
        <v>2240</v>
      </c>
      <c r="Y1906" s="77" t="s">
        <v>2240</v>
      </c>
      <c r="Z1906" s="25" t="str">
        <f t="shared" si="513"/>
        <v>"DT" STD_RIGHT_ARROW "J"</v>
      </c>
      <c r="AA1906" s="25" t="str">
        <f t="shared" si="507"/>
        <v>DT&gt;J</v>
      </c>
      <c r="AB1906" s="1">
        <f t="shared" si="514"/>
        <v>1862</v>
      </c>
      <c r="AC1906" t="str">
        <f t="shared" si="508"/>
        <v>ITM_DTtoJ</v>
      </c>
      <c r="AD1906" s="133" t="str">
        <f>IF(ISNA(VLOOKUP(AA1906,'XEQM Shortlist'!J:J,1,0)),"//","")</f>
        <v>//</v>
      </c>
      <c r="AE1906"/>
      <c r="AF1906" s="92" t="str">
        <f t="shared" si="509"/>
        <v>DT&gt;J</v>
      </c>
      <c r="AG1906" t="b">
        <f t="shared" si="510"/>
        <v>1</v>
      </c>
    </row>
    <row r="1907" spans="1:33">
      <c r="A1907" s="48">
        <f t="shared" si="505"/>
        <v>1907</v>
      </c>
      <c r="B1907" s="47">
        <f t="shared" si="506"/>
        <v>1863</v>
      </c>
      <c r="C1907" s="51" t="s">
        <v>5208</v>
      </c>
      <c r="D1907" s="51" t="s">
        <v>7</v>
      </c>
      <c r="E1907" s="56" t="s">
        <v>5210</v>
      </c>
      <c r="F1907" s="56" t="s">
        <v>5210</v>
      </c>
      <c r="G1907" s="158">
        <v>0</v>
      </c>
      <c r="H1907" s="158">
        <v>0</v>
      </c>
      <c r="I1907" s="145" t="s">
        <v>3</v>
      </c>
      <c r="J1907" s="56" t="s">
        <v>1377</v>
      </c>
      <c r="K1907" s="57" t="s">
        <v>3947</v>
      </c>
      <c r="L1907" s="55" t="s">
        <v>4773</v>
      </c>
      <c r="M1907" s="55" t="s">
        <v>4830</v>
      </c>
      <c r="N1907" s="55"/>
      <c r="O1907" s="55"/>
      <c r="P1907" s="54" t="s">
        <v>5211</v>
      </c>
      <c r="Q1907" s="13"/>
      <c r="R1907"/>
      <c r="S1907" t="str">
        <f t="shared" si="511"/>
        <v/>
      </c>
      <c r="T1907" s="44" t="str">
        <f>IF(ISNA(VLOOKUP(P1907,Sheet1!E:F,2,0)),"--","PRESENT")</f>
        <v>--</v>
      </c>
      <c r="U1907"/>
      <c r="V1907">
        <f t="shared" si="512"/>
        <v>595</v>
      </c>
      <c r="W1907" s="79" t="s">
        <v>2240</v>
      </c>
      <c r="X1907" s="57" t="s">
        <v>2240</v>
      </c>
      <c r="Y1907" s="57" t="s">
        <v>2240</v>
      </c>
      <c r="Z1907" s="25" t="str">
        <f t="shared" si="513"/>
        <v>"J" STD_RIGHT_ARROW "DT"</v>
      </c>
      <c r="AA1907" s="25" t="str">
        <f t="shared" si="507"/>
        <v>J&gt;DT</v>
      </c>
      <c r="AB1907" s="1">
        <f t="shared" si="514"/>
        <v>1863</v>
      </c>
      <c r="AC1907" t="str">
        <f t="shared" si="508"/>
        <v>ITM_JtoDT</v>
      </c>
      <c r="AD1907" s="133" t="str">
        <f>IF(ISNA(VLOOKUP(AA1907,'XEQM Shortlist'!J:J,1,0)),"//","")</f>
        <v>//</v>
      </c>
      <c r="AF1907" s="92" t="str">
        <f t="shared" si="509"/>
        <v>J&gt;DT</v>
      </c>
      <c r="AG1907" t="b">
        <f t="shared" si="510"/>
        <v>1</v>
      </c>
    </row>
    <row r="1908" spans="1:33">
      <c r="A1908" s="48">
        <f t="shared" si="505"/>
        <v>1908</v>
      </c>
      <c r="B1908" s="47">
        <f t="shared" si="506"/>
        <v>1864</v>
      </c>
      <c r="C1908" s="84" t="s">
        <v>5160</v>
      </c>
      <c r="D1908" s="84" t="s">
        <v>7</v>
      </c>
      <c r="E1908" s="85" t="s">
        <v>5179</v>
      </c>
      <c r="F1908" s="85" t="s">
        <v>5179</v>
      </c>
      <c r="G1908" s="86">
        <v>0</v>
      </c>
      <c r="H1908" s="86" t="s">
        <v>4010</v>
      </c>
      <c r="I1908" s="153" t="s">
        <v>1</v>
      </c>
      <c r="J1908" s="85" t="s">
        <v>1378</v>
      </c>
      <c r="K1908" s="87" t="s">
        <v>3785</v>
      </c>
      <c r="L1908" s="88" t="s">
        <v>4773</v>
      </c>
      <c r="M1908" s="88" t="s">
        <v>4832</v>
      </c>
      <c r="N1908" s="88"/>
      <c r="O1908" s="84" t="s">
        <v>937</v>
      </c>
      <c r="P1908" s="87" t="s">
        <v>5161</v>
      </c>
      <c r="Q1908" s="87"/>
      <c r="R1908"/>
      <c r="S1908" t="str">
        <f t="shared" si="511"/>
        <v/>
      </c>
      <c r="T1908" s="44" t="str">
        <f>IF(ISNA(VLOOKUP(P1908,Sheet1!E:F,2,0)),"--","PRESENT")</f>
        <v>--</v>
      </c>
      <c r="U1908"/>
      <c r="V1908">
        <f t="shared" si="512"/>
        <v>596</v>
      </c>
      <c r="W1908" s="79" t="s">
        <v>2677</v>
      </c>
      <c r="X1908" s="57" t="s">
        <v>2600</v>
      </c>
      <c r="Y1908" s="57" t="s">
        <v>2240</v>
      </c>
      <c r="Z1908" s="25" t="str">
        <f t="shared" si="513"/>
        <v>"FSE"</v>
      </c>
      <c r="AA1908" s="25" t="str">
        <f t="shared" si="507"/>
        <v>FSE</v>
      </c>
      <c r="AB1908" s="1">
        <f t="shared" si="514"/>
        <v>1864</v>
      </c>
      <c r="AC1908" t="str">
        <f t="shared" si="508"/>
        <v>ITM_DSPCYCLE</v>
      </c>
      <c r="AD1908" s="133" t="str">
        <f>IF(ISNA(VLOOKUP(AA1908,'XEQM Shortlist'!J:J,1,0)),"//","")</f>
        <v>//</v>
      </c>
      <c r="AF1908" s="92" t="str">
        <f t="shared" si="509"/>
        <v>FSE</v>
      </c>
      <c r="AG1908" t="b">
        <f t="shared" si="510"/>
        <v>1</v>
      </c>
    </row>
    <row r="1909" spans="1:33" s="44" customFormat="1">
      <c r="A1909" s="48">
        <f t="shared" si="505"/>
        <v>1909</v>
      </c>
      <c r="B1909" s="47">
        <f t="shared" si="506"/>
        <v>1865</v>
      </c>
      <c r="C1909" s="84" t="s">
        <v>3715</v>
      </c>
      <c r="D1909" s="84" t="s">
        <v>2524</v>
      </c>
      <c r="E1909" s="85" t="s">
        <v>2525</v>
      </c>
      <c r="F1909" s="85" t="s">
        <v>2527</v>
      </c>
      <c r="G1909" s="86">
        <v>0</v>
      </c>
      <c r="H1909" s="86">
        <v>0</v>
      </c>
      <c r="I1909" s="148" t="s">
        <v>3</v>
      </c>
      <c r="J1909" s="85" t="s">
        <v>1378</v>
      </c>
      <c r="K1909" s="87" t="s">
        <v>3785</v>
      </c>
      <c r="L1909" s="88" t="s">
        <v>4773</v>
      </c>
      <c r="M1909" s="88" t="s">
        <v>4832</v>
      </c>
      <c r="N1909" s="88"/>
      <c r="O1909" s="88"/>
      <c r="P1909" s="87" t="s">
        <v>2526</v>
      </c>
      <c r="Q1909" s="87"/>
      <c r="R1909"/>
      <c r="S1909" t="str">
        <f t="shared" si="511"/>
        <v>NOT EQUAL</v>
      </c>
      <c r="T1909" s="44" t="str">
        <f>IF(ISNA(VLOOKUP(P1909,Sheet1!E:F,2,0)),"--","PRESENT")</f>
        <v>--</v>
      </c>
      <c r="U1909"/>
      <c r="V1909">
        <f t="shared" si="512"/>
        <v>596</v>
      </c>
      <c r="W1909" s="79" t="s">
        <v>2676</v>
      </c>
      <c r="X1909" s="57" t="s">
        <v>2240</v>
      </c>
      <c r="Y1909" s="57" t="s">
        <v>2240</v>
      </c>
      <c r="Z1909" s="25" t="str">
        <f t="shared" si="513"/>
        <v/>
      </c>
      <c r="AA1909" s="25" t="str">
        <f t="shared" si="507"/>
        <v/>
      </c>
      <c r="AB1909" s="1">
        <f t="shared" si="514"/>
        <v>1865</v>
      </c>
      <c r="AC1909" t="str">
        <f t="shared" si="508"/>
        <v>ITM_LARGELI</v>
      </c>
      <c r="AD1909" s="133" t="str">
        <f>IF(ISNA(VLOOKUP(AA1909,'XEQM Shortlist'!J:J,1,0)),"//","")</f>
        <v/>
      </c>
      <c r="AE1909"/>
      <c r="AF1909" s="92" t="str">
        <f t="shared" si="509"/>
        <v/>
      </c>
      <c r="AG1909" t="b">
        <f t="shared" si="510"/>
        <v>1</v>
      </c>
    </row>
    <row r="1910" spans="1:33">
      <c r="A1910" s="48">
        <f t="shared" si="505"/>
        <v>1910</v>
      </c>
      <c r="B1910" s="47">
        <f t="shared" si="506"/>
        <v>1866</v>
      </c>
      <c r="C1910" s="84" t="s">
        <v>3721</v>
      </c>
      <c r="D1910" s="84" t="s">
        <v>12</v>
      </c>
      <c r="E1910" s="87" t="s">
        <v>929</v>
      </c>
      <c r="F1910" s="87" t="s">
        <v>929</v>
      </c>
      <c r="G1910" s="90">
        <v>0</v>
      </c>
      <c r="H1910" s="90">
        <v>15</v>
      </c>
      <c r="I1910" s="148" t="s">
        <v>3</v>
      </c>
      <c r="J1910" s="85" t="s">
        <v>1378</v>
      </c>
      <c r="K1910" s="87" t="s">
        <v>3785</v>
      </c>
      <c r="L1910" s="88" t="s">
        <v>4773</v>
      </c>
      <c r="M1910" s="88" t="s">
        <v>4832</v>
      </c>
      <c r="N1910" s="88"/>
      <c r="O1910" s="84" t="s">
        <v>930</v>
      </c>
      <c r="P1910" s="87" t="s">
        <v>2191</v>
      </c>
      <c r="Q1910" s="87"/>
      <c r="R1910"/>
      <c r="S1910" t="str">
        <f t="shared" si="511"/>
        <v/>
      </c>
      <c r="T1910" s="44" t="str">
        <f>IF(ISNA(VLOOKUP(P1910,Sheet1!E:F,2,0)),"--","PRESENT")</f>
        <v>PRESENT</v>
      </c>
      <c r="U1910"/>
      <c r="V1910">
        <f t="shared" si="512"/>
        <v>597</v>
      </c>
      <c r="W1910" s="79" t="s">
        <v>2677</v>
      </c>
      <c r="X1910" s="57" t="s">
        <v>2600</v>
      </c>
      <c r="Y1910" s="57" t="s">
        <v>2240</v>
      </c>
      <c r="Z1910" s="25" t="str">
        <f t="shared" si="513"/>
        <v>"SIG"</v>
      </c>
      <c r="AA1910" s="25" t="str">
        <f t="shared" si="507"/>
        <v>SIG</v>
      </c>
      <c r="AB1910" s="1">
        <f t="shared" si="514"/>
        <v>1866</v>
      </c>
      <c r="AC1910" t="str">
        <f t="shared" si="508"/>
        <v>ITM_SIGFIG</v>
      </c>
      <c r="AD1910" s="133" t="str">
        <f>IF(ISNA(VLOOKUP(AA1910,'XEQM Shortlist'!J:J,1,0)),"//","")</f>
        <v/>
      </c>
      <c r="AF1910" s="92" t="str">
        <f t="shared" si="509"/>
        <v>SIG</v>
      </c>
      <c r="AG1910" t="b">
        <f t="shared" si="510"/>
        <v>1</v>
      </c>
    </row>
    <row r="1911" spans="1:33">
      <c r="A1911" s="48">
        <f t="shared" si="505"/>
        <v>1911</v>
      </c>
      <c r="B1911" s="47">
        <f t="shared" si="506"/>
        <v>1867</v>
      </c>
      <c r="C1911" s="84" t="s">
        <v>3722</v>
      </c>
      <c r="D1911" s="84" t="s">
        <v>12</v>
      </c>
      <c r="E1911" s="85" t="s">
        <v>360</v>
      </c>
      <c r="F1911" s="85" t="s">
        <v>360</v>
      </c>
      <c r="G1911" s="86">
        <v>0</v>
      </c>
      <c r="H1911" s="86">
        <v>15</v>
      </c>
      <c r="I1911" s="148" t="s">
        <v>3</v>
      </c>
      <c r="J1911" s="85" t="s">
        <v>1378</v>
      </c>
      <c r="K1911" s="87" t="s">
        <v>3785</v>
      </c>
      <c r="L1911" s="88" t="s">
        <v>4773</v>
      </c>
      <c r="M1911" s="88" t="s">
        <v>4832</v>
      </c>
      <c r="N1911" s="88"/>
      <c r="O1911" s="84" t="s">
        <v>937</v>
      </c>
      <c r="P1911" s="87" t="s">
        <v>2202</v>
      </c>
      <c r="Q1911" s="87"/>
      <c r="R1911"/>
      <c r="S1911" t="str">
        <f t="shared" si="511"/>
        <v/>
      </c>
      <c r="T1911" s="44" t="str">
        <f>IF(ISNA(VLOOKUP(P1911,Sheet1!E:F,2,0)),"--","PRESENT")</f>
        <v>PRESENT</v>
      </c>
      <c r="U1911"/>
      <c r="V1911">
        <f t="shared" si="512"/>
        <v>598</v>
      </c>
      <c r="W1911" s="79" t="s">
        <v>2677</v>
      </c>
      <c r="X1911" s="57" t="s">
        <v>2600</v>
      </c>
      <c r="Y1911" s="57" t="s">
        <v>2240</v>
      </c>
      <c r="Z1911" s="25" t="str">
        <f t="shared" si="513"/>
        <v>"UNIT"</v>
      </c>
      <c r="AA1911" s="25" t="str">
        <f t="shared" si="507"/>
        <v>UNIT</v>
      </c>
      <c r="AB1911" s="1">
        <f t="shared" si="514"/>
        <v>1867</v>
      </c>
      <c r="AC1911" t="str">
        <f t="shared" si="508"/>
        <v>ITM_UNIT</v>
      </c>
      <c r="AD1911" s="133" t="str">
        <f>IF(ISNA(VLOOKUP(AA1911,'XEQM Shortlist'!J:J,1,0)),"//","")</f>
        <v>//</v>
      </c>
      <c r="AF1911" s="92" t="str">
        <f t="shared" si="509"/>
        <v>UNIT</v>
      </c>
      <c r="AG1911" t="b">
        <f t="shared" si="510"/>
        <v>1</v>
      </c>
    </row>
    <row r="1912" spans="1:33">
      <c r="A1912" s="48">
        <f t="shared" si="505"/>
        <v>1912</v>
      </c>
      <c r="B1912" s="47">
        <f t="shared" si="506"/>
        <v>1868</v>
      </c>
      <c r="C1912" s="84" t="s">
        <v>3723</v>
      </c>
      <c r="D1912" s="84" t="s">
        <v>7</v>
      </c>
      <c r="E1912" s="85" t="s">
        <v>1225</v>
      </c>
      <c r="F1912" s="85" t="s">
        <v>1225</v>
      </c>
      <c r="G1912" s="86">
        <v>0</v>
      </c>
      <c r="H1912" s="86">
        <v>0</v>
      </c>
      <c r="I1912" s="148" t="s">
        <v>3</v>
      </c>
      <c r="J1912" s="85" t="s">
        <v>1377</v>
      </c>
      <c r="K1912" s="87" t="s">
        <v>3947</v>
      </c>
      <c r="L1912" s="88" t="s">
        <v>4773</v>
      </c>
      <c r="M1912" s="88" t="s">
        <v>4832</v>
      </c>
      <c r="N1912" s="88"/>
      <c r="O1912" s="84"/>
      <c r="P1912" s="87" t="s">
        <v>2590</v>
      </c>
      <c r="Q1912" s="87"/>
      <c r="R1912"/>
      <c r="S1912" t="str">
        <f t="shared" si="511"/>
        <v/>
      </c>
      <c r="T1912" s="44" t="str">
        <f>IF(ISNA(VLOOKUP(P1912,Sheet1!E:F,2,0)),"--","PRESENT")</f>
        <v>PRESENT</v>
      </c>
      <c r="U1912"/>
      <c r="V1912">
        <f t="shared" si="512"/>
        <v>599</v>
      </c>
      <c r="W1912" s="79" t="s">
        <v>2677</v>
      </c>
      <c r="X1912" s="57" t="s">
        <v>2240</v>
      </c>
      <c r="Y1912" s="57" t="s">
        <v>2240</v>
      </c>
      <c r="Z1912" s="25" t="str">
        <f t="shared" si="513"/>
        <v>"ROUND"</v>
      </c>
      <c r="AA1912" s="25" t="str">
        <f t="shared" si="507"/>
        <v>ROUND</v>
      </c>
      <c r="AB1912" s="1">
        <f t="shared" si="514"/>
        <v>1868</v>
      </c>
      <c r="AC1912" t="str">
        <f t="shared" si="508"/>
        <v>ITM_ROUND2</v>
      </c>
      <c r="AD1912" s="133" t="str">
        <f>IF(ISNA(VLOOKUP(AA1912,'XEQM Shortlist'!J:J,1,0)),"//","")</f>
        <v/>
      </c>
      <c r="AF1912" s="92" t="str">
        <f t="shared" si="509"/>
        <v>ROUND</v>
      </c>
      <c r="AG1912" t="b">
        <f t="shared" si="510"/>
        <v>1</v>
      </c>
    </row>
    <row r="1913" spans="1:33">
      <c r="A1913" s="48">
        <f t="shared" si="505"/>
        <v>1913</v>
      </c>
      <c r="B1913" s="47">
        <f t="shared" si="506"/>
        <v>1869</v>
      </c>
      <c r="C1913" s="84" t="s">
        <v>3724</v>
      </c>
      <c r="D1913" s="84" t="s">
        <v>7</v>
      </c>
      <c r="E1913" s="85" t="s">
        <v>284</v>
      </c>
      <c r="F1913" s="85" t="s">
        <v>284</v>
      </c>
      <c r="G1913" s="90">
        <v>0</v>
      </c>
      <c r="H1913" s="90">
        <v>0</v>
      </c>
      <c r="I1913" s="148" t="s">
        <v>3</v>
      </c>
      <c r="J1913" s="85" t="s">
        <v>1377</v>
      </c>
      <c r="K1913" s="87" t="s">
        <v>3947</v>
      </c>
      <c r="L1913" s="88" t="s">
        <v>4773</v>
      </c>
      <c r="M1913" s="88" t="s">
        <v>4832</v>
      </c>
      <c r="N1913" s="88"/>
      <c r="O1913" s="88"/>
      <c r="P1913" s="87" t="s">
        <v>2589</v>
      </c>
      <c r="Q1913" s="87"/>
      <c r="R1913"/>
      <c r="S1913" t="str">
        <f t="shared" si="511"/>
        <v/>
      </c>
      <c r="T1913" s="44" t="str">
        <f>IF(ISNA(VLOOKUP(P1913,Sheet1!E:F,2,0)),"--","PRESENT")</f>
        <v>PRESENT</v>
      </c>
      <c r="U1913"/>
      <c r="V1913">
        <f t="shared" si="512"/>
        <v>600</v>
      </c>
      <c r="W1913" s="79" t="s">
        <v>2677</v>
      </c>
      <c r="X1913" s="57" t="s">
        <v>2240</v>
      </c>
      <c r="Y1913" s="57" t="s">
        <v>2240</v>
      </c>
      <c r="Z1913" s="25" t="str">
        <f t="shared" si="513"/>
        <v>"ROUNDI"</v>
      </c>
      <c r="AA1913" s="25" t="str">
        <f t="shared" si="507"/>
        <v>ROUNDI</v>
      </c>
      <c r="AB1913" s="1">
        <f t="shared" si="514"/>
        <v>1869</v>
      </c>
      <c r="AC1913" t="str">
        <f t="shared" si="508"/>
        <v>ITM_ROUNDI2</v>
      </c>
      <c r="AD1913" s="133" t="str">
        <f>IF(ISNA(VLOOKUP(AA1913,'XEQM Shortlist'!J:J,1,0)),"//","")</f>
        <v/>
      </c>
      <c r="AF1913" s="92" t="str">
        <f t="shared" si="509"/>
        <v>ROUNDI</v>
      </c>
      <c r="AG1913" t="b">
        <f t="shared" si="510"/>
        <v>1</v>
      </c>
    </row>
    <row r="1914" spans="1:33">
      <c r="A1914" s="48">
        <f t="shared" si="505"/>
        <v>1914</v>
      </c>
      <c r="B1914" s="47">
        <f t="shared" si="506"/>
        <v>1870</v>
      </c>
      <c r="C1914" s="84" t="s">
        <v>3728</v>
      </c>
      <c r="D1914" s="84" t="s">
        <v>7</v>
      </c>
      <c r="E1914" s="85" t="s">
        <v>519</v>
      </c>
      <c r="F1914" s="85" t="s">
        <v>2683</v>
      </c>
      <c r="G1914" s="86">
        <v>0</v>
      </c>
      <c r="H1914" s="86">
        <v>0</v>
      </c>
      <c r="I1914" s="153" t="s">
        <v>1</v>
      </c>
      <c r="J1914" s="85" t="s">
        <v>1377</v>
      </c>
      <c r="K1914" s="87" t="s">
        <v>3785</v>
      </c>
      <c r="L1914" s="88" t="s">
        <v>4773</v>
      </c>
      <c r="M1914" s="88" t="s">
        <v>4832</v>
      </c>
      <c r="N1914" s="88"/>
      <c r="O1914" s="84"/>
      <c r="P1914" s="87" t="s">
        <v>2684</v>
      </c>
      <c r="Q1914" s="87"/>
      <c r="R1914"/>
      <c r="S1914" t="str">
        <f t="shared" si="511"/>
        <v>NOT EQUAL</v>
      </c>
      <c r="T1914" s="44" t="str">
        <f>IF(ISNA(VLOOKUP(P1914,Sheet1!E:F,2,0)),"--","PRESENT")</f>
        <v>--</v>
      </c>
      <c r="U1914"/>
      <c r="V1914">
        <f t="shared" si="512"/>
        <v>600</v>
      </c>
      <c r="W1914" s="79" t="s">
        <v>2721</v>
      </c>
      <c r="X1914" s="57" t="s">
        <v>2240</v>
      </c>
      <c r="Y1914" s="57" t="s">
        <v>2240</v>
      </c>
      <c r="Z1914" s="25" t="str">
        <f t="shared" si="513"/>
        <v/>
      </c>
      <c r="AA1914" s="25" t="str">
        <f t="shared" si="507"/>
        <v/>
      </c>
      <c r="AB1914" s="1">
        <f t="shared" si="514"/>
        <v>1870</v>
      </c>
      <c r="AC1914" t="str">
        <f t="shared" si="508"/>
        <v>ITM_DMPMNU</v>
      </c>
      <c r="AD1914" s="133" t="str">
        <f>IF(ISNA(VLOOKUP(AA1914,'XEQM Shortlist'!J:J,1,0)),"//","")</f>
        <v/>
      </c>
      <c r="AF1914" s="92" t="str">
        <f t="shared" si="509"/>
        <v/>
      </c>
      <c r="AG1914" t="b">
        <f t="shared" si="510"/>
        <v>1</v>
      </c>
    </row>
    <row r="1915" spans="1:33">
      <c r="A1915" s="48">
        <f t="shared" si="505"/>
        <v>1915</v>
      </c>
      <c r="B1915" s="47">
        <f t="shared" si="506"/>
        <v>1871</v>
      </c>
      <c r="C1915" s="84" t="s">
        <v>3730</v>
      </c>
      <c r="D1915" s="84" t="s">
        <v>7</v>
      </c>
      <c r="E1915" s="85" t="s">
        <v>2359</v>
      </c>
      <c r="F1915" s="85" t="s">
        <v>2359</v>
      </c>
      <c r="G1915" s="86">
        <v>0</v>
      </c>
      <c r="H1915" s="86">
        <v>0</v>
      </c>
      <c r="I1915" s="153" t="s">
        <v>1</v>
      </c>
      <c r="J1915" s="85" t="s">
        <v>1377</v>
      </c>
      <c r="K1915" s="87" t="s">
        <v>3947</v>
      </c>
      <c r="L1915" s="88" t="s">
        <v>4773</v>
      </c>
      <c r="M1915" s="88" t="s">
        <v>4832</v>
      </c>
      <c r="N1915" s="88"/>
      <c r="O1915" s="84" t="s">
        <v>3195</v>
      </c>
      <c r="P1915" s="87" t="s">
        <v>2358</v>
      </c>
      <c r="Q1915" s="87"/>
      <c r="R1915"/>
      <c r="S1915" t="str">
        <f t="shared" si="511"/>
        <v/>
      </c>
      <c r="T1915" s="44" t="str">
        <f>IF(ISNA(VLOOKUP(P1915,Sheet1!E:F,2,0)),"--","PRESENT")</f>
        <v>--</v>
      </c>
      <c r="U1915"/>
      <c r="V1915">
        <f t="shared" si="512"/>
        <v>601</v>
      </c>
      <c r="W1915" s="79" t="s">
        <v>2702</v>
      </c>
      <c r="X1915" s="57" t="s">
        <v>2600</v>
      </c>
      <c r="Y1915" s="57" t="s">
        <v>2240</v>
      </c>
      <c r="Z1915" s="25" t="str">
        <f t="shared" si="513"/>
        <v>STD_RIGHT_ARROW "I"</v>
      </c>
      <c r="AA1915" s="25" t="str">
        <f t="shared" si="507"/>
        <v>&gt;I</v>
      </c>
      <c r="AB1915" s="1">
        <f t="shared" si="514"/>
        <v>1871</v>
      </c>
      <c r="AC1915" t="str">
        <f t="shared" si="508"/>
        <v>ITM_RI</v>
      </c>
      <c r="AD1915" s="133" t="str">
        <f>IF(ISNA(VLOOKUP(AA1915,'XEQM Shortlist'!J:J,1,0)),"//","")</f>
        <v>//</v>
      </c>
      <c r="AF1915" s="92" t="str">
        <f t="shared" si="509"/>
        <v>&gt;I</v>
      </c>
      <c r="AG1915" t="b">
        <f t="shared" si="510"/>
        <v>1</v>
      </c>
    </row>
    <row r="1916" spans="1:33">
      <c r="A1916" s="48">
        <f t="shared" si="505"/>
        <v>1916</v>
      </c>
      <c r="B1916" s="47">
        <f t="shared" si="506"/>
        <v>1872</v>
      </c>
      <c r="C1916" s="84" t="s">
        <v>3731</v>
      </c>
      <c r="D1916" s="84" t="s">
        <v>439</v>
      </c>
      <c r="E1916" s="193" t="s">
        <v>440</v>
      </c>
      <c r="F1916" s="193" t="s">
        <v>1325</v>
      </c>
      <c r="G1916" s="86" t="s">
        <v>4084</v>
      </c>
      <c r="H1916" s="86" t="s">
        <v>5438</v>
      </c>
      <c r="I1916" s="178" t="s">
        <v>3</v>
      </c>
      <c r="J1916" s="136" t="s">
        <v>1377</v>
      </c>
      <c r="K1916" s="87" t="s">
        <v>3947</v>
      </c>
      <c r="L1916" s="88" t="s">
        <v>4773</v>
      </c>
      <c r="M1916" s="88" t="s">
        <v>4831</v>
      </c>
      <c r="N1916" s="88"/>
      <c r="O1916" s="84"/>
      <c r="P1916" s="87" t="s">
        <v>2687</v>
      </c>
      <c r="Q1916" s="87"/>
      <c r="R1916"/>
      <c r="S1916" t="str">
        <f t="shared" si="511"/>
        <v>NOT EQUAL</v>
      </c>
      <c r="T1916" s="44" t="str">
        <f>IF(ISNA(VLOOKUP(P1916,Sheet1!E:F,2,0)),"--","PRESENT")</f>
        <v>--</v>
      </c>
      <c r="U1916"/>
      <c r="V1916">
        <f t="shared" si="512"/>
        <v>602</v>
      </c>
      <c r="W1916" s="79" t="s">
        <v>2702</v>
      </c>
      <c r="X1916" s="57" t="s">
        <v>2240</v>
      </c>
      <c r="Y1916" s="57" t="s">
        <v>2240</v>
      </c>
      <c r="Z1916" s="25" t="str">
        <f t="shared" si="513"/>
        <v>STD_RIGHT_ARROW "INT"</v>
      </c>
      <c r="AA1916" s="25" t="str">
        <f t="shared" si="507"/>
        <v>&gt;INT</v>
      </c>
      <c r="AB1916" s="1">
        <f t="shared" si="514"/>
        <v>1872</v>
      </c>
      <c r="AC1916" t="str">
        <f t="shared" si="508"/>
        <v>ITM_HASH_JM</v>
      </c>
      <c r="AD1916" s="133" t="str">
        <f>IF(ISNA(VLOOKUP(AA1916,'XEQM Shortlist'!J:J,1,0)),"//","")</f>
        <v>//</v>
      </c>
      <c r="AF1916" s="92" t="str">
        <f t="shared" si="509"/>
        <v>&gt;INT</v>
      </c>
      <c r="AG1916" t="b">
        <f t="shared" si="510"/>
        <v>1</v>
      </c>
    </row>
    <row r="1917" spans="1:33" s="97" customFormat="1">
      <c r="A1917" s="48">
        <f t="shared" si="505"/>
        <v>1917</v>
      </c>
      <c r="B1917" s="47">
        <f t="shared" si="506"/>
        <v>1873</v>
      </c>
      <c r="C1917" s="176" t="s">
        <v>4434</v>
      </c>
      <c r="D1917" s="51" t="s">
        <v>7</v>
      </c>
      <c r="E1917" s="180" t="s">
        <v>4435</v>
      </c>
      <c r="F1917" s="180" t="s">
        <v>4435</v>
      </c>
      <c r="G1917" s="177">
        <v>0</v>
      </c>
      <c r="H1917" s="177">
        <v>0</v>
      </c>
      <c r="I1917" s="178" t="s">
        <v>3</v>
      </c>
      <c r="J1917" s="178" t="s">
        <v>1377</v>
      </c>
      <c r="K1917" s="133" t="s">
        <v>3947</v>
      </c>
      <c r="L1917" s="97" t="s">
        <v>4773</v>
      </c>
      <c r="M1917" s="97" t="s">
        <v>4832</v>
      </c>
      <c r="P1917" s="179" t="s">
        <v>4436</v>
      </c>
      <c r="Q1917" s="179"/>
      <c r="R1917"/>
      <c r="S1917" t="str">
        <f t="shared" si="511"/>
        <v/>
      </c>
      <c r="T1917" s="44" t="str">
        <f>IF(ISNA(VLOOKUP(P1917,Sheet1!E:F,2,0)),"--","PRESENT")</f>
        <v>--</v>
      </c>
      <c r="U1917"/>
      <c r="V1917">
        <f t="shared" si="512"/>
        <v>603</v>
      </c>
      <c r="W1917" s="49" t="s">
        <v>2661</v>
      </c>
      <c r="X1917" s="133" t="s">
        <v>2240</v>
      </c>
      <c r="Y1917" s="133" t="s">
        <v>2240</v>
      </c>
      <c r="Z1917" s="25" t="str">
        <f t="shared" si="513"/>
        <v>"DRG"</v>
      </c>
      <c r="AA1917" s="25" t="str">
        <f t="shared" si="507"/>
        <v>DRG</v>
      </c>
      <c r="AB1917" s="1">
        <f t="shared" si="514"/>
        <v>1873</v>
      </c>
      <c r="AC1917" t="str">
        <f t="shared" si="508"/>
        <v>ITM_DRG</v>
      </c>
      <c r="AD1917" s="133" t="str">
        <f>IF(ISNA(VLOOKUP(AA1917,'XEQM Shortlist'!J:J,1,0)),"//","")</f>
        <v>//</v>
      </c>
      <c r="AE1917"/>
      <c r="AF1917" s="92" t="str">
        <f t="shared" si="509"/>
        <v>DRG</v>
      </c>
      <c r="AG1917" t="b">
        <f t="shared" si="510"/>
        <v>1</v>
      </c>
    </row>
    <row r="1918" spans="1:33">
      <c r="A1918" s="48">
        <f t="shared" si="505"/>
        <v>1918</v>
      </c>
      <c r="B1918" s="47">
        <f t="shared" si="506"/>
        <v>1874</v>
      </c>
      <c r="C1918" s="84" t="s">
        <v>3732</v>
      </c>
      <c r="D1918" s="84" t="s">
        <v>7</v>
      </c>
      <c r="E1918" s="193" t="s">
        <v>2789</v>
      </c>
      <c r="F1918" s="85" t="s">
        <v>2789</v>
      </c>
      <c r="G1918" s="86">
        <v>0</v>
      </c>
      <c r="H1918" s="86">
        <v>0</v>
      </c>
      <c r="I1918" s="153" t="s">
        <v>1</v>
      </c>
      <c r="J1918" s="85" t="s">
        <v>1379</v>
      </c>
      <c r="K1918" s="87" t="s">
        <v>3785</v>
      </c>
      <c r="L1918" s="88" t="s">
        <v>4773</v>
      </c>
      <c r="M1918" s="88" t="s">
        <v>4832</v>
      </c>
      <c r="N1918" s="88"/>
      <c r="O1918" s="84" t="s">
        <v>2770</v>
      </c>
      <c r="P1918" s="87" t="s">
        <v>2790</v>
      </c>
      <c r="Q1918" s="87"/>
      <c r="R1918"/>
      <c r="S1918" t="str">
        <f t="shared" si="511"/>
        <v/>
      </c>
      <c r="T1918" s="44" t="str">
        <f>IF(ISNA(VLOOKUP(P1918,Sheet1!E:F,2,0)),"--","PRESENT")</f>
        <v>--</v>
      </c>
      <c r="U1918"/>
      <c r="V1918">
        <f t="shared" si="512"/>
        <v>603</v>
      </c>
      <c r="W1918" s="79" t="s">
        <v>2676</v>
      </c>
      <c r="X1918" s="57" t="s">
        <v>2240</v>
      </c>
      <c r="Y1918" s="57" t="s">
        <v>2240</v>
      </c>
      <c r="Z1918" s="25" t="str">
        <f t="shared" si="513"/>
        <v/>
      </c>
      <c r="AA1918" s="25" t="str">
        <f t="shared" si="507"/>
        <v/>
      </c>
      <c r="AB1918" s="1">
        <f t="shared" si="514"/>
        <v>1874</v>
      </c>
      <c r="AC1918" t="str">
        <f t="shared" si="508"/>
        <v>ITM_CLA</v>
      </c>
      <c r="AD1918" s="133" t="str">
        <f>IF(ISNA(VLOOKUP(AA1918,'XEQM Shortlist'!J:J,1,0)),"//","")</f>
        <v/>
      </c>
      <c r="AF1918" s="92" t="str">
        <f t="shared" si="509"/>
        <v/>
      </c>
      <c r="AG1918" t="b">
        <f t="shared" si="510"/>
        <v>1</v>
      </c>
    </row>
    <row r="1919" spans="1:33">
      <c r="A1919" s="48">
        <f t="shared" si="505"/>
        <v>1919</v>
      </c>
      <c r="B1919" s="47">
        <f t="shared" si="506"/>
        <v>1875</v>
      </c>
      <c r="C1919" s="84" t="s">
        <v>3733</v>
      </c>
      <c r="D1919" s="84" t="s">
        <v>7</v>
      </c>
      <c r="E1919" s="193" t="s">
        <v>2791</v>
      </c>
      <c r="F1919" s="85" t="s">
        <v>2791</v>
      </c>
      <c r="G1919" s="86">
        <v>0</v>
      </c>
      <c r="H1919" s="86">
        <v>0</v>
      </c>
      <c r="I1919" s="153" t="s">
        <v>1</v>
      </c>
      <c r="J1919" s="85" t="s">
        <v>1379</v>
      </c>
      <c r="K1919" s="87" t="s">
        <v>3785</v>
      </c>
      <c r="L1919" s="88" t="s">
        <v>4773</v>
      </c>
      <c r="M1919" s="88" t="s">
        <v>4832</v>
      </c>
      <c r="N1919" s="88"/>
      <c r="O1919" s="84" t="s">
        <v>2770</v>
      </c>
      <c r="P1919" s="87" t="s">
        <v>2792</v>
      </c>
      <c r="Q1919" s="87"/>
      <c r="R1919"/>
      <c r="S1919" t="str">
        <f t="shared" si="511"/>
        <v/>
      </c>
      <c r="T1919" s="44" t="str">
        <f>IF(ISNA(VLOOKUP(P1919,Sheet1!E:F,2,0)),"--","PRESENT")</f>
        <v>--</v>
      </c>
      <c r="U1919"/>
      <c r="V1919">
        <f t="shared" si="512"/>
        <v>603</v>
      </c>
      <c r="W1919" s="79" t="s">
        <v>2676</v>
      </c>
      <c r="X1919" s="57" t="s">
        <v>2240</v>
      </c>
      <c r="Y1919" s="57" t="s">
        <v>2240</v>
      </c>
      <c r="Z1919" s="25" t="str">
        <f t="shared" si="513"/>
        <v/>
      </c>
      <c r="AA1919" s="25" t="str">
        <f t="shared" si="507"/>
        <v/>
      </c>
      <c r="AB1919" s="1">
        <f t="shared" si="514"/>
        <v>1875</v>
      </c>
      <c r="AC1919" t="str">
        <f t="shared" si="508"/>
        <v>ITM_CLN</v>
      </c>
      <c r="AD1919" s="133" t="str">
        <f>IF(ISNA(VLOOKUP(AA1919,'XEQM Shortlist'!J:J,1,0)),"//","")</f>
        <v/>
      </c>
      <c r="AF1919" s="92" t="str">
        <f t="shared" si="509"/>
        <v/>
      </c>
      <c r="AG1919" t="b">
        <f t="shared" si="510"/>
        <v>1</v>
      </c>
    </row>
    <row r="1920" spans="1:33">
      <c r="A1920" s="48">
        <f t="shared" si="505"/>
        <v>1920</v>
      </c>
      <c r="B1920" s="47">
        <f t="shared" si="506"/>
        <v>1876</v>
      </c>
      <c r="C1920" s="84" t="s">
        <v>3715</v>
      </c>
      <c r="D1920" s="84" t="s">
        <v>4236</v>
      </c>
      <c r="E1920" s="85" t="s">
        <v>519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1378</v>
      </c>
      <c r="K1920" s="87" t="s">
        <v>3785</v>
      </c>
      <c r="L1920" s="88" t="s">
        <v>4773</v>
      </c>
      <c r="M1920" s="88" t="s">
        <v>4832</v>
      </c>
      <c r="N1920" s="88"/>
      <c r="O1920" s="84" t="s">
        <v>4238</v>
      </c>
      <c r="P1920" s="87" t="s">
        <v>4239</v>
      </c>
      <c r="Q1920" s="87"/>
      <c r="R1920"/>
      <c r="S1920" t="str">
        <f t="shared" si="511"/>
        <v>NOT EQUAL</v>
      </c>
      <c r="T1920" s="44" t="str">
        <f>IF(ISNA(VLOOKUP(P1920,Sheet1!E:F,2,0)),"--","PRESENT")</f>
        <v>--</v>
      </c>
      <c r="U1920"/>
      <c r="V1920">
        <f t="shared" si="512"/>
        <v>603</v>
      </c>
      <c r="W1920" s="79" t="s">
        <v>2676</v>
      </c>
      <c r="X1920" s="57" t="s">
        <v>2240</v>
      </c>
      <c r="Y1920" s="57" t="s">
        <v>2240</v>
      </c>
      <c r="Z1920" s="25" t="str">
        <f t="shared" si="513"/>
        <v/>
      </c>
      <c r="AA1920" s="25" t="str">
        <f t="shared" si="507"/>
        <v/>
      </c>
      <c r="AB1920" s="1">
        <f t="shared" si="514"/>
        <v>1876</v>
      </c>
      <c r="AC1920" t="str">
        <f t="shared" si="508"/>
        <v>ITM_DENANY</v>
      </c>
      <c r="AD1920" s="133" t="str">
        <f>IF(ISNA(VLOOKUP(AA1920,'XEQM Shortlist'!J:J,1,0)),"//","")</f>
        <v/>
      </c>
      <c r="AF1920" s="92" t="str">
        <f t="shared" si="509"/>
        <v/>
      </c>
      <c r="AG1920" t="b">
        <f t="shared" si="510"/>
        <v>1</v>
      </c>
    </row>
    <row r="1921" spans="1:33">
      <c r="A1921" s="48">
        <f t="shared" si="505"/>
        <v>1921</v>
      </c>
      <c r="B1921" s="47">
        <f t="shared" si="506"/>
        <v>1877</v>
      </c>
      <c r="C1921" s="84" t="s">
        <v>3715</v>
      </c>
      <c r="D1921" s="84" t="s">
        <v>4237</v>
      </c>
      <c r="E1921" s="85" t="s">
        <v>519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1378</v>
      </c>
      <c r="K1921" s="87" t="s">
        <v>3785</v>
      </c>
      <c r="L1921" s="88" t="s">
        <v>4773</v>
      </c>
      <c r="M1921" s="88" t="s">
        <v>4832</v>
      </c>
      <c r="N1921" s="88"/>
      <c r="O1921" s="84" t="s">
        <v>4238</v>
      </c>
      <c r="P1921" s="87" t="s">
        <v>4240</v>
      </c>
      <c r="Q1921" s="87"/>
      <c r="R1921"/>
      <c r="S1921" t="str">
        <f t="shared" si="511"/>
        <v>NOT EQUAL</v>
      </c>
      <c r="T1921" s="44" t="str">
        <f>IF(ISNA(VLOOKUP(P1921,Sheet1!E:F,2,0)),"--","PRESENT")</f>
        <v>--</v>
      </c>
      <c r="U1921"/>
      <c r="V1921">
        <f t="shared" si="512"/>
        <v>603</v>
      </c>
      <c r="W1921" s="79" t="s">
        <v>2676</v>
      </c>
      <c r="X1921" s="57" t="s">
        <v>2240</v>
      </c>
      <c r="Y1921" s="57" t="s">
        <v>2240</v>
      </c>
      <c r="Z1921" s="25" t="str">
        <f t="shared" si="513"/>
        <v/>
      </c>
      <c r="AA1921" s="25" t="str">
        <f t="shared" si="507"/>
        <v/>
      </c>
      <c r="AB1921" s="1">
        <f t="shared" si="514"/>
        <v>1877</v>
      </c>
      <c r="AC1921" t="str">
        <f t="shared" si="508"/>
        <v>ITM_DENFIX</v>
      </c>
      <c r="AD1921" s="133" t="str">
        <f>IF(ISNA(VLOOKUP(AA1921,'XEQM Shortlist'!J:J,1,0)),"//","")</f>
        <v/>
      </c>
      <c r="AF1921" s="92" t="str">
        <f t="shared" si="509"/>
        <v/>
      </c>
      <c r="AG1921" t="b">
        <f t="shared" si="510"/>
        <v>1</v>
      </c>
    </row>
    <row r="1922" spans="1:33">
      <c r="A1922" s="48">
        <f t="shared" si="505"/>
        <v>1922</v>
      </c>
      <c r="B1922" s="47">
        <f t="shared" si="506"/>
        <v>1878</v>
      </c>
      <c r="C1922" s="84" t="s">
        <v>3771</v>
      </c>
      <c r="D1922" s="84" t="s">
        <v>7</v>
      </c>
      <c r="E1922" s="85" t="s">
        <v>519</v>
      </c>
      <c r="F1922" s="87" t="s">
        <v>3789</v>
      </c>
      <c r="G1922" s="89">
        <v>0</v>
      </c>
      <c r="H1922" s="89">
        <v>0</v>
      </c>
      <c r="I1922" s="153" t="s">
        <v>1</v>
      </c>
      <c r="J1922" s="85" t="s">
        <v>1378</v>
      </c>
      <c r="K1922" s="87" t="s">
        <v>3785</v>
      </c>
      <c r="L1922" s="88" t="s">
        <v>4773</v>
      </c>
      <c r="M1922" s="88" t="s">
        <v>4830</v>
      </c>
      <c r="N1922" s="88"/>
      <c r="O1922" s="88" t="s">
        <v>3786</v>
      </c>
      <c r="P1922" s="87" t="s">
        <v>3790</v>
      </c>
      <c r="Q1922" s="87"/>
      <c r="R1922"/>
      <c r="S1922" t="str">
        <f t="shared" si="511"/>
        <v>NOT EQUAL</v>
      </c>
      <c r="T1922" s="44" t="str">
        <f>IF(ISNA(VLOOKUP(P1922,Sheet1!E:F,2,0)),"--","PRESENT")</f>
        <v>PRESENT</v>
      </c>
      <c r="U1922"/>
      <c r="V1922">
        <f t="shared" si="512"/>
        <v>604</v>
      </c>
      <c r="W1922" s="79" t="s">
        <v>2676</v>
      </c>
      <c r="X1922" s="57"/>
      <c r="Y1922" s="57" t="s">
        <v>3791</v>
      </c>
      <c r="Z1922" s="25" t="str">
        <f t="shared" si="513"/>
        <v/>
      </c>
      <c r="AA1922" s="25" t="str">
        <f t="shared" si="507"/>
        <v>CASEUP</v>
      </c>
      <c r="AB1922" s="1">
        <f t="shared" si="514"/>
        <v>1878</v>
      </c>
      <c r="AC1922" t="str">
        <f t="shared" si="508"/>
        <v>CHR_caseUP</v>
      </c>
      <c r="AD1922" s="133" t="str">
        <f>IF(ISNA(VLOOKUP(AA1922,'XEQM Shortlist'!J:J,1,0)),"//","")</f>
        <v/>
      </c>
      <c r="AF1922" s="92" t="str">
        <f t="shared" si="509"/>
        <v/>
      </c>
      <c r="AG1922" t="b">
        <f t="shared" si="510"/>
        <v>0</v>
      </c>
    </row>
    <row r="1923" spans="1:33">
      <c r="A1923" s="48">
        <f t="shared" si="505"/>
        <v>1923</v>
      </c>
      <c r="B1923" s="47">
        <f t="shared" si="506"/>
        <v>1879</v>
      </c>
      <c r="C1923" s="84" t="s">
        <v>3771</v>
      </c>
      <c r="D1923" s="84" t="s">
        <v>7</v>
      </c>
      <c r="E1923" s="85" t="s">
        <v>519</v>
      </c>
      <c r="F1923" s="85" t="s">
        <v>3792</v>
      </c>
      <c r="G1923" s="86">
        <v>0</v>
      </c>
      <c r="H1923" s="86">
        <v>0</v>
      </c>
      <c r="I1923" s="153" t="s">
        <v>1</v>
      </c>
      <c r="J1923" s="85" t="s">
        <v>1378</v>
      </c>
      <c r="K1923" s="87" t="s">
        <v>3785</v>
      </c>
      <c r="L1923" s="88" t="s">
        <v>4773</v>
      </c>
      <c r="M1923" s="88" t="s">
        <v>4830</v>
      </c>
      <c r="N1923" s="88"/>
      <c r="O1923" s="84" t="s">
        <v>3786</v>
      </c>
      <c r="P1923" s="87" t="s">
        <v>3793</v>
      </c>
      <c r="Q1923" s="87"/>
      <c r="R1923"/>
      <c r="S1923" t="str">
        <f t="shared" si="511"/>
        <v>NOT EQUAL</v>
      </c>
      <c r="T1923" s="44" t="str">
        <f>IF(ISNA(VLOOKUP(P1923,Sheet1!E:F,2,0)),"--","PRESENT")</f>
        <v>PRESENT</v>
      </c>
      <c r="U1923"/>
      <c r="V1923">
        <f t="shared" si="512"/>
        <v>605</v>
      </c>
      <c r="W1923" s="79" t="s">
        <v>2676</v>
      </c>
      <c r="X1923" s="57" t="s">
        <v>2240</v>
      </c>
      <c r="Y1923" s="57" t="s">
        <v>3794</v>
      </c>
      <c r="Z1923" s="25" t="str">
        <f t="shared" si="513"/>
        <v/>
      </c>
      <c r="AA1923" s="25" t="str">
        <f t="shared" si="507"/>
        <v>CASEDN</v>
      </c>
      <c r="AB1923" s="1">
        <f t="shared" si="514"/>
        <v>1879</v>
      </c>
      <c r="AC1923" t="str">
        <f t="shared" si="508"/>
        <v>CHR_caseDN</v>
      </c>
      <c r="AD1923" s="133" t="str">
        <f>IF(ISNA(VLOOKUP(AA1923,'XEQM Shortlist'!J:J,1,0)),"//","")</f>
        <v/>
      </c>
      <c r="AF1923" s="92" t="str">
        <f t="shared" si="509"/>
        <v/>
      </c>
      <c r="AG1923" t="b">
        <f t="shared" si="510"/>
        <v>0</v>
      </c>
    </row>
    <row r="1924" spans="1:33">
      <c r="A1924" s="48">
        <f t="shared" si="505"/>
        <v>1924</v>
      </c>
      <c r="B1924" s="47">
        <f t="shared" si="506"/>
        <v>1880</v>
      </c>
      <c r="C1924" s="84" t="s">
        <v>3734</v>
      </c>
      <c r="D1924" s="84" t="s">
        <v>7</v>
      </c>
      <c r="E1924" s="85" t="s">
        <v>2311</v>
      </c>
      <c r="F1924" s="85" t="s">
        <v>2311</v>
      </c>
      <c r="G1924" s="86">
        <v>0</v>
      </c>
      <c r="H1924" s="86">
        <v>0</v>
      </c>
      <c r="I1924" s="148" t="s">
        <v>3</v>
      </c>
      <c r="J1924" s="85" t="s">
        <v>1378</v>
      </c>
      <c r="K1924" s="87" t="s">
        <v>3785</v>
      </c>
      <c r="L1924" s="88" t="s">
        <v>4773</v>
      </c>
      <c r="M1924" s="88" t="s">
        <v>4830</v>
      </c>
      <c r="N1924" s="88"/>
      <c r="O1924" s="84"/>
      <c r="P1924" s="87" t="s">
        <v>2310</v>
      </c>
      <c r="Q1924" s="87"/>
      <c r="R1924"/>
      <c r="S1924" t="str">
        <f t="shared" si="511"/>
        <v/>
      </c>
      <c r="T1924" s="44" t="str">
        <f>IF(ISNA(VLOOKUP(P1924,Sheet1!E:F,2,0)),"--","PRESENT")</f>
        <v>PRESENT</v>
      </c>
      <c r="U1924"/>
      <c r="V1924">
        <f t="shared" si="512"/>
        <v>606</v>
      </c>
      <c r="W1924" s="79"/>
      <c r="X1924" s="57" t="s">
        <v>2600</v>
      </c>
      <c r="Y1924" s="57"/>
      <c r="Z1924" s="25" t="str">
        <f t="shared" si="513"/>
        <v>"LISTXY"</v>
      </c>
      <c r="AA1924" s="25" t="str">
        <f t="shared" si="507"/>
        <v>LISTXY</v>
      </c>
      <c r="AB1924" s="1">
        <f t="shared" si="514"/>
        <v>1880</v>
      </c>
      <c r="AC1924" t="str">
        <f t="shared" si="508"/>
        <v>ITM_LISTXY</v>
      </c>
      <c r="AD1924" s="133" t="str">
        <f>IF(ISNA(VLOOKUP(AA1924,'XEQM Shortlist'!J:J,1,0)),"//","")</f>
        <v/>
      </c>
      <c r="AF1924" s="92" t="str">
        <f t="shared" si="509"/>
        <v>LISTXY</v>
      </c>
      <c r="AG1924" t="b">
        <f t="shared" si="510"/>
        <v>1</v>
      </c>
    </row>
    <row r="1925" spans="1:33" s="44" customFormat="1">
      <c r="A1925" s="48">
        <f t="shared" si="505"/>
        <v>1925</v>
      </c>
      <c r="B1925" s="47">
        <f t="shared" si="506"/>
        <v>1881</v>
      </c>
      <c r="C1925" s="84" t="s">
        <v>3735</v>
      </c>
      <c r="D1925" s="84" t="s">
        <v>920</v>
      </c>
      <c r="E1925" s="85" t="s">
        <v>1362</v>
      </c>
      <c r="F1925" s="85" t="s">
        <v>1362</v>
      </c>
      <c r="G1925" s="86">
        <v>0</v>
      </c>
      <c r="H1925" s="86">
        <v>0</v>
      </c>
      <c r="I1925" s="148" t="s">
        <v>3</v>
      </c>
      <c r="J1925" s="85" t="s">
        <v>1377</v>
      </c>
      <c r="K1925" s="87" t="s">
        <v>3947</v>
      </c>
      <c r="L1925" s="88" t="s">
        <v>4773</v>
      </c>
      <c r="M1925" s="88" t="s">
        <v>4830</v>
      </c>
      <c r="N1925" s="88"/>
      <c r="O1925" s="88" t="s">
        <v>938</v>
      </c>
      <c r="P1925" s="87" t="s">
        <v>2203</v>
      </c>
      <c r="Q1925" s="87"/>
      <c r="R1925"/>
      <c r="S1925" t="str">
        <f t="shared" si="511"/>
        <v/>
      </c>
      <c r="T1925" s="44" t="str">
        <f>IF(ISNA(VLOOKUP(P1925,Sheet1!E:F,2,0)),"--","PRESENT")</f>
        <v>--</v>
      </c>
      <c r="U1925"/>
      <c r="V1925">
        <f t="shared" si="512"/>
        <v>607</v>
      </c>
      <c r="W1925" s="79" t="s">
        <v>2682</v>
      </c>
      <c r="X1925" s="57" t="s">
        <v>2240</v>
      </c>
      <c r="Y1925" s="57" t="s">
        <v>2240</v>
      </c>
      <c r="Z1925" s="25" t="str">
        <f t="shared" si="513"/>
        <v>"ERPN?"</v>
      </c>
      <c r="AA1925" s="25" t="str">
        <f t="shared" si="507"/>
        <v>ERPN?</v>
      </c>
      <c r="AB1925" s="1">
        <f t="shared" si="514"/>
        <v>1881</v>
      </c>
      <c r="AC1925" t="str">
        <f t="shared" si="508"/>
        <v>ITM_SH_ERPN</v>
      </c>
      <c r="AD1925" s="133" t="str">
        <f>IF(ISNA(VLOOKUP(AA1925,'XEQM Shortlist'!J:J,1,0)),"//","")</f>
        <v>//</v>
      </c>
      <c r="AE1925"/>
      <c r="AF1925" s="92" t="str">
        <f t="shared" si="509"/>
        <v>ERPN?</v>
      </c>
      <c r="AG1925" t="b">
        <f t="shared" si="510"/>
        <v>1</v>
      </c>
    </row>
    <row r="1926" spans="1:33">
      <c r="A1926" s="48">
        <f t="shared" si="505"/>
        <v>1926</v>
      </c>
      <c r="B1926" s="47">
        <f t="shared" si="506"/>
        <v>1882</v>
      </c>
      <c r="C1926" s="84" t="s">
        <v>3736</v>
      </c>
      <c r="D1926" s="84" t="s">
        <v>7</v>
      </c>
      <c r="E1926" s="85" t="s">
        <v>519</v>
      </c>
      <c r="F1926" s="85" t="s">
        <v>2627</v>
      </c>
      <c r="G1926" s="86">
        <v>0</v>
      </c>
      <c r="H1926" s="86">
        <v>0</v>
      </c>
      <c r="I1926" s="153" t="s">
        <v>1</v>
      </c>
      <c r="J1926" s="85" t="s">
        <v>1377</v>
      </c>
      <c r="K1926" s="87" t="s">
        <v>3785</v>
      </c>
      <c r="L1926" s="88" t="s">
        <v>4773</v>
      </c>
      <c r="M1926" s="88" t="s">
        <v>4832</v>
      </c>
      <c r="N1926" s="88"/>
      <c r="O1926" s="84"/>
      <c r="P1926" s="87" t="s">
        <v>2628</v>
      </c>
      <c r="Q1926" s="87"/>
      <c r="R1926"/>
      <c r="S1926" t="str">
        <f t="shared" si="511"/>
        <v>NOT EQUAL</v>
      </c>
      <c r="T1926" s="44" t="str">
        <f>IF(ISNA(VLOOKUP(P1926,Sheet1!E:F,2,0)),"--","PRESENT")</f>
        <v>--</v>
      </c>
      <c r="U1926"/>
      <c r="V1926">
        <f t="shared" si="512"/>
        <v>607</v>
      </c>
      <c r="W1926" s="79" t="s">
        <v>2682</v>
      </c>
      <c r="X1926" s="57" t="s">
        <v>2240</v>
      </c>
      <c r="Y1926" s="57" t="s">
        <v>2240</v>
      </c>
      <c r="Z1926" s="25" t="str">
        <f t="shared" si="513"/>
        <v/>
      </c>
      <c r="AA1926" s="25" t="str">
        <f t="shared" si="507"/>
        <v/>
      </c>
      <c r="AB1926" s="1">
        <f t="shared" si="514"/>
        <v>1882</v>
      </c>
      <c r="AC1926" t="str">
        <f t="shared" si="508"/>
        <v>ITM_SYS_FREE_RAM</v>
      </c>
      <c r="AD1926" s="133" t="str">
        <f>IF(ISNA(VLOOKUP(AA1926,'XEQM Shortlist'!J:J,1,0)),"//","")</f>
        <v/>
      </c>
      <c r="AF1926" s="92" t="str">
        <f t="shared" si="509"/>
        <v/>
      </c>
      <c r="AG1926" t="b">
        <f t="shared" si="510"/>
        <v>1</v>
      </c>
    </row>
    <row r="1927" spans="1:33">
      <c r="A1927" s="48">
        <f t="shared" si="505"/>
        <v>1927</v>
      </c>
      <c r="B1927" s="47">
        <f t="shared" si="506"/>
        <v>1883</v>
      </c>
      <c r="C1927" s="84" t="s">
        <v>3771</v>
      </c>
      <c r="D1927" s="84" t="s">
        <v>7</v>
      </c>
      <c r="E1927" s="87" t="s">
        <v>519</v>
      </c>
      <c r="F1927" s="87" t="s">
        <v>2274</v>
      </c>
      <c r="G1927" s="90">
        <v>0</v>
      </c>
      <c r="H1927" s="90">
        <v>0</v>
      </c>
      <c r="I1927" s="151" t="s">
        <v>16</v>
      </c>
      <c r="J1927" s="85" t="s">
        <v>1378</v>
      </c>
      <c r="K1927" s="87" t="s">
        <v>3785</v>
      </c>
      <c r="L1927" s="88" t="s">
        <v>4773</v>
      </c>
      <c r="M1927" s="88" t="s">
        <v>4832</v>
      </c>
      <c r="N1927" s="88"/>
      <c r="O1927" s="84" t="s">
        <v>2273</v>
      </c>
      <c r="P1927" s="87" t="s">
        <v>2229</v>
      </c>
      <c r="Q1927" s="87"/>
      <c r="R1927"/>
      <c r="S1927" t="str">
        <f t="shared" si="511"/>
        <v>NOT EQUAL</v>
      </c>
      <c r="T1927" s="44" t="str">
        <f>IF(ISNA(VLOOKUP(P1927,Sheet1!E:F,2,0)),"--","PRESENT")</f>
        <v>--</v>
      </c>
      <c r="U1927"/>
      <c r="V1927">
        <f t="shared" si="512"/>
        <v>607</v>
      </c>
      <c r="W1927" s="79" t="s">
        <v>2707</v>
      </c>
      <c r="X1927" s="57" t="s">
        <v>2240</v>
      </c>
      <c r="Y1927" s="57" t="s">
        <v>2240</v>
      </c>
      <c r="Z1927" s="25" t="str">
        <f t="shared" si="513"/>
        <v/>
      </c>
      <c r="AA1927" s="25" t="str">
        <f t="shared" si="507"/>
        <v/>
      </c>
      <c r="AB1927" s="1">
        <f t="shared" si="514"/>
        <v>1883</v>
      </c>
      <c r="AC1927" t="str">
        <f t="shared" si="508"/>
        <v>MNU_INL_TST</v>
      </c>
      <c r="AD1927" s="133" t="str">
        <f>IF(ISNA(VLOOKUP(AA1927,'XEQM Shortlist'!J:J,1,0)),"//","")</f>
        <v/>
      </c>
      <c r="AF1927" s="92" t="str">
        <f t="shared" si="509"/>
        <v/>
      </c>
      <c r="AG1927" t="b">
        <f t="shared" si="510"/>
        <v>1</v>
      </c>
    </row>
    <row r="1928" spans="1:33">
      <c r="A1928" s="48">
        <f t="shared" si="505"/>
        <v>1928</v>
      </c>
      <c r="B1928" s="47">
        <f t="shared" si="506"/>
        <v>1884</v>
      </c>
      <c r="C1928" s="84" t="s">
        <v>3737</v>
      </c>
      <c r="D1928" s="84" t="s">
        <v>2622</v>
      </c>
      <c r="E1928" s="85" t="s">
        <v>519</v>
      </c>
      <c r="F1928" s="85" t="s">
        <v>2275</v>
      </c>
      <c r="G1928" s="86">
        <v>0</v>
      </c>
      <c r="H1928" s="86">
        <v>0</v>
      </c>
      <c r="I1928" s="153" t="s">
        <v>1</v>
      </c>
      <c r="J1928" s="85" t="s">
        <v>1378</v>
      </c>
      <c r="K1928" s="87" t="s">
        <v>3785</v>
      </c>
      <c r="L1928" s="88" t="s">
        <v>4773</v>
      </c>
      <c r="M1928" s="88" t="s">
        <v>4832</v>
      </c>
      <c r="N1928" s="88"/>
      <c r="O1928" s="84" t="s">
        <v>2273</v>
      </c>
      <c r="P1928" s="87" t="s">
        <v>2278</v>
      </c>
      <c r="Q1928" s="87"/>
      <c r="R1928"/>
      <c r="S1928" t="str">
        <f t="shared" si="511"/>
        <v>NOT EQUAL</v>
      </c>
      <c r="T1928" s="44" t="str">
        <f>IF(ISNA(VLOOKUP(P1928,Sheet1!E:F,2,0)),"--","PRESENT")</f>
        <v>--</v>
      </c>
      <c r="U1928"/>
      <c r="V1928">
        <f t="shared" si="512"/>
        <v>607</v>
      </c>
      <c r="W1928" s="79" t="s">
        <v>2707</v>
      </c>
      <c r="X1928" s="57" t="s">
        <v>2240</v>
      </c>
      <c r="Y1928" s="57" t="s">
        <v>2240</v>
      </c>
      <c r="Z1928" s="25" t="str">
        <f t="shared" si="513"/>
        <v/>
      </c>
      <c r="AA1928" s="25" t="str">
        <f t="shared" si="507"/>
        <v/>
      </c>
      <c r="AB1928" s="1">
        <f t="shared" si="514"/>
        <v>1884</v>
      </c>
      <c r="AC1928" t="str">
        <f t="shared" si="508"/>
        <v>ITM_TEST</v>
      </c>
      <c r="AD1928" s="133" t="str">
        <f>IF(ISNA(VLOOKUP(AA1928,'XEQM Shortlist'!J:J,1,0)),"//","")</f>
        <v/>
      </c>
      <c r="AF1928" s="92" t="str">
        <f t="shared" si="509"/>
        <v/>
      </c>
      <c r="AG1928" t="b">
        <f t="shared" si="510"/>
        <v>1</v>
      </c>
    </row>
    <row r="1929" spans="1:33">
      <c r="A1929" s="48">
        <f t="shared" si="505"/>
        <v>1929</v>
      </c>
      <c r="B1929" s="47">
        <f t="shared" si="506"/>
        <v>1885</v>
      </c>
      <c r="C1929" s="84" t="s">
        <v>3738</v>
      </c>
      <c r="D1929" s="84" t="s">
        <v>7</v>
      </c>
      <c r="E1929" s="85" t="s">
        <v>519</v>
      </c>
      <c r="F1929" s="85" t="s">
        <v>2276</v>
      </c>
      <c r="G1929" s="86">
        <v>0</v>
      </c>
      <c r="H1929" s="86">
        <v>0</v>
      </c>
      <c r="I1929" s="153" t="s">
        <v>1</v>
      </c>
      <c r="J1929" s="85" t="s">
        <v>1377</v>
      </c>
      <c r="K1929" s="87" t="s">
        <v>3785</v>
      </c>
      <c r="L1929" s="88" t="s">
        <v>4773</v>
      </c>
      <c r="M1929" s="88" t="s">
        <v>4832</v>
      </c>
      <c r="N1929" s="88"/>
      <c r="O1929" s="84" t="s">
        <v>2273</v>
      </c>
      <c r="P1929" s="87" t="s">
        <v>2279</v>
      </c>
      <c r="Q1929" s="87"/>
      <c r="R1929"/>
      <c r="S1929" t="str">
        <f t="shared" si="511"/>
        <v>NOT EQUAL</v>
      </c>
      <c r="T1929" s="44" t="str">
        <f>IF(ISNA(VLOOKUP(P1929,Sheet1!E:F,2,0)),"--","PRESENT")</f>
        <v>--</v>
      </c>
      <c r="U1929"/>
      <c r="V1929">
        <f t="shared" si="512"/>
        <v>607</v>
      </c>
      <c r="W1929" s="79" t="s">
        <v>2707</v>
      </c>
      <c r="X1929" s="57" t="s">
        <v>2240</v>
      </c>
      <c r="Y1929" s="57" t="s">
        <v>2240</v>
      </c>
      <c r="Z1929" s="25" t="str">
        <f t="shared" si="513"/>
        <v/>
      </c>
      <c r="AA1929" s="25" t="str">
        <f t="shared" si="507"/>
        <v/>
      </c>
      <c r="AB1929" s="1">
        <f t="shared" si="514"/>
        <v>1885</v>
      </c>
      <c r="AC1929" t="str">
        <f t="shared" si="508"/>
        <v>ITM_GET_TEST_BS</v>
      </c>
      <c r="AD1929" s="133" t="str">
        <f>IF(ISNA(VLOOKUP(AA1929,'XEQM Shortlist'!J:J,1,0)),"//","")</f>
        <v/>
      </c>
      <c r="AF1929" s="92" t="str">
        <f t="shared" si="509"/>
        <v/>
      </c>
      <c r="AG1929" t="b">
        <f t="shared" si="510"/>
        <v>1</v>
      </c>
    </row>
    <row r="1930" spans="1:33">
      <c r="A1930" s="48">
        <f t="shared" si="505"/>
        <v>1930</v>
      </c>
      <c r="B1930" s="47">
        <f t="shared" si="506"/>
        <v>1886</v>
      </c>
      <c r="C1930" s="84" t="s">
        <v>3739</v>
      </c>
      <c r="D1930" s="84" t="s">
        <v>7</v>
      </c>
      <c r="E1930" s="85" t="s">
        <v>519</v>
      </c>
      <c r="F1930" s="85" t="s">
        <v>2277</v>
      </c>
      <c r="G1930" s="86">
        <v>0</v>
      </c>
      <c r="H1930" s="86">
        <v>0</v>
      </c>
      <c r="I1930" s="153" t="s">
        <v>1</v>
      </c>
      <c r="J1930" s="85" t="s">
        <v>1377</v>
      </c>
      <c r="K1930" s="87" t="s">
        <v>3785</v>
      </c>
      <c r="L1930" s="88" t="s">
        <v>4773</v>
      </c>
      <c r="M1930" s="88" t="s">
        <v>4832</v>
      </c>
      <c r="N1930" s="88"/>
      <c r="O1930" s="84" t="s">
        <v>2273</v>
      </c>
      <c r="P1930" s="87" t="s">
        <v>2280</v>
      </c>
      <c r="Q1930" s="87"/>
      <c r="R1930"/>
      <c r="S1930" t="str">
        <f t="shared" si="511"/>
        <v>NOT EQUAL</v>
      </c>
      <c r="T1930" s="44" t="str">
        <f>IF(ISNA(VLOOKUP(P1930,Sheet1!E:F,2,0)),"--","PRESENT")</f>
        <v>--</v>
      </c>
      <c r="U1930"/>
      <c r="V1930">
        <f t="shared" si="512"/>
        <v>607</v>
      </c>
      <c r="W1930" s="79" t="s">
        <v>2707</v>
      </c>
      <c r="X1930" s="57" t="s">
        <v>2240</v>
      </c>
      <c r="Y1930" s="57" t="s">
        <v>2240</v>
      </c>
      <c r="Z1930" s="25" t="str">
        <f t="shared" si="513"/>
        <v/>
      </c>
      <c r="AA1930" s="25" t="str">
        <f t="shared" si="507"/>
        <v/>
      </c>
      <c r="AB1930" s="1">
        <f t="shared" si="514"/>
        <v>1886</v>
      </c>
      <c r="AC1930" t="str">
        <f t="shared" si="508"/>
        <v>ITM_SET_TEST_BS</v>
      </c>
      <c r="AD1930" s="133" t="str">
        <f>IF(ISNA(VLOOKUP(AA1930,'XEQM Shortlist'!J:J,1,0)),"//","")</f>
        <v/>
      </c>
      <c r="AF1930" s="92" t="str">
        <f t="shared" si="509"/>
        <v/>
      </c>
      <c r="AG1930" t="b">
        <f t="shared" si="510"/>
        <v>1</v>
      </c>
    </row>
    <row r="1931" spans="1:33">
      <c r="A1931" s="48">
        <f t="shared" si="505"/>
        <v>1931</v>
      </c>
      <c r="B1931" s="47">
        <f t="shared" si="506"/>
        <v>1887</v>
      </c>
      <c r="C1931" s="84" t="s">
        <v>3740</v>
      </c>
      <c r="D1931" s="84" t="s">
        <v>1008</v>
      </c>
      <c r="E1931" s="85" t="s">
        <v>519</v>
      </c>
      <c r="F1931" s="85" t="s">
        <v>1374</v>
      </c>
      <c r="G1931" s="86">
        <v>0</v>
      </c>
      <c r="H1931" s="86">
        <v>0</v>
      </c>
      <c r="I1931" s="153" t="s">
        <v>1</v>
      </c>
      <c r="J1931" s="85" t="s">
        <v>1378</v>
      </c>
      <c r="K1931" s="87" t="s">
        <v>3785</v>
      </c>
      <c r="L1931" s="88" t="s">
        <v>4773</v>
      </c>
      <c r="M1931" s="88" t="s">
        <v>4832</v>
      </c>
      <c r="N1931" s="88"/>
      <c r="O1931" s="84" t="s">
        <v>969</v>
      </c>
      <c r="P1931" s="87" t="s">
        <v>2235</v>
      </c>
      <c r="Q1931" s="87"/>
      <c r="R1931"/>
      <c r="S1931" t="str">
        <f t="shared" si="511"/>
        <v>NOT EQUAL</v>
      </c>
      <c r="T1931" s="44" t="str">
        <f>IF(ISNA(VLOOKUP(P1931,Sheet1!E:F,2,0)),"--","PRESENT")</f>
        <v>--</v>
      </c>
      <c r="U1931"/>
      <c r="V1931">
        <f t="shared" si="512"/>
        <v>607</v>
      </c>
      <c r="W1931" s="79" t="s">
        <v>2710</v>
      </c>
      <c r="X1931" s="57" t="s">
        <v>2240</v>
      </c>
      <c r="Y1931" s="57" t="s">
        <v>2240</v>
      </c>
      <c r="Z1931" s="25" t="str">
        <f t="shared" si="513"/>
        <v/>
      </c>
      <c r="AA1931" s="25" t="str">
        <f t="shared" si="507"/>
        <v/>
      </c>
      <c r="AB1931" s="1">
        <f t="shared" si="514"/>
        <v>1887</v>
      </c>
      <c r="AC1931" t="str">
        <f t="shared" si="508"/>
        <v>ITM_INP_DEF_DP</v>
      </c>
      <c r="AD1931" s="133" t="str">
        <f>IF(ISNA(VLOOKUP(AA1931,'XEQM Shortlist'!J:J,1,0)),"//","")</f>
        <v/>
      </c>
      <c r="AF1931" s="92" t="str">
        <f t="shared" si="509"/>
        <v/>
      </c>
      <c r="AG1931" t="b">
        <f t="shared" si="510"/>
        <v>1</v>
      </c>
    </row>
    <row r="1932" spans="1:33">
      <c r="A1932" s="48">
        <f t="shared" si="505"/>
        <v>1932</v>
      </c>
      <c r="B1932" s="47">
        <f t="shared" si="506"/>
        <v>1888</v>
      </c>
      <c r="C1932" s="84" t="s">
        <v>3741</v>
      </c>
      <c r="D1932" s="84" t="s">
        <v>5219</v>
      </c>
      <c r="E1932" s="191" t="s">
        <v>519</v>
      </c>
      <c r="F1932" s="85" t="s">
        <v>5220</v>
      </c>
      <c r="G1932" s="86">
        <v>0</v>
      </c>
      <c r="H1932" s="86">
        <v>0</v>
      </c>
      <c r="I1932" s="153" t="s">
        <v>1</v>
      </c>
      <c r="J1932" s="85" t="s">
        <v>1378</v>
      </c>
      <c r="K1932" s="87" t="s">
        <v>3785</v>
      </c>
      <c r="L1932" s="88" t="s">
        <v>4773</v>
      </c>
      <c r="M1932" s="88" t="s">
        <v>4832</v>
      </c>
      <c r="N1932" s="88"/>
      <c r="O1932" s="84" t="s">
        <v>963</v>
      </c>
      <c r="P1932" s="87" t="s">
        <v>5215</v>
      </c>
      <c r="Q1932" s="87"/>
      <c r="R1932"/>
      <c r="S1932" t="str">
        <f t="shared" si="511"/>
        <v>NOT EQUAL</v>
      </c>
      <c r="T1932" s="44" t="str">
        <f>IF(ISNA(VLOOKUP(P1932,Sheet1!E:F,2,0)),"--","PRESENT")</f>
        <v>--</v>
      </c>
      <c r="U1932"/>
      <c r="V1932">
        <f t="shared" si="512"/>
        <v>607</v>
      </c>
      <c r="W1932" s="79" t="s">
        <v>2705</v>
      </c>
      <c r="X1932" s="57" t="s">
        <v>2240</v>
      </c>
      <c r="Y1932" s="57" t="s">
        <v>2240</v>
      </c>
      <c r="Z1932" s="25" t="str">
        <f t="shared" si="513"/>
        <v/>
      </c>
      <c r="AA1932" s="25" t="str">
        <f t="shared" si="507"/>
        <v/>
      </c>
      <c r="AB1932" s="1">
        <f t="shared" si="514"/>
        <v>1888</v>
      </c>
      <c r="AC1932" t="str">
        <f t="shared" si="508"/>
        <v>ITM_USER_C43ALT</v>
      </c>
      <c r="AD1932" s="133" t="str">
        <f>IF(ISNA(VLOOKUP(AA1932,'XEQM Shortlist'!J:J,1,0)),"//","")</f>
        <v/>
      </c>
      <c r="AF1932" s="92" t="str">
        <f t="shared" si="509"/>
        <v/>
      </c>
      <c r="AG1932" t="b">
        <f t="shared" si="510"/>
        <v>1</v>
      </c>
    </row>
    <row r="1933" spans="1:33">
      <c r="A1933" s="48">
        <f t="shared" si="505"/>
        <v>1933</v>
      </c>
      <c r="B1933" s="47">
        <f t="shared" si="506"/>
        <v>1889</v>
      </c>
      <c r="C1933" s="84" t="s">
        <v>3740</v>
      </c>
      <c r="D1933" s="84" t="s">
        <v>1009</v>
      </c>
      <c r="E1933" s="85" t="s">
        <v>519</v>
      </c>
      <c r="F1933" s="85" t="s">
        <v>970</v>
      </c>
      <c r="G1933" s="86">
        <v>0</v>
      </c>
      <c r="H1933" s="86">
        <v>0</v>
      </c>
      <c r="I1933" s="153" t="s">
        <v>1</v>
      </c>
      <c r="J1933" s="85" t="s">
        <v>1378</v>
      </c>
      <c r="K1933" s="87" t="s">
        <v>3785</v>
      </c>
      <c r="L1933" s="88" t="s">
        <v>4773</v>
      </c>
      <c r="M1933" s="88" t="s">
        <v>4832</v>
      </c>
      <c r="N1933" s="88"/>
      <c r="O1933" s="84" t="s">
        <v>969</v>
      </c>
      <c r="P1933" s="87" t="s">
        <v>2236</v>
      </c>
      <c r="Q1933" s="87"/>
      <c r="R1933"/>
      <c r="S1933" t="str">
        <f t="shared" si="511"/>
        <v>NOT EQUAL</v>
      </c>
      <c r="T1933" s="44" t="str">
        <f>IF(ISNA(VLOOKUP(P1933,Sheet1!E:F,2,0)),"--","PRESENT")</f>
        <v>--</v>
      </c>
      <c r="U1933"/>
      <c r="V1933">
        <f t="shared" si="512"/>
        <v>607</v>
      </c>
      <c r="W1933" s="79" t="s">
        <v>2710</v>
      </c>
      <c r="X1933" s="57" t="s">
        <v>2240</v>
      </c>
      <c r="Y1933" s="57" t="s">
        <v>2240</v>
      </c>
      <c r="Z1933" s="25" t="str">
        <f t="shared" si="513"/>
        <v/>
      </c>
      <c r="AA1933" s="25" t="str">
        <f t="shared" si="507"/>
        <v/>
      </c>
      <c r="AB1933" s="1">
        <f t="shared" si="514"/>
        <v>1889</v>
      </c>
      <c r="AC1933" t="str">
        <f t="shared" si="508"/>
        <v>ITM_INP_DEF_CPXDP</v>
      </c>
      <c r="AD1933" s="133" t="str">
        <f>IF(ISNA(VLOOKUP(AA1933,'XEQM Shortlist'!J:J,1,0)),"//","")</f>
        <v/>
      </c>
      <c r="AF1933" s="92" t="str">
        <f t="shared" si="509"/>
        <v/>
      </c>
      <c r="AG1933" t="b">
        <f t="shared" si="510"/>
        <v>1</v>
      </c>
    </row>
    <row r="1934" spans="1:33">
      <c r="A1934" s="48">
        <f t="shared" si="505"/>
        <v>1934</v>
      </c>
      <c r="B1934" s="47">
        <f t="shared" si="506"/>
        <v>1890</v>
      </c>
      <c r="C1934" s="84" t="s">
        <v>3740</v>
      </c>
      <c r="D1934" s="84" t="s">
        <v>1010</v>
      </c>
      <c r="E1934" s="85" t="s">
        <v>519</v>
      </c>
      <c r="F1934" s="85" t="s">
        <v>1375</v>
      </c>
      <c r="G1934" s="86">
        <v>0</v>
      </c>
      <c r="H1934" s="86">
        <v>0</v>
      </c>
      <c r="I1934" s="153" t="s">
        <v>1</v>
      </c>
      <c r="J1934" s="85" t="s">
        <v>1378</v>
      </c>
      <c r="K1934" s="87" t="s">
        <v>3785</v>
      </c>
      <c r="L1934" s="88" t="s">
        <v>4773</v>
      </c>
      <c r="M1934" s="88" t="s">
        <v>4832</v>
      </c>
      <c r="N1934" s="88"/>
      <c r="O1934" s="84" t="s">
        <v>969</v>
      </c>
      <c r="P1934" s="87" t="s">
        <v>2238</v>
      </c>
      <c r="Q1934" s="87"/>
      <c r="R1934"/>
      <c r="S1934" t="str">
        <f t="shared" si="511"/>
        <v>NOT EQUAL</v>
      </c>
      <c r="T1934" s="44" t="str">
        <f>IF(ISNA(VLOOKUP(P1934,Sheet1!E:F,2,0)),"--","PRESENT")</f>
        <v>--</v>
      </c>
      <c r="U1934"/>
      <c r="V1934">
        <f t="shared" si="512"/>
        <v>607</v>
      </c>
      <c r="W1934" s="79" t="s">
        <v>2710</v>
      </c>
      <c r="X1934" s="57" t="s">
        <v>2240</v>
      </c>
      <c r="Y1934" s="57" t="s">
        <v>2240</v>
      </c>
      <c r="Z1934" s="25" t="str">
        <f t="shared" si="513"/>
        <v/>
      </c>
      <c r="AA1934" s="25" t="str">
        <f t="shared" si="507"/>
        <v/>
      </c>
      <c r="AB1934" s="1">
        <f t="shared" si="514"/>
        <v>1890</v>
      </c>
      <c r="AC1934" t="str">
        <f t="shared" si="508"/>
        <v>ITM_INP_DEF_SI</v>
      </c>
      <c r="AD1934" s="133" t="str">
        <f>IF(ISNA(VLOOKUP(AA1934,'XEQM Shortlist'!J:J,1,0)),"//","")</f>
        <v/>
      </c>
      <c r="AF1934" s="92" t="str">
        <f t="shared" si="509"/>
        <v/>
      </c>
      <c r="AG1934" t="b">
        <f t="shared" si="510"/>
        <v>1</v>
      </c>
    </row>
    <row r="1935" spans="1:33">
      <c r="A1935" s="48">
        <f t="shared" si="505"/>
        <v>1935</v>
      </c>
      <c r="B1935" s="47">
        <f t="shared" si="506"/>
        <v>1891</v>
      </c>
      <c r="C1935" s="84" t="s">
        <v>3740</v>
      </c>
      <c r="D1935" s="84" t="s">
        <v>1011</v>
      </c>
      <c r="E1935" s="85" t="s">
        <v>519</v>
      </c>
      <c r="F1935" s="85" t="s">
        <v>1376</v>
      </c>
      <c r="G1935" s="86">
        <v>0</v>
      </c>
      <c r="H1935" s="86">
        <v>0</v>
      </c>
      <c r="I1935" s="153" t="s">
        <v>1</v>
      </c>
      <c r="J1935" s="85" t="s">
        <v>1378</v>
      </c>
      <c r="K1935" s="87" t="s">
        <v>3785</v>
      </c>
      <c r="L1935" s="88" t="s">
        <v>4773</v>
      </c>
      <c r="M1935" s="88" t="s">
        <v>4832</v>
      </c>
      <c r="N1935" s="88"/>
      <c r="O1935" s="84" t="s">
        <v>969</v>
      </c>
      <c r="P1935" s="87" t="s">
        <v>2239</v>
      </c>
      <c r="Q1935" s="87"/>
      <c r="R1935"/>
      <c r="S1935" t="str">
        <f t="shared" si="511"/>
        <v>NOT EQUAL</v>
      </c>
      <c r="T1935" s="44" t="str">
        <f>IF(ISNA(VLOOKUP(P1935,Sheet1!E:F,2,0)),"--","PRESENT")</f>
        <v>--</v>
      </c>
      <c r="U1935"/>
      <c r="V1935">
        <f t="shared" si="512"/>
        <v>607</v>
      </c>
      <c r="W1935" s="79" t="s">
        <v>2710</v>
      </c>
      <c r="X1935" s="57" t="s">
        <v>2240</v>
      </c>
      <c r="Y1935" s="57" t="s">
        <v>2240</v>
      </c>
      <c r="Z1935" s="25" t="str">
        <f t="shared" si="513"/>
        <v/>
      </c>
      <c r="AA1935" s="25" t="str">
        <f t="shared" si="507"/>
        <v/>
      </c>
      <c r="AB1935" s="1">
        <f t="shared" si="514"/>
        <v>1891</v>
      </c>
      <c r="AC1935" t="str">
        <f t="shared" si="508"/>
        <v>ITM_INP_DEF_LI</v>
      </c>
      <c r="AD1935" s="133" t="str">
        <f>IF(ISNA(VLOOKUP(AA1935,'XEQM Shortlist'!J:J,1,0)),"//","")</f>
        <v/>
      </c>
      <c r="AF1935" s="92" t="str">
        <f t="shared" si="509"/>
        <v/>
      </c>
      <c r="AG1935" t="b">
        <f t="shared" si="510"/>
        <v>1</v>
      </c>
    </row>
    <row r="1936" spans="1:33">
      <c r="A1936" s="48">
        <f t="shared" si="505"/>
        <v>1936</v>
      </c>
      <c r="B1936" s="47">
        <f t="shared" si="506"/>
        <v>1892</v>
      </c>
      <c r="C1936" s="84" t="s">
        <v>3741</v>
      </c>
      <c r="D1936" s="84" t="s">
        <v>2509</v>
      </c>
      <c r="E1936" s="85" t="s">
        <v>519</v>
      </c>
      <c r="F1936" s="85" t="s">
        <v>5221</v>
      </c>
      <c r="G1936" s="86">
        <v>0</v>
      </c>
      <c r="H1936" s="86">
        <v>0</v>
      </c>
      <c r="I1936" s="153" t="s">
        <v>1</v>
      </c>
      <c r="J1936" s="85" t="s">
        <v>1378</v>
      </c>
      <c r="K1936" s="87" t="s">
        <v>3785</v>
      </c>
      <c r="L1936" s="88" t="s">
        <v>4773</v>
      </c>
      <c r="M1936" s="88" t="s">
        <v>4832</v>
      </c>
      <c r="N1936" s="88"/>
      <c r="O1936" s="84" t="s">
        <v>2507</v>
      </c>
      <c r="P1936" s="87" t="s">
        <v>2508</v>
      </c>
      <c r="Q1936" s="87"/>
      <c r="R1936"/>
      <c r="S1936" t="str">
        <f t="shared" si="511"/>
        <v>NOT EQUAL</v>
      </c>
      <c r="T1936" s="44" t="str">
        <f>IF(ISNA(VLOOKUP(P1936,Sheet1!E:F,2,0)),"--","PRESENT")</f>
        <v>--</v>
      </c>
      <c r="U1936"/>
      <c r="V1936">
        <f t="shared" si="512"/>
        <v>607</v>
      </c>
      <c r="W1936" s="79" t="s">
        <v>2705</v>
      </c>
      <c r="X1936" s="57" t="s">
        <v>2240</v>
      </c>
      <c r="Y1936" s="57" t="s">
        <v>2240</v>
      </c>
      <c r="Z1936" s="25" t="str">
        <f t="shared" si="513"/>
        <v/>
      </c>
      <c r="AA1936" s="25" t="str">
        <f t="shared" si="507"/>
        <v/>
      </c>
      <c r="AB1936" s="1">
        <f t="shared" si="514"/>
        <v>1892</v>
      </c>
      <c r="AC1936" t="str">
        <f t="shared" si="508"/>
        <v>ITM_USER_V43</v>
      </c>
      <c r="AD1936" s="133" t="str">
        <f>IF(ISNA(VLOOKUP(AA1936,'XEQM Shortlist'!J:J,1,0)),"//","")</f>
        <v/>
      </c>
      <c r="AF1936" s="92" t="str">
        <f t="shared" si="509"/>
        <v/>
      </c>
      <c r="AG1936" t="b">
        <f t="shared" si="510"/>
        <v>1</v>
      </c>
    </row>
    <row r="1937" spans="1:33">
      <c r="A1937" s="48">
        <f t="shared" si="505"/>
        <v>1937</v>
      </c>
      <c r="B1937" s="47">
        <f t="shared" si="506"/>
        <v>1893</v>
      </c>
      <c r="C1937" s="84" t="s">
        <v>3720</v>
      </c>
      <c r="D1937" s="84" t="s">
        <v>4662</v>
      </c>
      <c r="E1937" s="191" t="s">
        <v>519</v>
      </c>
      <c r="F1937" s="87" t="s">
        <v>964</v>
      </c>
      <c r="G1937" s="90">
        <v>0</v>
      </c>
      <c r="H1937" s="90">
        <v>0</v>
      </c>
      <c r="I1937" s="153" t="s">
        <v>1</v>
      </c>
      <c r="J1937" s="85" t="s">
        <v>1378</v>
      </c>
      <c r="K1937" s="87" t="s">
        <v>3785</v>
      </c>
      <c r="L1937" s="88" t="s">
        <v>4773</v>
      </c>
      <c r="M1937" s="88" t="s">
        <v>4832</v>
      </c>
      <c r="N1937" s="88"/>
      <c r="O1937" s="84" t="s">
        <v>1383</v>
      </c>
      <c r="P1937" s="87" t="s">
        <v>2228</v>
      </c>
      <c r="Q1937" s="87"/>
      <c r="R1937"/>
      <c r="S1937" t="str">
        <f t="shared" si="511"/>
        <v>NOT EQUAL</v>
      </c>
      <c r="T1937" s="44" t="str">
        <f>IF(ISNA(VLOOKUP(P1937,Sheet1!E:F,2,0)),"--","PRESENT")</f>
        <v>--</v>
      </c>
      <c r="U1937"/>
      <c r="V1937">
        <f t="shared" si="512"/>
        <v>607</v>
      </c>
      <c r="W1937" s="79" t="s">
        <v>2705</v>
      </c>
      <c r="X1937" s="57" t="s">
        <v>2240</v>
      </c>
      <c r="Y1937" s="57" t="s">
        <v>2240</v>
      </c>
      <c r="Z1937" s="25" t="str">
        <f t="shared" si="513"/>
        <v/>
      </c>
      <c r="AA1937" s="25" t="str">
        <f t="shared" si="507"/>
        <v/>
      </c>
      <c r="AB1937" s="1">
        <f t="shared" si="514"/>
        <v>1893</v>
      </c>
      <c r="AC1937" t="str">
        <f t="shared" si="508"/>
        <v>KEY_fg</v>
      </c>
      <c r="AD1937" s="133" t="str">
        <f>IF(ISNA(VLOOKUP(AA1937,'XEQM Shortlist'!J:J,1,0)),"//","")</f>
        <v/>
      </c>
      <c r="AF1937" s="92" t="str">
        <f t="shared" si="509"/>
        <v/>
      </c>
      <c r="AG1937" t="b">
        <f t="shared" si="510"/>
        <v>1</v>
      </c>
    </row>
    <row r="1938" spans="1:33">
      <c r="A1938" s="48">
        <f t="shared" si="505"/>
        <v>1938</v>
      </c>
      <c r="B1938" s="47">
        <f t="shared" si="506"/>
        <v>1894</v>
      </c>
      <c r="C1938" s="84" t="s">
        <v>3741</v>
      </c>
      <c r="D1938" s="84" t="s">
        <v>5216</v>
      </c>
      <c r="E1938" s="191" t="s">
        <v>519</v>
      </c>
      <c r="F1938" s="85" t="s">
        <v>5217</v>
      </c>
      <c r="G1938" s="86">
        <v>0</v>
      </c>
      <c r="H1938" s="86">
        <v>0</v>
      </c>
      <c r="I1938" s="153" t="s">
        <v>1</v>
      </c>
      <c r="J1938" s="85" t="s">
        <v>1378</v>
      </c>
      <c r="K1938" s="87" t="s">
        <v>3785</v>
      </c>
      <c r="L1938" s="88" t="s">
        <v>4773</v>
      </c>
      <c r="M1938" s="88" t="s">
        <v>4832</v>
      </c>
      <c r="N1938" s="88"/>
      <c r="O1938" s="84" t="s">
        <v>963</v>
      </c>
      <c r="P1938" s="87" t="s">
        <v>5218</v>
      </c>
      <c r="Q1938" s="87"/>
      <c r="R1938"/>
      <c r="S1938" t="str">
        <f t="shared" si="511"/>
        <v>NOT EQUAL</v>
      </c>
      <c r="T1938" s="44" t="str">
        <f>IF(ISNA(VLOOKUP(P1938,Sheet1!E:F,2,0)),"--","PRESENT")</f>
        <v>--</v>
      </c>
      <c r="U1938"/>
      <c r="V1938">
        <f t="shared" si="512"/>
        <v>607</v>
      </c>
      <c r="W1938" s="79" t="s">
        <v>2705</v>
      </c>
      <c r="X1938" s="57" t="s">
        <v>2240</v>
      </c>
      <c r="Y1938" s="57" t="s">
        <v>2240</v>
      </c>
      <c r="Z1938" s="25" t="str">
        <f t="shared" si="513"/>
        <v/>
      </c>
      <c r="AA1938" s="25" t="str">
        <f t="shared" si="507"/>
        <v/>
      </c>
      <c r="AB1938" s="1">
        <f t="shared" si="514"/>
        <v>1894</v>
      </c>
      <c r="AC1938" t="str">
        <f t="shared" si="508"/>
        <v>ITM_USER_DD43</v>
      </c>
      <c r="AD1938" s="133" t="str">
        <f>IF(ISNA(VLOOKUP(AA1938,'XEQM Shortlist'!J:J,1,0)),"//","")</f>
        <v/>
      </c>
      <c r="AF1938" s="92" t="str">
        <f t="shared" si="509"/>
        <v/>
      </c>
      <c r="AG1938" t="b">
        <f t="shared" si="510"/>
        <v>1</v>
      </c>
    </row>
    <row r="1939" spans="1:33">
      <c r="A1939" s="48">
        <f t="shared" si="505"/>
        <v>1939</v>
      </c>
      <c r="B1939" s="47">
        <f t="shared" si="506"/>
        <v>1895</v>
      </c>
      <c r="C1939" s="84" t="s">
        <v>3741</v>
      </c>
      <c r="D1939" s="84" t="s">
        <v>5234</v>
      </c>
      <c r="E1939" s="85" t="s">
        <v>519</v>
      </c>
      <c r="F1939" s="85" t="s">
        <v>5235</v>
      </c>
      <c r="G1939" s="86">
        <v>0</v>
      </c>
      <c r="H1939" s="86">
        <v>0</v>
      </c>
      <c r="I1939" s="153" t="s">
        <v>1</v>
      </c>
      <c r="J1939" s="85" t="s">
        <v>1378</v>
      </c>
      <c r="K1939" s="87" t="s">
        <v>3785</v>
      </c>
      <c r="L1939" s="88" t="s">
        <v>4773</v>
      </c>
      <c r="M1939" s="88" t="s">
        <v>4832</v>
      </c>
      <c r="N1939" s="88"/>
      <c r="O1939" s="84" t="s">
        <v>2507</v>
      </c>
      <c r="P1939" s="87" t="s">
        <v>5236</v>
      </c>
      <c r="Q1939" s="87"/>
      <c r="R1939"/>
      <c r="S1939" t="str">
        <f t="shared" si="511"/>
        <v>NOT EQUAL</v>
      </c>
      <c r="T1939" s="44" t="str">
        <f>IF(ISNA(VLOOKUP(P1939,Sheet1!E:F,2,0)),"--","PRESENT")</f>
        <v>--</v>
      </c>
      <c r="U1939"/>
      <c r="V1939">
        <f t="shared" si="512"/>
        <v>607</v>
      </c>
      <c r="W1939" s="79" t="s">
        <v>2705</v>
      </c>
      <c r="X1939" s="57" t="s">
        <v>2240</v>
      </c>
      <c r="Y1939" s="57" t="s">
        <v>2240</v>
      </c>
      <c r="Z1939" s="25" t="str">
        <f t="shared" si="513"/>
        <v/>
      </c>
      <c r="AA1939" s="25" t="str">
        <f t="shared" si="507"/>
        <v/>
      </c>
      <c r="AB1939" s="1">
        <f t="shared" si="514"/>
        <v>1895</v>
      </c>
      <c r="AC1939" t="str">
        <f t="shared" si="508"/>
        <v>ITM_USER_N43</v>
      </c>
      <c r="AD1939" s="133" t="str">
        <f>IF(ISNA(VLOOKUP(AA1939,'XEQM Shortlist'!J:J,1,0)),"//","")</f>
        <v/>
      </c>
      <c r="AF1939" s="92" t="str">
        <f t="shared" si="509"/>
        <v/>
      </c>
      <c r="AG1939" t="b">
        <f t="shared" si="510"/>
        <v>1</v>
      </c>
    </row>
    <row r="1940" spans="1:33">
      <c r="A1940" s="48">
        <f t="shared" si="505"/>
        <v>1940</v>
      </c>
      <c r="B1940" s="47">
        <f t="shared" si="506"/>
        <v>1896</v>
      </c>
      <c r="C1940" s="84" t="s">
        <v>3741</v>
      </c>
      <c r="D1940" s="84" t="s">
        <v>5164</v>
      </c>
      <c r="E1940" s="191" t="s">
        <v>519</v>
      </c>
      <c r="F1940" s="85" t="s">
        <v>5162</v>
      </c>
      <c r="G1940" s="86">
        <v>0</v>
      </c>
      <c r="H1940" s="86">
        <v>0</v>
      </c>
      <c r="I1940" s="153" t="s">
        <v>1</v>
      </c>
      <c r="J1940" s="85" t="s">
        <v>1378</v>
      </c>
      <c r="K1940" s="87" t="s">
        <v>3785</v>
      </c>
      <c r="L1940" s="88" t="s">
        <v>4773</v>
      </c>
      <c r="M1940" s="88" t="s">
        <v>4832</v>
      </c>
      <c r="N1940" s="88"/>
      <c r="O1940" s="84" t="s">
        <v>963</v>
      </c>
      <c r="P1940" s="87" t="s">
        <v>5163</v>
      </c>
      <c r="Q1940" s="87"/>
      <c r="R1940"/>
      <c r="S1940" t="str">
        <f t="shared" si="511"/>
        <v>NOT EQUAL</v>
      </c>
      <c r="T1940" s="44" t="str">
        <f>IF(ISNA(VLOOKUP(P1940,Sheet1!E:F,2,0)),"--","PRESENT")</f>
        <v>--</v>
      </c>
      <c r="U1940"/>
      <c r="V1940">
        <f t="shared" si="512"/>
        <v>607</v>
      </c>
      <c r="W1940" s="79" t="s">
        <v>2705</v>
      </c>
      <c r="X1940" s="57" t="s">
        <v>2240</v>
      </c>
      <c r="Y1940" s="57" t="s">
        <v>2240</v>
      </c>
      <c r="Z1940" s="25" t="str">
        <f t="shared" si="513"/>
        <v/>
      </c>
      <c r="AA1940" s="25" t="str">
        <f t="shared" si="507"/>
        <v/>
      </c>
      <c r="AB1940" s="1">
        <f t="shared" si="514"/>
        <v>1896</v>
      </c>
      <c r="AC1940" t="str">
        <f t="shared" si="508"/>
        <v>ITM_USER_C43ALTA</v>
      </c>
      <c r="AD1940" s="133" t="str">
        <f>IF(ISNA(VLOOKUP(AA1940,'XEQM Shortlist'!J:J,1,0)),"//","")</f>
        <v/>
      </c>
      <c r="AF1940" s="92" t="str">
        <f t="shared" si="509"/>
        <v/>
      </c>
      <c r="AG1940" t="b">
        <f t="shared" si="510"/>
        <v>1</v>
      </c>
    </row>
    <row r="1941" spans="1:33">
      <c r="A1941" s="48">
        <f t="shared" si="505"/>
        <v>1941</v>
      </c>
      <c r="B1941" s="47">
        <f t="shared" si="506"/>
        <v>1897</v>
      </c>
      <c r="C1941" s="84" t="s">
        <v>5254</v>
      </c>
      <c r="D1941" s="84" t="s">
        <v>7</v>
      </c>
      <c r="E1941" s="85" t="s">
        <v>519</v>
      </c>
      <c r="F1941" s="85" t="s">
        <v>5255</v>
      </c>
      <c r="G1941" s="86">
        <v>0</v>
      </c>
      <c r="H1941" s="86">
        <v>0</v>
      </c>
      <c r="I1941" s="153" t="s">
        <v>1</v>
      </c>
      <c r="J1941" s="85" t="s">
        <v>1378</v>
      </c>
      <c r="K1941" s="87" t="s">
        <v>3785</v>
      </c>
      <c r="L1941" s="88" t="s">
        <v>4773</v>
      </c>
      <c r="M1941" s="88" t="s">
        <v>4832</v>
      </c>
      <c r="N1941" s="88"/>
      <c r="O1941" s="84" t="s">
        <v>2507</v>
      </c>
      <c r="P1941" s="87" t="s">
        <v>5253</v>
      </c>
      <c r="Q1941" s="87"/>
      <c r="R1941"/>
      <c r="S1941" t="str">
        <f t="shared" si="511"/>
        <v>NOT EQUAL</v>
      </c>
      <c r="T1941" s="44" t="str">
        <f>IF(ISNA(VLOOKUP(P1941,Sheet1!E:F,2,0)),"--","PRESENT")</f>
        <v>--</v>
      </c>
      <c r="U1941"/>
      <c r="V1941">
        <f t="shared" si="512"/>
        <v>607</v>
      </c>
      <c r="W1941" s="79" t="s">
        <v>2705</v>
      </c>
      <c r="X1941" s="57" t="s">
        <v>2240</v>
      </c>
      <c r="Y1941" s="57" t="s">
        <v>2240</v>
      </c>
      <c r="Z1941" s="25" t="str">
        <f t="shared" si="513"/>
        <v/>
      </c>
      <c r="AA1941" s="25" t="str">
        <f t="shared" si="507"/>
        <v/>
      </c>
      <c r="AB1941" s="1">
        <f t="shared" si="514"/>
        <v>1897</v>
      </c>
      <c r="AC1941" t="str">
        <f t="shared" si="508"/>
        <v>ITM_ASNVIEWER</v>
      </c>
      <c r="AD1941" s="133" t="str">
        <f>IF(ISNA(VLOOKUP(AA1941,'XEQM Shortlist'!J:J,1,0)),"//","")</f>
        <v/>
      </c>
      <c r="AF1941" s="92" t="str">
        <f t="shared" si="509"/>
        <v/>
      </c>
      <c r="AG1941" t="b">
        <f t="shared" si="510"/>
        <v>1</v>
      </c>
    </row>
    <row r="1942" spans="1:33">
      <c r="A1942" s="48">
        <f t="shared" si="505"/>
        <v>1942</v>
      </c>
      <c r="B1942" s="47">
        <f t="shared" si="506"/>
        <v>1898</v>
      </c>
      <c r="C1942" s="84" t="s">
        <v>3742</v>
      </c>
      <c r="D1942" s="84" t="s">
        <v>5169</v>
      </c>
      <c r="E1942" s="191" t="s">
        <v>519</v>
      </c>
      <c r="F1942" s="85" t="s">
        <v>4568</v>
      </c>
      <c r="G1942" s="86">
        <v>0</v>
      </c>
      <c r="H1942" s="86">
        <v>0</v>
      </c>
      <c r="I1942" s="153" t="s">
        <v>1</v>
      </c>
      <c r="J1942" s="85" t="s">
        <v>1378</v>
      </c>
      <c r="K1942" s="87" t="s">
        <v>3785</v>
      </c>
      <c r="L1942" s="88" t="s">
        <v>4773</v>
      </c>
      <c r="M1942" s="88" t="s">
        <v>4832</v>
      </c>
      <c r="N1942" s="88"/>
      <c r="O1942" s="84"/>
      <c r="P1942" s="205" t="s">
        <v>4569</v>
      </c>
      <c r="Q1942" s="87"/>
      <c r="R1942"/>
      <c r="S1942" t="str">
        <f t="shared" si="511"/>
        <v>NOT EQUAL</v>
      </c>
      <c r="T1942" s="44" t="str">
        <f>IF(ISNA(VLOOKUP(P1942,Sheet1!E:F,2,0)),"--","PRESENT")</f>
        <v>--</v>
      </c>
      <c r="U1942"/>
      <c r="V1942">
        <f t="shared" si="512"/>
        <v>607</v>
      </c>
      <c r="W1942" s="79" t="s">
        <v>2705</v>
      </c>
      <c r="X1942" s="57" t="s">
        <v>2240</v>
      </c>
      <c r="Y1942" s="57" t="s">
        <v>2240</v>
      </c>
      <c r="Z1942" s="25" t="str">
        <f t="shared" si="513"/>
        <v/>
      </c>
      <c r="AA1942" s="25" t="str">
        <f t="shared" si="507"/>
        <v/>
      </c>
      <c r="AB1942" s="1">
        <f t="shared" si="514"/>
        <v>1898</v>
      </c>
      <c r="AC1942" t="str">
        <f t="shared" si="508"/>
        <v>ITM_N_KEY_ALPHA</v>
      </c>
      <c r="AD1942" s="133" t="str">
        <f>IF(ISNA(VLOOKUP(AA1942,'XEQM Shortlist'!J:J,1,0)),"//","")</f>
        <v/>
      </c>
      <c r="AF1942" s="92" t="str">
        <f t="shared" si="509"/>
        <v/>
      </c>
      <c r="AG1942" t="b">
        <f t="shared" si="510"/>
        <v>1</v>
      </c>
    </row>
    <row r="1943" spans="1:33">
      <c r="A1943" s="48">
        <f t="shared" si="505"/>
        <v>1943</v>
      </c>
      <c r="B1943" s="47">
        <f t="shared" si="506"/>
        <v>1899</v>
      </c>
      <c r="C1943" s="84" t="s">
        <v>3742</v>
      </c>
      <c r="D1943" s="84" t="s">
        <v>5170</v>
      </c>
      <c r="E1943" s="191" t="s">
        <v>519</v>
      </c>
      <c r="F1943" s="85" t="s">
        <v>4567</v>
      </c>
      <c r="G1943" s="86">
        <v>0</v>
      </c>
      <c r="H1943" s="86">
        <v>0</v>
      </c>
      <c r="I1943" s="153" t="s">
        <v>1</v>
      </c>
      <c r="J1943" s="85" t="s">
        <v>1378</v>
      </c>
      <c r="K1943" s="87" t="s">
        <v>3785</v>
      </c>
      <c r="L1943" s="88" t="s">
        <v>4773</v>
      </c>
      <c r="M1943" s="88" t="s">
        <v>4832</v>
      </c>
      <c r="N1943" s="88"/>
      <c r="O1943" s="84"/>
      <c r="P1943" s="205" t="s">
        <v>4570</v>
      </c>
      <c r="Q1943" s="87"/>
      <c r="R1943"/>
      <c r="S1943" t="str">
        <f t="shared" si="511"/>
        <v>NOT EQUAL</v>
      </c>
      <c r="T1943" s="44" t="str">
        <f>IF(ISNA(VLOOKUP(P1943,Sheet1!E:F,2,0)),"--","PRESENT")</f>
        <v>--</v>
      </c>
      <c r="U1943"/>
      <c r="V1943">
        <f t="shared" si="512"/>
        <v>607</v>
      </c>
      <c r="W1943" s="79" t="s">
        <v>2705</v>
      </c>
      <c r="X1943" s="57" t="s">
        <v>2240</v>
      </c>
      <c r="Y1943" s="57" t="s">
        <v>2240</v>
      </c>
      <c r="Z1943" s="25" t="str">
        <f t="shared" si="513"/>
        <v/>
      </c>
      <c r="AA1943" s="25" t="str">
        <f t="shared" si="507"/>
        <v/>
      </c>
      <c r="AB1943" s="1">
        <f t="shared" si="514"/>
        <v>1899</v>
      </c>
      <c r="AC1943" t="str">
        <f t="shared" si="508"/>
        <v>ITM_N_KEY_CC</v>
      </c>
      <c r="AD1943" s="133" t="str">
        <f>IF(ISNA(VLOOKUP(AA1943,'XEQM Shortlist'!J:J,1,0)),"//","")</f>
        <v/>
      </c>
      <c r="AF1943" s="92" t="str">
        <f t="shared" si="509"/>
        <v/>
      </c>
      <c r="AG1943" t="b">
        <f t="shared" si="510"/>
        <v>1</v>
      </c>
    </row>
    <row r="1944" spans="1:33">
      <c r="A1944" s="48">
        <f t="shared" si="505"/>
        <v>1944</v>
      </c>
      <c r="B1944" s="47">
        <f t="shared" si="506"/>
        <v>1900</v>
      </c>
      <c r="C1944" s="84" t="s">
        <v>3742</v>
      </c>
      <c r="D1944" s="84" t="s">
        <v>5171</v>
      </c>
      <c r="E1944" s="191" t="s">
        <v>519</v>
      </c>
      <c r="F1944" s="85" t="s">
        <v>4582</v>
      </c>
      <c r="G1944" s="86">
        <v>0</v>
      </c>
      <c r="H1944" s="86">
        <v>0</v>
      </c>
      <c r="I1944" s="153" t="s">
        <v>1</v>
      </c>
      <c r="J1944" s="85" t="s">
        <v>1378</v>
      </c>
      <c r="K1944" s="87" t="s">
        <v>3785</v>
      </c>
      <c r="L1944" s="88" t="s">
        <v>4773</v>
      </c>
      <c r="M1944" s="88" t="s">
        <v>4832</v>
      </c>
      <c r="N1944" s="88"/>
      <c r="O1944" s="84"/>
      <c r="P1944" s="205" t="s">
        <v>4577</v>
      </c>
      <c r="Q1944" s="87"/>
      <c r="R1944"/>
      <c r="S1944" t="str">
        <f t="shared" si="511"/>
        <v>NOT EQUAL</v>
      </c>
      <c r="T1944" s="44" t="str">
        <f>IF(ISNA(VLOOKUP(P1944,Sheet1!E:F,2,0)),"--","PRESENT")</f>
        <v>--</v>
      </c>
      <c r="U1944"/>
      <c r="V1944">
        <f t="shared" si="512"/>
        <v>607</v>
      </c>
      <c r="W1944" s="79" t="s">
        <v>2705</v>
      </c>
      <c r="X1944" s="57" t="s">
        <v>2240</v>
      </c>
      <c r="Y1944" s="57" t="s">
        <v>2240</v>
      </c>
      <c r="Z1944" s="25" t="str">
        <f t="shared" si="513"/>
        <v/>
      </c>
      <c r="AA1944" s="25" t="str">
        <f t="shared" si="507"/>
        <v/>
      </c>
      <c r="AB1944" s="1">
        <f t="shared" si="514"/>
        <v>1900</v>
      </c>
      <c r="AC1944" t="str">
        <f t="shared" si="508"/>
        <v>ITM_N_KEY_GSH</v>
      </c>
      <c r="AD1944" s="133" t="str">
        <f>IF(ISNA(VLOOKUP(AA1944,'XEQM Shortlist'!J:J,1,0)),"//","")</f>
        <v/>
      </c>
      <c r="AF1944" s="92" t="str">
        <f t="shared" si="509"/>
        <v/>
      </c>
      <c r="AG1944" t="b">
        <f t="shared" si="510"/>
        <v>1</v>
      </c>
    </row>
    <row r="1945" spans="1:33">
      <c r="A1945" s="48">
        <f t="shared" si="505"/>
        <v>1945</v>
      </c>
      <c r="B1945" s="47">
        <f t="shared" si="506"/>
        <v>1901</v>
      </c>
      <c r="C1945" s="84" t="s">
        <v>3742</v>
      </c>
      <c r="D1945" s="84" t="s">
        <v>5172</v>
      </c>
      <c r="E1945" s="191" t="s">
        <v>519</v>
      </c>
      <c r="F1945" s="85" t="s">
        <v>4566</v>
      </c>
      <c r="G1945" s="86">
        <v>0</v>
      </c>
      <c r="H1945" s="86">
        <v>0</v>
      </c>
      <c r="I1945" s="153" t="s">
        <v>1</v>
      </c>
      <c r="J1945" s="85" t="s">
        <v>1378</v>
      </c>
      <c r="K1945" s="87" t="s">
        <v>3785</v>
      </c>
      <c r="L1945" s="88" t="s">
        <v>4773</v>
      </c>
      <c r="M1945" s="88" t="s">
        <v>4832</v>
      </c>
      <c r="N1945" s="88"/>
      <c r="O1945" s="84"/>
      <c r="P1945" s="205" t="s">
        <v>4571</v>
      </c>
      <c r="Q1945" s="87"/>
      <c r="R1945"/>
      <c r="S1945" t="str">
        <f t="shared" si="511"/>
        <v>NOT EQUAL</v>
      </c>
      <c r="T1945" s="44" t="str">
        <f>IF(ISNA(VLOOKUP(P1945,Sheet1!E:F,2,0)),"--","PRESENT")</f>
        <v>--</v>
      </c>
      <c r="U1945"/>
      <c r="V1945">
        <f t="shared" si="512"/>
        <v>607</v>
      </c>
      <c r="W1945" s="79" t="s">
        <v>2705</v>
      </c>
      <c r="X1945" s="57" t="s">
        <v>2240</v>
      </c>
      <c r="Y1945" s="57" t="s">
        <v>2240</v>
      </c>
      <c r="Z1945" s="25" t="str">
        <f t="shared" si="513"/>
        <v/>
      </c>
      <c r="AA1945" s="25" t="str">
        <f t="shared" si="507"/>
        <v/>
      </c>
      <c r="AB1945" s="1">
        <f t="shared" si="514"/>
        <v>1901</v>
      </c>
      <c r="AC1945" t="str">
        <f t="shared" si="508"/>
        <v>ITM_N_KEY_MM</v>
      </c>
      <c r="AD1945" s="133" t="str">
        <f>IF(ISNA(VLOOKUP(AA1945,'XEQM Shortlist'!J:J,1,0)),"//","")</f>
        <v/>
      </c>
      <c r="AF1945" s="92" t="str">
        <f t="shared" si="509"/>
        <v/>
      </c>
      <c r="AG1945" t="b">
        <f t="shared" si="510"/>
        <v>1</v>
      </c>
    </row>
    <row r="1946" spans="1:33">
      <c r="A1946" s="48">
        <f t="shared" si="505"/>
        <v>1946</v>
      </c>
      <c r="B1946" s="47">
        <f t="shared" si="506"/>
        <v>1902</v>
      </c>
      <c r="C1946" s="84" t="s">
        <v>3742</v>
      </c>
      <c r="D1946" s="84" t="s">
        <v>5173</v>
      </c>
      <c r="E1946" s="191" t="s">
        <v>519</v>
      </c>
      <c r="F1946" s="85" t="s">
        <v>4565</v>
      </c>
      <c r="G1946" s="86">
        <v>0</v>
      </c>
      <c r="H1946" s="86">
        <v>0</v>
      </c>
      <c r="I1946" s="153" t="s">
        <v>1</v>
      </c>
      <c r="J1946" s="85" t="s">
        <v>1378</v>
      </c>
      <c r="K1946" s="87" t="s">
        <v>3785</v>
      </c>
      <c r="L1946" s="88" t="s">
        <v>4773</v>
      </c>
      <c r="M1946" s="88" t="s">
        <v>4832</v>
      </c>
      <c r="N1946" s="88"/>
      <c r="O1946" s="84"/>
      <c r="P1946" s="205" t="s">
        <v>4564</v>
      </c>
      <c r="Q1946" s="87"/>
      <c r="R1946"/>
      <c r="S1946" t="str">
        <f t="shared" si="511"/>
        <v>NOT EQUAL</v>
      </c>
      <c r="T1946" s="44" t="str">
        <f>IF(ISNA(VLOOKUP(P1946,Sheet1!E:F,2,0)),"--","PRESENT")</f>
        <v>--</v>
      </c>
      <c r="U1946"/>
      <c r="V1946">
        <f t="shared" si="512"/>
        <v>607</v>
      </c>
      <c r="W1946" s="79" t="s">
        <v>2705</v>
      </c>
      <c r="X1946" s="57" t="s">
        <v>2240</v>
      </c>
      <c r="Y1946" s="57" t="s">
        <v>2240</v>
      </c>
      <c r="Z1946" s="25" t="str">
        <f t="shared" si="513"/>
        <v/>
      </c>
      <c r="AA1946" s="25" t="str">
        <f t="shared" si="507"/>
        <v/>
      </c>
      <c r="AB1946" s="1">
        <f t="shared" si="514"/>
        <v>1902</v>
      </c>
      <c r="AC1946" t="str">
        <f t="shared" si="508"/>
        <v>ITM_N_KEY_DRG</v>
      </c>
      <c r="AD1946" s="133" t="str">
        <f>IF(ISNA(VLOOKUP(AA1946,'XEQM Shortlist'!J:J,1,0)),"//","")</f>
        <v/>
      </c>
      <c r="AF1946" s="92" t="str">
        <f t="shared" si="509"/>
        <v/>
      </c>
      <c r="AG1946" t="b">
        <f t="shared" si="510"/>
        <v>1</v>
      </c>
    </row>
    <row r="1947" spans="1:33">
      <c r="A1947" s="48">
        <f t="shared" si="505"/>
        <v>1947</v>
      </c>
      <c r="B1947" s="47">
        <f t="shared" si="506"/>
        <v>1903</v>
      </c>
      <c r="C1947" s="84" t="s">
        <v>3742</v>
      </c>
      <c r="D1947" s="84" t="s">
        <v>5174</v>
      </c>
      <c r="E1947" s="191" t="s">
        <v>519</v>
      </c>
      <c r="F1947" s="85" t="s">
        <v>4563</v>
      </c>
      <c r="G1947" s="86">
        <v>0</v>
      </c>
      <c r="H1947" s="86">
        <v>0</v>
      </c>
      <c r="I1947" s="153" t="s">
        <v>1</v>
      </c>
      <c r="J1947" s="85" t="s">
        <v>1378</v>
      </c>
      <c r="K1947" s="87" t="s">
        <v>3785</v>
      </c>
      <c r="L1947" s="88" t="s">
        <v>4773</v>
      </c>
      <c r="M1947" s="88" t="s">
        <v>4832</v>
      </c>
      <c r="N1947" s="88"/>
      <c r="O1947" s="84"/>
      <c r="P1947" s="205" t="s">
        <v>4572</v>
      </c>
      <c r="Q1947" s="87"/>
      <c r="R1947"/>
      <c r="S1947" t="str">
        <f t="shared" si="511"/>
        <v>NOT EQUAL</v>
      </c>
      <c r="T1947" s="44" t="str">
        <f>IF(ISNA(VLOOKUP(P1947,Sheet1!E:F,2,0)),"--","PRESENT")</f>
        <v>--</v>
      </c>
      <c r="U1947"/>
      <c r="V1947">
        <f t="shared" si="512"/>
        <v>607</v>
      </c>
      <c r="W1947" s="79" t="s">
        <v>2705</v>
      </c>
      <c r="X1947" s="57" t="s">
        <v>2240</v>
      </c>
      <c r="Y1947" s="57" t="s">
        <v>2240</v>
      </c>
      <c r="Z1947" s="25" t="str">
        <f t="shared" si="513"/>
        <v/>
      </c>
      <c r="AA1947" s="25" t="str">
        <f t="shared" si="507"/>
        <v/>
      </c>
      <c r="AB1947" s="1">
        <f t="shared" si="514"/>
        <v>1903</v>
      </c>
      <c r="AC1947" t="str">
        <f t="shared" si="508"/>
        <v>ITM_N_KEY_PRGM</v>
      </c>
      <c r="AD1947" s="133" t="str">
        <f>IF(ISNA(VLOOKUP(AA1947,'XEQM Shortlist'!J:J,1,0)),"//","")</f>
        <v/>
      </c>
      <c r="AF1947" s="92" t="str">
        <f t="shared" si="509"/>
        <v/>
      </c>
      <c r="AG1947" t="b">
        <f t="shared" si="510"/>
        <v>1</v>
      </c>
    </row>
    <row r="1948" spans="1:33">
      <c r="A1948" s="48">
        <f t="shared" ref="A1948:A2011" si="515">IF(B1948=INT(B1948),ROW(),"")</f>
        <v>1948</v>
      </c>
      <c r="B1948" s="47">
        <f t="shared" ref="B1948:B2011" si="516">IF(AND(MID(C1948,2,1)&lt;&gt;"/",MID(C1948,1,1)="/"),INT(B1947)+1,B1947+0.01)</f>
        <v>1904</v>
      </c>
      <c r="C1948" s="84" t="s">
        <v>3742</v>
      </c>
      <c r="D1948" s="84" t="s">
        <v>5175</v>
      </c>
      <c r="E1948" s="191" t="s">
        <v>519</v>
      </c>
      <c r="F1948" s="85" t="s">
        <v>4562</v>
      </c>
      <c r="G1948" s="86">
        <v>0</v>
      </c>
      <c r="H1948" s="86">
        <v>0</v>
      </c>
      <c r="I1948" s="153" t="s">
        <v>1</v>
      </c>
      <c r="J1948" s="85" t="s">
        <v>1378</v>
      </c>
      <c r="K1948" s="87" t="s">
        <v>3785</v>
      </c>
      <c r="L1948" s="88" t="s">
        <v>4773</v>
      </c>
      <c r="M1948" s="88" t="s">
        <v>4832</v>
      </c>
      <c r="N1948" s="88"/>
      <c r="O1948" s="84"/>
      <c r="P1948" s="205" t="s">
        <v>4573</v>
      </c>
      <c r="Q1948" s="87"/>
      <c r="R1948"/>
      <c r="S1948" t="str">
        <f t="shared" si="511"/>
        <v>NOT EQUAL</v>
      </c>
      <c r="T1948" s="44" t="str">
        <f>IF(ISNA(VLOOKUP(P1948,Sheet1!E:F,2,0)),"--","PRESENT")</f>
        <v>--</v>
      </c>
      <c r="U1948"/>
      <c r="V1948">
        <f t="shared" si="512"/>
        <v>607</v>
      </c>
      <c r="W1948" s="79" t="s">
        <v>2705</v>
      </c>
      <c r="X1948" s="57" t="s">
        <v>2240</v>
      </c>
      <c r="Y1948" s="57" t="s">
        <v>2240</v>
      </c>
      <c r="Z1948" s="25" t="str">
        <f t="shared" si="513"/>
        <v/>
      </c>
      <c r="AA1948" s="25" t="str">
        <f t="shared" si="507"/>
        <v/>
      </c>
      <c r="AB1948" s="1">
        <f t="shared" si="514"/>
        <v>1904</v>
      </c>
      <c r="AC1948" t="str">
        <f t="shared" si="508"/>
        <v>ITM_N_KEY_USER</v>
      </c>
      <c r="AD1948" s="133" t="str">
        <f>IF(ISNA(VLOOKUP(AA1948,'XEQM Shortlist'!J:J,1,0)),"//","")</f>
        <v/>
      </c>
      <c r="AF1948" s="92" t="str">
        <f t="shared" si="509"/>
        <v/>
      </c>
      <c r="AG1948" t="b">
        <f t="shared" si="510"/>
        <v>1</v>
      </c>
    </row>
    <row r="1949" spans="1:33">
      <c r="A1949" s="48">
        <f t="shared" si="515"/>
        <v>1949</v>
      </c>
      <c r="B1949" s="47">
        <f t="shared" si="516"/>
        <v>1905</v>
      </c>
      <c r="C1949" s="84" t="s">
        <v>3742</v>
      </c>
      <c r="D1949" s="84" t="s">
        <v>5176</v>
      </c>
      <c r="E1949" s="191" t="s">
        <v>519</v>
      </c>
      <c r="F1949" s="85" t="s">
        <v>4561</v>
      </c>
      <c r="G1949" s="86">
        <v>0</v>
      </c>
      <c r="H1949" s="86">
        <v>0</v>
      </c>
      <c r="I1949" s="153" t="s">
        <v>1</v>
      </c>
      <c r="J1949" s="85" t="s">
        <v>1378</v>
      </c>
      <c r="K1949" s="87" t="s">
        <v>3785</v>
      </c>
      <c r="L1949" s="88" t="s">
        <v>4773</v>
      </c>
      <c r="M1949" s="88" t="s">
        <v>4832</v>
      </c>
      <c r="N1949" s="88"/>
      <c r="O1949" s="84"/>
      <c r="P1949" s="205" t="s">
        <v>4574</v>
      </c>
      <c r="Q1949" s="87"/>
      <c r="R1949"/>
      <c r="S1949" t="str">
        <f t="shared" si="511"/>
        <v>NOT EQUAL</v>
      </c>
      <c r="T1949" s="44" t="str">
        <f>IF(ISNA(VLOOKUP(P1949,Sheet1!E:F,2,0)),"--","PRESENT")</f>
        <v>--</v>
      </c>
      <c r="U1949"/>
      <c r="V1949">
        <f t="shared" si="512"/>
        <v>607</v>
      </c>
      <c r="W1949" s="79" t="s">
        <v>2705</v>
      </c>
      <c r="X1949" s="57" t="s">
        <v>2240</v>
      </c>
      <c r="Y1949" s="57" t="s">
        <v>2240</v>
      </c>
      <c r="Z1949" s="25" t="str">
        <f t="shared" si="513"/>
        <v/>
      </c>
      <c r="AA1949" s="25" t="str">
        <f t="shared" si="507"/>
        <v/>
      </c>
      <c r="AB1949" s="1">
        <f t="shared" si="514"/>
        <v>1905</v>
      </c>
      <c r="AC1949" t="str">
        <f t="shared" si="508"/>
        <v>ITM_N_KEY_HOME</v>
      </c>
      <c r="AD1949" s="133" t="str">
        <f>IF(ISNA(VLOOKUP(AA1949,'XEQM Shortlist'!J:J,1,0)),"//","")</f>
        <v/>
      </c>
      <c r="AF1949" s="92" t="str">
        <f t="shared" si="509"/>
        <v/>
      </c>
      <c r="AG1949" t="b">
        <f t="shared" si="510"/>
        <v>1</v>
      </c>
    </row>
    <row r="1950" spans="1:33">
      <c r="A1950" s="48">
        <f t="shared" si="515"/>
        <v>1950</v>
      </c>
      <c r="B1950" s="47">
        <f t="shared" si="516"/>
        <v>1906</v>
      </c>
      <c r="C1950" s="84" t="s">
        <v>3742</v>
      </c>
      <c r="D1950" s="84" t="s">
        <v>5177</v>
      </c>
      <c r="E1950" s="191" t="s">
        <v>519</v>
      </c>
      <c r="F1950" s="85" t="s">
        <v>965</v>
      </c>
      <c r="G1950" s="86">
        <v>0</v>
      </c>
      <c r="H1950" s="86">
        <v>0</v>
      </c>
      <c r="I1950" s="153" t="s">
        <v>1</v>
      </c>
      <c r="J1950" s="85" t="s">
        <v>1378</v>
      </c>
      <c r="K1950" s="87" t="s">
        <v>3785</v>
      </c>
      <c r="L1950" s="88" t="s">
        <v>4773</v>
      </c>
      <c r="M1950" s="88" t="s">
        <v>4832</v>
      </c>
      <c r="N1950" s="88"/>
      <c r="O1950" s="84"/>
      <c r="P1950" s="205" t="s">
        <v>4575</v>
      </c>
      <c r="Q1950" s="87"/>
      <c r="R1950"/>
      <c r="S1950" t="str">
        <f t="shared" si="511"/>
        <v>NOT EQUAL</v>
      </c>
      <c r="T1950" s="44" t="str">
        <f>IF(ISNA(VLOOKUP(P1950,Sheet1!E:F,2,0)),"--","PRESENT")</f>
        <v>--</v>
      </c>
      <c r="U1950"/>
      <c r="V1950">
        <f t="shared" si="512"/>
        <v>607</v>
      </c>
      <c r="W1950" s="79" t="s">
        <v>2705</v>
      </c>
      <c r="X1950" s="57" t="s">
        <v>2240</v>
      </c>
      <c r="Y1950" s="57" t="s">
        <v>2240</v>
      </c>
      <c r="Z1950" s="25" t="str">
        <f t="shared" si="513"/>
        <v/>
      </c>
      <c r="AA1950" s="25" t="str">
        <f t="shared" si="507"/>
        <v/>
      </c>
      <c r="AB1950" s="1">
        <f t="shared" si="514"/>
        <v>1906</v>
      </c>
      <c r="AC1950" t="str">
        <f t="shared" si="508"/>
        <v>ITM_N_KEY_SIGMA</v>
      </c>
      <c r="AD1950" s="133" t="str">
        <f>IF(ISNA(VLOOKUP(AA1950,'XEQM Shortlist'!J:J,1,0)),"//","")</f>
        <v/>
      </c>
      <c r="AF1950" s="92" t="str">
        <f t="shared" si="509"/>
        <v/>
      </c>
      <c r="AG1950" t="b">
        <f t="shared" si="510"/>
        <v>1</v>
      </c>
    </row>
    <row r="1951" spans="1:33">
      <c r="A1951" s="48">
        <f t="shared" si="515"/>
        <v>1951</v>
      </c>
      <c r="B1951" s="47">
        <f t="shared" si="516"/>
        <v>1907</v>
      </c>
      <c r="C1951" s="84" t="s">
        <v>3742</v>
      </c>
      <c r="D1951" s="84" t="s">
        <v>5178</v>
      </c>
      <c r="E1951" s="191" t="s">
        <v>519</v>
      </c>
      <c r="F1951" s="85" t="s">
        <v>4560</v>
      </c>
      <c r="G1951" s="86">
        <v>0</v>
      </c>
      <c r="H1951" s="86">
        <v>0</v>
      </c>
      <c r="I1951" s="153" t="s">
        <v>1</v>
      </c>
      <c r="J1951" s="85" t="s">
        <v>1378</v>
      </c>
      <c r="K1951" s="87" t="s">
        <v>3785</v>
      </c>
      <c r="L1951" s="88" t="s">
        <v>4773</v>
      </c>
      <c r="M1951" s="88" t="s">
        <v>4832</v>
      </c>
      <c r="N1951" s="88"/>
      <c r="O1951" s="84"/>
      <c r="P1951" s="205" t="s">
        <v>4576</v>
      </c>
      <c r="Q1951" s="87"/>
      <c r="R1951"/>
      <c r="S1951" t="str">
        <f t="shared" si="511"/>
        <v>NOT EQUAL</v>
      </c>
      <c r="T1951" s="44" t="str">
        <f>IF(ISNA(VLOOKUP(P1951,Sheet1!E:F,2,0)),"--","PRESENT")</f>
        <v>--</v>
      </c>
      <c r="U1951"/>
      <c r="V1951">
        <f t="shared" si="512"/>
        <v>607</v>
      </c>
      <c r="W1951" s="79" t="s">
        <v>2705</v>
      </c>
      <c r="X1951" s="57" t="s">
        <v>2240</v>
      </c>
      <c r="Y1951" s="57" t="s">
        <v>2240</v>
      </c>
      <c r="Z1951" s="25" t="str">
        <f t="shared" si="513"/>
        <v/>
      </c>
      <c r="AA1951" s="25" t="str">
        <f t="shared" si="507"/>
        <v/>
      </c>
      <c r="AB1951" s="1">
        <f t="shared" si="514"/>
        <v>1907</v>
      </c>
      <c r="AC1951" t="str">
        <f t="shared" si="508"/>
        <v>ITM_N_KEY_SNAP</v>
      </c>
      <c r="AD1951" s="133" t="str">
        <f>IF(ISNA(VLOOKUP(AA1951,'XEQM Shortlist'!J:J,1,0)),"//","")</f>
        <v/>
      </c>
      <c r="AF1951" s="92" t="str">
        <f t="shared" si="509"/>
        <v/>
      </c>
      <c r="AG1951" t="b">
        <f t="shared" si="510"/>
        <v>1</v>
      </c>
    </row>
    <row r="1952" spans="1:33">
      <c r="A1952" s="48">
        <f t="shared" si="515"/>
        <v>1952</v>
      </c>
      <c r="B1952" s="47">
        <f t="shared" si="516"/>
        <v>1908</v>
      </c>
      <c r="C1952" s="84" t="s">
        <v>3743</v>
      </c>
      <c r="D1952" s="84" t="s">
        <v>7</v>
      </c>
      <c r="E1952" s="191" t="s">
        <v>519</v>
      </c>
      <c r="F1952" s="85" t="s">
        <v>966</v>
      </c>
      <c r="G1952" s="86">
        <v>0</v>
      </c>
      <c r="H1952" s="86">
        <v>0</v>
      </c>
      <c r="I1952" s="153" t="s">
        <v>1</v>
      </c>
      <c r="J1952" s="85" t="s">
        <v>1378</v>
      </c>
      <c r="K1952" s="87" t="s">
        <v>3785</v>
      </c>
      <c r="L1952" s="88" t="s">
        <v>4773</v>
      </c>
      <c r="M1952" s="88" t="s">
        <v>4832</v>
      </c>
      <c r="N1952" s="88"/>
      <c r="O1952" s="84"/>
      <c r="P1952" s="87" t="s">
        <v>2230</v>
      </c>
      <c r="Q1952" s="87"/>
      <c r="R1952"/>
      <c r="S1952" t="str">
        <f t="shared" si="511"/>
        <v>NOT EQUAL</v>
      </c>
      <c r="T1952" s="44" t="str">
        <f>IF(ISNA(VLOOKUP(P1952,Sheet1!E:F,2,0)),"--","PRESENT")</f>
        <v>--</v>
      </c>
      <c r="U1952"/>
      <c r="V1952">
        <f t="shared" si="512"/>
        <v>607</v>
      </c>
      <c r="W1952" s="79" t="s">
        <v>2705</v>
      </c>
      <c r="X1952" s="57" t="s">
        <v>2240</v>
      </c>
      <c r="Y1952" s="57" t="s">
        <v>2240</v>
      </c>
      <c r="Z1952" s="25" t="str">
        <f t="shared" si="513"/>
        <v/>
      </c>
      <c r="AA1952" s="25" t="str">
        <f t="shared" si="507"/>
        <v/>
      </c>
      <c r="AB1952" s="1">
        <f t="shared" si="514"/>
        <v>1908</v>
      </c>
      <c r="AC1952" t="str">
        <f t="shared" si="508"/>
        <v>ITM_SH_NORM_E</v>
      </c>
      <c r="AD1952" s="133" t="str">
        <f>IF(ISNA(VLOOKUP(AA1952,'XEQM Shortlist'!J:J,1,0)),"//","")</f>
        <v/>
      </c>
      <c r="AF1952" s="92" t="str">
        <f t="shared" si="509"/>
        <v/>
      </c>
      <c r="AG1952" t="b">
        <f t="shared" si="510"/>
        <v>1</v>
      </c>
    </row>
    <row r="1953" spans="1:33">
      <c r="A1953" s="48">
        <f t="shared" si="515"/>
        <v>1953</v>
      </c>
      <c r="B1953" s="47">
        <f t="shared" si="516"/>
        <v>1909</v>
      </c>
      <c r="C1953" s="84" t="s">
        <v>3750</v>
      </c>
      <c r="D1953" s="84" t="s">
        <v>7</v>
      </c>
      <c r="E1953" s="87" t="s">
        <v>2253</v>
      </c>
      <c r="F1953" s="87" t="s">
        <v>2253</v>
      </c>
      <c r="G1953" s="90">
        <v>0</v>
      </c>
      <c r="H1953" s="90">
        <v>0</v>
      </c>
      <c r="I1953" s="148" t="s">
        <v>3</v>
      </c>
      <c r="J1953" s="85" t="s">
        <v>1377</v>
      </c>
      <c r="K1953" s="87" t="s">
        <v>3947</v>
      </c>
      <c r="L1953" s="88" t="s">
        <v>4773</v>
      </c>
      <c r="M1953" s="88" t="s">
        <v>4830</v>
      </c>
      <c r="N1953" s="88"/>
      <c r="O1953" s="84" t="s">
        <v>2254</v>
      </c>
      <c r="P1953" s="87" t="s">
        <v>2255</v>
      </c>
      <c r="Q1953" s="87"/>
      <c r="R1953"/>
      <c r="S1953" t="str">
        <f t="shared" si="511"/>
        <v/>
      </c>
      <c r="T1953" s="44" t="str">
        <f>IF(ISNA(VLOOKUP(P1953,Sheet1!E:F,2,0)),"--","PRESENT")</f>
        <v>--</v>
      </c>
      <c r="U1953"/>
      <c r="V1953">
        <f t="shared" si="512"/>
        <v>608</v>
      </c>
      <c r="W1953" s="79" t="s">
        <v>2661</v>
      </c>
      <c r="X1953" s="57" t="s">
        <v>2240</v>
      </c>
      <c r="Y1953" s="57" t="s">
        <v>2240</v>
      </c>
      <c r="Z1953" s="25" t="str">
        <f t="shared" si="513"/>
        <v>".MS"</v>
      </c>
      <c r="AA1953" s="25" t="str">
        <f t="shared" si="507"/>
        <v>.MS</v>
      </c>
      <c r="AB1953" s="1">
        <f t="shared" si="514"/>
        <v>1909</v>
      </c>
      <c r="AC1953" t="str">
        <f t="shared" si="508"/>
        <v>ITM_ms</v>
      </c>
      <c r="AD1953" s="133" t="str">
        <f>IF(ISNA(VLOOKUP(AA1953,'XEQM Shortlist'!J:J,1,0)),"//","")</f>
        <v>//</v>
      </c>
      <c r="AF1953" s="92" t="str">
        <f t="shared" si="509"/>
        <v>.MS</v>
      </c>
      <c r="AG1953" t="b">
        <f t="shared" si="510"/>
        <v>1</v>
      </c>
    </row>
    <row r="1954" spans="1:33">
      <c r="A1954" s="48">
        <f t="shared" si="515"/>
        <v>1954</v>
      </c>
      <c r="B1954" s="47">
        <f t="shared" si="516"/>
        <v>1910</v>
      </c>
      <c r="C1954" s="84" t="s">
        <v>5168</v>
      </c>
      <c r="D1954" s="84" t="s">
        <v>7</v>
      </c>
      <c r="E1954" s="87" t="s">
        <v>5156</v>
      </c>
      <c r="F1954" s="87" t="s">
        <v>5156</v>
      </c>
      <c r="G1954" s="90">
        <v>0</v>
      </c>
      <c r="H1954" s="90">
        <v>0</v>
      </c>
      <c r="I1954" s="148" t="s">
        <v>3</v>
      </c>
      <c r="J1954" s="85" t="s">
        <v>1377</v>
      </c>
      <c r="K1954" s="87" t="s">
        <v>3947</v>
      </c>
      <c r="L1954" s="88" t="s">
        <v>4773</v>
      </c>
      <c r="M1954" s="88" t="s">
        <v>4830</v>
      </c>
      <c r="N1954" s="88"/>
      <c r="O1954" s="84" t="s">
        <v>2254</v>
      </c>
      <c r="P1954" s="87" t="s">
        <v>5154</v>
      </c>
      <c r="Q1954" s="87"/>
      <c r="R1954"/>
      <c r="S1954" t="str">
        <f t="shared" si="511"/>
        <v/>
      </c>
      <c r="T1954" s="44" t="str">
        <f>IF(ISNA(VLOOKUP(P1954,Sheet1!E:F,2,0)),"--","PRESENT")</f>
        <v>--</v>
      </c>
      <c r="U1954"/>
      <c r="V1954">
        <f t="shared" si="512"/>
        <v>609</v>
      </c>
      <c r="W1954" s="79" t="s">
        <v>2661</v>
      </c>
      <c r="X1954" s="57" t="s">
        <v>2240</v>
      </c>
      <c r="Y1954" s="57" t="s">
        <v>2240</v>
      </c>
      <c r="Z1954" s="25" t="str">
        <f t="shared" si="513"/>
        <v>".MS" STD_SUP_MINUS STD_SUP_1</v>
      </c>
      <c r="AA1954" s="25" t="str">
        <f t="shared" si="507"/>
        <v>.MS^MINUS^1</v>
      </c>
      <c r="AB1954" s="1">
        <f t="shared" si="514"/>
        <v>1910</v>
      </c>
      <c r="AC1954" t="str">
        <f t="shared" si="508"/>
        <v>ITM_msTo</v>
      </c>
      <c r="AD1954" s="133" t="str">
        <f>IF(ISNA(VLOOKUP(AA1954,'XEQM Shortlist'!J:J,1,0)),"//","")</f>
        <v>//</v>
      </c>
      <c r="AF1954" s="92" t="str">
        <f t="shared" si="509"/>
        <v>.MS^MINUS^1</v>
      </c>
      <c r="AG1954" t="b">
        <f t="shared" si="510"/>
        <v>1</v>
      </c>
    </row>
    <row r="1955" spans="1:33">
      <c r="A1955" s="48">
        <f t="shared" si="515"/>
        <v>1955</v>
      </c>
      <c r="B1955" s="47">
        <f t="shared" si="516"/>
        <v>1911</v>
      </c>
      <c r="C1955" s="84" t="s">
        <v>3740</v>
      </c>
      <c r="D1955" s="84" t="s">
        <v>1006</v>
      </c>
      <c r="E1955" s="191" t="s">
        <v>519</v>
      </c>
      <c r="F1955" s="85" t="s">
        <v>968</v>
      </c>
      <c r="G1955" s="86">
        <v>0</v>
      </c>
      <c r="H1955" s="86">
        <v>0</v>
      </c>
      <c r="I1955" s="153" t="s">
        <v>1</v>
      </c>
      <c r="J1955" s="85" t="s">
        <v>1378</v>
      </c>
      <c r="K1955" s="87" t="s">
        <v>3785</v>
      </c>
      <c r="L1955" s="88" t="s">
        <v>4773</v>
      </c>
      <c r="M1955" s="88" t="s">
        <v>4832</v>
      </c>
      <c r="N1955" s="88"/>
      <c r="O1955" s="84" t="s">
        <v>969</v>
      </c>
      <c r="P1955" s="87" t="s">
        <v>2233</v>
      </c>
      <c r="Q1955" s="87"/>
      <c r="R1955"/>
      <c r="S1955" t="str">
        <f t="shared" si="511"/>
        <v>NOT EQUAL</v>
      </c>
      <c r="T1955" s="44" t="str">
        <f>IF(ISNA(VLOOKUP(P1955,Sheet1!E:F,2,0)),"--","PRESENT")</f>
        <v>--</v>
      </c>
      <c r="U1955"/>
      <c r="V1955">
        <f t="shared" si="512"/>
        <v>609</v>
      </c>
      <c r="W1955" s="79" t="s">
        <v>2710</v>
      </c>
      <c r="X1955" s="57" t="s">
        <v>2240</v>
      </c>
      <c r="Y1955" s="57" t="s">
        <v>2240</v>
      </c>
      <c r="Z1955" s="25" t="str">
        <f t="shared" si="513"/>
        <v/>
      </c>
      <c r="AA1955" s="25" t="str">
        <f t="shared" si="507"/>
        <v/>
      </c>
      <c r="AB1955" s="1">
        <f t="shared" si="514"/>
        <v>1911</v>
      </c>
      <c r="AC1955" t="str">
        <f t="shared" si="508"/>
        <v>ITM_INP_DEF_43S</v>
      </c>
      <c r="AD1955" s="133" t="str">
        <f>IF(ISNA(VLOOKUP(AA1955,'XEQM Shortlist'!J:J,1,0)),"//","")</f>
        <v/>
      </c>
      <c r="AF1955" s="92" t="str">
        <f t="shared" si="509"/>
        <v/>
      </c>
      <c r="AG1955" t="b">
        <f t="shared" si="510"/>
        <v>1</v>
      </c>
    </row>
    <row r="1956" spans="1:33">
      <c r="A1956" s="48">
        <f t="shared" si="515"/>
        <v>1956</v>
      </c>
      <c r="B1956" s="47">
        <f t="shared" si="516"/>
        <v>1912</v>
      </c>
      <c r="C1956" s="84" t="s">
        <v>3744</v>
      </c>
      <c r="D1956" s="84" t="s">
        <v>7</v>
      </c>
      <c r="E1956" s="193" t="s">
        <v>2630</v>
      </c>
      <c r="F1956" s="85" t="s">
        <v>2630</v>
      </c>
      <c r="G1956" s="86">
        <v>0</v>
      </c>
      <c r="H1956" s="86">
        <v>0</v>
      </c>
      <c r="I1956" s="153" t="s">
        <v>3</v>
      </c>
      <c r="J1956" s="85" t="s">
        <v>1378</v>
      </c>
      <c r="K1956" s="87" t="s">
        <v>3785</v>
      </c>
      <c r="L1956" s="88" t="s">
        <v>4773</v>
      </c>
      <c r="M1956" s="55" t="s">
        <v>4830</v>
      </c>
      <c r="N1956" s="88"/>
      <c r="O1956" s="84"/>
      <c r="P1956" s="87" t="s">
        <v>2632</v>
      </c>
      <c r="Q1956" s="87"/>
      <c r="R1956"/>
      <c r="S1956" t="str">
        <f t="shared" si="511"/>
        <v/>
      </c>
      <c r="T1956" s="44" t="str">
        <f>IF(ISNA(VLOOKUP(P1956,Sheet1!E:F,2,0)),"--","PRESENT")</f>
        <v>--</v>
      </c>
      <c r="U1956"/>
      <c r="V1956">
        <f t="shared" si="512"/>
        <v>610</v>
      </c>
      <c r="W1956" s="79" t="s">
        <v>2705</v>
      </c>
      <c r="X1956" s="57" t="s">
        <v>2600</v>
      </c>
      <c r="Y1956" s="57" t="s">
        <v>2240</v>
      </c>
      <c r="Z1956" s="25" t="str">
        <f t="shared" si="513"/>
        <v>"X.XEQ"</v>
      </c>
      <c r="AA1956" s="25" t="str">
        <f t="shared" si="507"/>
        <v>X.XEQ</v>
      </c>
      <c r="AB1956" s="1">
        <f t="shared" si="514"/>
        <v>1912</v>
      </c>
      <c r="AC1956" t="str">
        <f t="shared" si="508"/>
        <v>ITM_XXEQ</v>
      </c>
      <c r="AD1956" s="133" t="str">
        <f>IF(ISNA(VLOOKUP(AA1956,'XEQM Shortlist'!J:J,1,0)),"//","")</f>
        <v>//</v>
      </c>
      <c r="AF1956" s="92" t="str">
        <f t="shared" si="509"/>
        <v>X.XEQ</v>
      </c>
      <c r="AG1956" t="b">
        <f t="shared" si="510"/>
        <v>1</v>
      </c>
    </row>
    <row r="1957" spans="1:33">
      <c r="A1957" s="48">
        <f t="shared" si="515"/>
        <v>1957</v>
      </c>
      <c r="B1957" s="47">
        <f t="shared" si="516"/>
        <v>1913</v>
      </c>
      <c r="C1957" s="84" t="s">
        <v>3741</v>
      </c>
      <c r="D1957" s="88" t="s">
        <v>5222</v>
      </c>
      <c r="E1957" s="191" t="s">
        <v>519</v>
      </c>
      <c r="F1957" s="85" t="s">
        <v>5223</v>
      </c>
      <c r="G1957" s="86">
        <v>0</v>
      </c>
      <c r="H1957" s="86">
        <v>0</v>
      </c>
      <c r="I1957" s="153" t="s">
        <v>1</v>
      </c>
      <c r="J1957" s="85" t="s">
        <v>1378</v>
      </c>
      <c r="K1957" s="87" t="s">
        <v>3785</v>
      </c>
      <c r="L1957" s="88" t="s">
        <v>4773</v>
      </c>
      <c r="M1957" s="88" t="s">
        <v>4832</v>
      </c>
      <c r="N1957" s="88"/>
      <c r="O1957" s="88" t="s">
        <v>2507</v>
      </c>
      <c r="P1957" s="87" t="s">
        <v>5224</v>
      </c>
      <c r="Q1957" s="87"/>
      <c r="R1957"/>
      <c r="S1957" t="str">
        <f t="shared" si="511"/>
        <v>NOT EQUAL</v>
      </c>
      <c r="T1957" s="44" t="str">
        <f>IF(ISNA(VLOOKUP(P1957,Sheet1!E:F,2,0)),"--","PRESENT")</f>
        <v>--</v>
      </c>
      <c r="U1957"/>
      <c r="V1957">
        <f t="shared" si="512"/>
        <v>610</v>
      </c>
      <c r="W1957" s="79" t="s">
        <v>2705</v>
      </c>
      <c r="X1957" s="57" t="s">
        <v>2240</v>
      </c>
      <c r="Y1957" s="57" t="s">
        <v>2240</v>
      </c>
      <c r="Z1957" s="25" t="str">
        <f t="shared" si="513"/>
        <v/>
      </c>
      <c r="AA1957" s="25" t="str">
        <f t="shared" si="507"/>
        <v/>
      </c>
      <c r="AB1957" s="1">
        <f t="shared" si="514"/>
        <v>1913</v>
      </c>
      <c r="AC1957" t="str">
        <f t="shared" si="508"/>
        <v>ITM_USER_EE43</v>
      </c>
      <c r="AD1957" s="133" t="str">
        <f>IF(ISNA(VLOOKUP(AA1957,'XEQM Shortlist'!J:J,1,0)),"//","")</f>
        <v/>
      </c>
      <c r="AF1957" s="92" t="str">
        <f t="shared" si="509"/>
        <v/>
      </c>
      <c r="AG1957" t="b">
        <f t="shared" si="510"/>
        <v>1</v>
      </c>
    </row>
    <row r="1958" spans="1:33">
      <c r="A1958" s="48">
        <f t="shared" si="515"/>
        <v>1958</v>
      </c>
      <c r="B1958" s="47">
        <f t="shared" si="516"/>
        <v>1914</v>
      </c>
      <c r="C1958" s="84" t="s">
        <v>3741</v>
      </c>
      <c r="D1958" s="84" t="s">
        <v>4578</v>
      </c>
      <c r="E1958" s="191" t="s">
        <v>519</v>
      </c>
      <c r="F1958" s="85" t="s">
        <v>4579</v>
      </c>
      <c r="G1958" s="86">
        <v>0</v>
      </c>
      <c r="H1958" s="86">
        <v>0</v>
      </c>
      <c r="I1958" s="153" t="s">
        <v>1</v>
      </c>
      <c r="J1958" s="85" t="s">
        <v>1378</v>
      </c>
      <c r="K1958" s="87" t="s">
        <v>3785</v>
      </c>
      <c r="L1958" s="88" t="s">
        <v>4773</v>
      </c>
      <c r="M1958" s="88" t="s">
        <v>4832</v>
      </c>
      <c r="N1958" s="88"/>
      <c r="O1958" s="84"/>
      <c r="P1958" s="87" t="s">
        <v>4580</v>
      </c>
      <c r="Q1958" s="87"/>
      <c r="R1958"/>
      <c r="S1958" t="str">
        <f t="shared" si="511"/>
        <v>NOT EQUAL</v>
      </c>
      <c r="T1958" s="44" t="str">
        <f>IF(ISNA(VLOOKUP(P1958,Sheet1!E:F,2,0)),"--","PRESENT")</f>
        <v>--</v>
      </c>
      <c r="U1958"/>
      <c r="V1958">
        <f t="shared" si="512"/>
        <v>610</v>
      </c>
      <c r="W1958" s="79" t="s">
        <v>2705</v>
      </c>
      <c r="X1958" s="57" t="s">
        <v>2240</v>
      </c>
      <c r="Y1958" s="57" t="s">
        <v>2240</v>
      </c>
      <c r="Z1958" s="25" t="str">
        <f t="shared" si="513"/>
        <v/>
      </c>
      <c r="AA1958" s="25" t="str">
        <f t="shared" si="507"/>
        <v/>
      </c>
      <c r="AB1958" s="1">
        <f t="shared" si="514"/>
        <v>1914</v>
      </c>
      <c r="AC1958" t="str">
        <f t="shared" si="508"/>
        <v>ITM_USER_COPY</v>
      </c>
      <c r="AD1958" s="133" t="str">
        <f>IF(ISNA(VLOOKUP(AA1958,'XEQM Shortlist'!J:J,1,0)),"//","")</f>
        <v/>
      </c>
      <c r="AF1958" s="92" t="str">
        <f t="shared" si="509"/>
        <v/>
      </c>
      <c r="AG1958" t="b">
        <f t="shared" si="510"/>
        <v>1</v>
      </c>
    </row>
    <row r="1959" spans="1:33">
      <c r="A1959" s="48">
        <f t="shared" si="515"/>
        <v>1959</v>
      </c>
      <c r="B1959" s="47">
        <f t="shared" si="516"/>
        <v>1915</v>
      </c>
      <c r="C1959" s="84" t="s">
        <v>3741</v>
      </c>
      <c r="D1959" s="84" t="s">
        <v>2510</v>
      </c>
      <c r="E1959" s="191" t="s">
        <v>519</v>
      </c>
      <c r="F1959" s="85" t="s">
        <v>5206</v>
      </c>
      <c r="G1959" s="86">
        <v>0</v>
      </c>
      <c r="H1959" s="86">
        <v>0</v>
      </c>
      <c r="I1959" s="153" t="s">
        <v>1</v>
      </c>
      <c r="J1959" s="85" t="s">
        <v>1378</v>
      </c>
      <c r="K1959" s="87" t="s">
        <v>3785</v>
      </c>
      <c r="L1959" s="88" t="s">
        <v>4773</v>
      </c>
      <c r="M1959" s="88" t="s">
        <v>4832</v>
      </c>
      <c r="N1959" s="88"/>
      <c r="O1959" s="88" t="s">
        <v>2507</v>
      </c>
      <c r="P1959" s="87" t="s">
        <v>2511</v>
      </c>
      <c r="Q1959" s="87"/>
      <c r="R1959"/>
      <c r="S1959" t="str">
        <f t="shared" si="511"/>
        <v>NOT EQUAL</v>
      </c>
      <c r="T1959" s="44" t="str">
        <f>IF(ISNA(VLOOKUP(P1959,Sheet1!E:F,2,0)),"--","PRESENT")</f>
        <v>--</v>
      </c>
      <c r="U1959"/>
      <c r="V1959">
        <f t="shared" si="512"/>
        <v>610</v>
      </c>
      <c r="W1959" s="79" t="s">
        <v>2705</v>
      </c>
      <c r="X1959" s="57" t="s">
        <v>2240</v>
      </c>
      <c r="Y1959" s="57" t="s">
        <v>2240</v>
      </c>
      <c r="Z1959" s="25" t="str">
        <f t="shared" si="513"/>
        <v/>
      </c>
      <c r="AA1959" s="25" t="str">
        <f t="shared" si="507"/>
        <v/>
      </c>
      <c r="AB1959" s="1">
        <f t="shared" si="514"/>
        <v>1915</v>
      </c>
      <c r="AC1959" t="str">
        <f t="shared" si="508"/>
        <v>ITM_USER_WP43S</v>
      </c>
      <c r="AD1959" s="133" t="str">
        <f>IF(ISNA(VLOOKUP(AA1959,'XEQM Shortlist'!J:J,1,0)),"//","")</f>
        <v/>
      </c>
      <c r="AF1959" s="92" t="str">
        <f t="shared" si="509"/>
        <v/>
      </c>
      <c r="AG1959" t="b">
        <f t="shared" si="510"/>
        <v>1</v>
      </c>
    </row>
    <row r="1960" spans="1:33">
      <c r="A1960" s="48">
        <f t="shared" si="515"/>
        <v>1960</v>
      </c>
      <c r="B1960" s="47">
        <f t="shared" si="516"/>
        <v>1916</v>
      </c>
      <c r="C1960" s="84" t="s">
        <v>3741</v>
      </c>
      <c r="D1960" s="84" t="s">
        <v>2546</v>
      </c>
      <c r="E1960" s="191" t="s">
        <v>519</v>
      </c>
      <c r="F1960" s="87" t="s">
        <v>2547</v>
      </c>
      <c r="G1960" s="90">
        <v>0</v>
      </c>
      <c r="H1960" s="90">
        <v>0</v>
      </c>
      <c r="I1960" s="153" t="s">
        <v>1</v>
      </c>
      <c r="J1960" s="85" t="s">
        <v>1378</v>
      </c>
      <c r="K1960" s="87" t="s">
        <v>3785</v>
      </c>
      <c r="L1960" s="88" t="s">
        <v>4773</v>
      </c>
      <c r="M1960" s="88" t="s">
        <v>4832</v>
      </c>
      <c r="N1960" s="88"/>
      <c r="O1960" s="84" t="s">
        <v>2507</v>
      </c>
      <c r="P1960" s="87" t="s">
        <v>2548</v>
      </c>
      <c r="Q1960" s="87"/>
      <c r="R1960"/>
      <c r="S1960" t="str">
        <f t="shared" si="511"/>
        <v>NOT EQUAL</v>
      </c>
      <c r="T1960" s="44" t="str">
        <f>IF(ISNA(VLOOKUP(P1960,Sheet1!E:F,2,0)),"--","PRESENT")</f>
        <v>--</v>
      </c>
      <c r="U1960"/>
      <c r="V1960">
        <f t="shared" si="512"/>
        <v>610</v>
      </c>
      <c r="W1960" s="79" t="s">
        <v>2705</v>
      </c>
      <c r="X1960" s="57" t="s">
        <v>2240</v>
      </c>
      <c r="Y1960" s="57" t="s">
        <v>2240</v>
      </c>
      <c r="Z1960" s="25" t="str">
        <f t="shared" si="513"/>
        <v/>
      </c>
      <c r="AA1960" s="25" t="str">
        <f t="shared" si="507"/>
        <v/>
      </c>
      <c r="AB1960" s="1">
        <f t="shared" si="514"/>
        <v>1916</v>
      </c>
      <c r="AC1960" t="str">
        <f t="shared" si="508"/>
        <v>ITM_USER_DM42</v>
      </c>
      <c r="AD1960" s="133" t="str">
        <f>IF(ISNA(VLOOKUP(AA1960,'XEQM Shortlist'!J:J,1,0)),"//","")</f>
        <v/>
      </c>
      <c r="AF1960" s="92" t="str">
        <f t="shared" si="509"/>
        <v/>
      </c>
      <c r="AG1960" t="b">
        <f t="shared" si="510"/>
        <v>1</v>
      </c>
    </row>
    <row r="1961" spans="1:33">
      <c r="A1961" s="48">
        <f t="shared" si="515"/>
        <v>1961</v>
      </c>
      <c r="B1961" s="47">
        <f t="shared" si="516"/>
        <v>1917</v>
      </c>
      <c r="C1961" s="84" t="s">
        <v>3741</v>
      </c>
      <c r="D1961" s="84" t="s">
        <v>2613</v>
      </c>
      <c r="E1961" s="191" t="s">
        <v>519</v>
      </c>
      <c r="F1961" s="87" t="s">
        <v>2614</v>
      </c>
      <c r="G1961" s="90">
        <v>0</v>
      </c>
      <c r="H1961" s="90">
        <v>0</v>
      </c>
      <c r="I1961" s="153" t="s">
        <v>1</v>
      </c>
      <c r="J1961" s="85" t="s">
        <v>1378</v>
      </c>
      <c r="K1961" s="87" t="s">
        <v>3785</v>
      </c>
      <c r="L1961" s="88" t="s">
        <v>4773</v>
      </c>
      <c r="M1961" s="88" t="s">
        <v>4832</v>
      </c>
      <c r="N1961" s="88"/>
      <c r="O1961" s="84" t="s">
        <v>2615</v>
      </c>
      <c r="P1961" s="87" t="s">
        <v>2616</v>
      </c>
      <c r="Q1961" s="87"/>
      <c r="R1961"/>
      <c r="S1961" t="str">
        <f t="shared" si="511"/>
        <v>NOT EQUAL</v>
      </c>
      <c r="T1961" s="44" t="str">
        <f>IF(ISNA(VLOOKUP(P1961,Sheet1!E:F,2,0)),"--","PRESENT")</f>
        <v>--</v>
      </c>
      <c r="U1961"/>
      <c r="V1961">
        <f t="shared" si="512"/>
        <v>610</v>
      </c>
      <c r="W1961" s="79" t="s">
        <v>2705</v>
      </c>
      <c r="X1961" s="57" t="s">
        <v>2240</v>
      </c>
      <c r="Y1961" s="57" t="s">
        <v>2240</v>
      </c>
      <c r="Z1961" s="25" t="str">
        <f t="shared" si="513"/>
        <v/>
      </c>
      <c r="AA1961" s="25" t="str">
        <f t="shared" si="507"/>
        <v/>
      </c>
      <c r="AB1961" s="1">
        <f t="shared" si="514"/>
        <v>1917</v>
      </c>
      <c r="AC1961" t="str">
        <f t="shared" si="508"/>
        <v>ITM_USER_C43</v>
      </c>
      <c r="AD1961" s="133" t="str">
        <f>IF(ISNA(VLOOKUP(AA1961,'XEQM Shortlist'!J:J,1,0)),"//","")</f>
        <v/>
      </c>
      <c r="AF1961" s="92" t="str">
        <f t="shared" si="509"/>
        <v/>
      </c>
      <c r="AG1961" t="b">
        <f t="shared" si="510"/>
        <v>1</v>
      </c>
    </row>
    <row r="1962" spans="1:33">
      <c r="A1962" s="48">
        <f t="shared" si="515"/>
        <v>1962</v>
      </c>
      <c r="B1962" s="47">
        <f t="shared" si="516"/>
        <v>1918</v>
      </c>
      <c r="C1962" s="84" t="s">
        <v>3745</v>
      </c>
      <c r="D1962" s="84" t="s">
        <v>7</v>
      </c>
      <c r="E1962" s="191" t="s">
        <v>519</v>
      </c>
      <c r="F1962" s="87" t="s">
        <v>1380</v>
      </c>
      <c r="G1962" s="90">
        <v>0</v>
      </c>
      <c r="H1962" s="90">
        <v>0</v>
      </c>
      <c r="I1962" s="153" t="s">
        <v>1</v>
      </c>
      <c r="J1962" s="85" t="s">
        <v>1377</v>
      </c>
      <c r="K1962" s="87" t="s">
        <v>3785</v>
      </c>
      <c r="L1962" s="88" t="s">
        <v>4773</v>
      </c>
      <c r="M1962" s="88" t="s">
        <v>4832</v>
      </c>
      <c r="N1962" s="88"/>
      <c r="O1962" s="84" t="s">
        <v>967</v>
      </c>
      <c r="P1962" s="87" t="s">
        <v>2232</v>
      </c>
      <c r="Q1962" s="87"/>
      <c r="R1962"/>
      <c r="S1962" t="str">
        <f t="shared" si="511"/>
        <v>NOT EQUAL</v>
      </c>
      <c r="T1962" s="44" t="str">
        <f>IF(ISNA(VLOOKUP(P1962,Sheet1!E:F,2,0)),"--","PRESENT")</f>
        <v>--</v>
      </c>
      <c r="U1962"/>
      <c r="V1962">
        <f t="shared" si="512"/>
        <v>610</v>
      </c>
      <c r="W1962" s="79" t="s">
        <v>2708</v>
      </c>
      <c r="X1962" s="57" t="s">
        <v>2240</v>
      </c>
      <c r="Y1962" s="57" t="s">
        <v>2240</v>
      </c>
      <c r="Z1962" s="25" t="str">
        <f t="shared" si="513"/>
        <v/>
      </c>
      <c r="AA1962" s="25" t="str">
        <f t="shared" si="507"/>
        <v/>
      </c>
      <c r="AB1962" s="1">
        <f t="shared" si="514"/>
        <v>1918</v>
      </c>
      <c r="AC1962" t="str">
        <f t="shared" si="508"/>
        <v>ITM_GET_NORM_E</v>
      </c>
      <c r="AD1962" s="133" t="str">
        <f>IF(ISNA(VLOOKUP(AA1962,'XEQM Shortlist'!J:J,1,0)),"//","")</f>
        <v/>
      </c>
      <c r="AF1962" s="92" t="str">
        <f t="shared" si="509"/>
        <v/>
      </c>
      <c r="AG1962" t="b">
        <f t="shared" si="510"/>
        <v>1</v>
      </c>
    </row>
    <row r="1963" spans="1:33">
      <c r="A1963" s="48">
        <f t="shared" si="515"/>
        <v>1963</v>
      </c>
      <c r="B1963" s="47">
        <f t="shared" si="516"/>
        <v>1919</v>
      </c>
      <c r="C1963" s="84" t="s">
        <v>3771</v>
      </c>
      <c r="D1963" s="84" t="s">
        <v>7</v>
      </c>
      <c r="E1963" s="191" t="s">
        <v>519</v>
      </c>
      <c r="F1963" s="87" t="s">
        <v>4241</v>
      </c>
      <c r="G1963" s="90">
        <v>0</v>
      </c>
      <c r="H1963" s="90">
        <v>0</v>
      </c>
      <c r="I1963" s="153" t="s">
        <v>1</v>
      </c>
      <c r="J1963" s="85" t="s">
        <v>1378</v>
      </c>
      <c r="K1963" s="87" t="s">
        <v>3785</v>
      </c>
      <c r="L1963" s="88" t="s">
        <v>4773</v>
      </c>
      <c r="M1963" s="88" t="s">
        <v>4832</v>
      </c>
      <c r="N1963" s="88"/>
      <c r="O1963" s="84" t="s">
        <v>4242</v>
      </c>
      <c r="P1963" s="87" t="s">
        <v>4243</v>
      </c>
      <c r="Q1963" s="87"/>
      <c r="R1963"/>
      <c r="S1963" t="str">
        <f t="shared" si="511"/>
        <v>NOT EQUAL</v>
      </c>
      <c r="T1963" s="44" t="str">
        <f>IF(ISNA(VLOOKUP(P1963,Sheet1!E:F,2,0)),"--","PRESENT")</f>
        <v>--</v>
      </c>
      <c r="U1963"/>
      <c r="V1963">
        <f t="shared" si="512"/>
        <v>610</v>
      </c>
      <c r="W1963" s="79"/>
      <c r="X1963" s="57" t="s">
        <v>2240</v>
      </c>
      <c r="Y1963" s="57" t="s">
        <v>2240</v>
      </c>
      <c r="Z1963" s="25" t="str">
        <f t="shared" si="513"/>
        <v/>
      </c>
      <c r="AA1963" s="25" t="str">
        <f t="shared" si="507"/>
        <v/>
      </c>
      <c r="AB1963" s="1">
        <f t="shared" si="514"/>
        <v>1919</v>
      </c>
      <c r="AC1963" t="str">
        <f t="shared" si="508"/>
        <v>ITM_RESERVE</v>
      </c>
      <c r="AD1963" s="133" t="str">
        <f>IF(ISNA(VLOOKUP(AA1963,'XEQM Shortlist'!J:J,1,0)),"//","")</f>
        <v/>
      </c>
      <c r="AF1963" s="92" t="str">
        <f t="shared" si="509"/>
        <v/>
      </c>
      <c r="AG1963" t="b">
        <f t="shared" si="510"/>
        <v>1</v>
      </c>
    </row>
    <row r="1964" spans="1:33">
      <c r="A1964" s="48">
        <f t="shared" si="515"/>
        <v>1964</v>
      </c>
      <c r="B1964" s="47">
        <f t="shared" si="516"/>
        <v>1920</v>
      </c>
      <c r="C1964" s="84" t="s">
        <v>3771</v>
      </c>
      <c r="D1964" s="84" t="s">
        <v>7</v>
      </c>
      <c r="E1964" s="85" t="s">
        <v>138</v>
      </c>
      <c r="F1964" s="85" t="s">
        <v>2549</v>
      </c>
      <c r="G1964" s="86">
        <v>0</v>
      </c>
      <c r="H1964" s="86">
        <v>0</v>
      </c>
      <c r="I1964" s="151" t="s">
        <v>16</v>
      </c>
      <c r="J1964" s="85" t="s">
        <v>1378</v>
      </c>
      <c r="K1964" s="87" t="s">
        <v>3785</v>
      </c>
      <c r="L1964" s="88" t="s">
        <v>4773</v>
      </c>
      <c r="M1964" s="88" t="s">
        <v>4832</v>
      </c>
      <c r="N1964" s="88"/>
      <c r="O1964" s="84"/>
      <c r="P1964" s="87" t="s">
        <v>2231</v>
      </c>
      <c r="Q1964" s="87"/>
      <c r="R1964"/>
      <c r="S1964" t="str">
        <f t="shared" si="511"/>
        <v>NOT EQUAL</v>
      </c>
      <c r="T1964" s="44" t="str">
        <f>IF(ISNA(VLOOKUP(P1964,Sheet1!E:F,2,0)),"--","PRESENT")</f>
        <v>--</v>
      </c>
      <c r="U1964"/>
      <c r="V1964">
        <f t="shared" si="512"/>
        <v>610</v>
      </c>
      <c r="W1964" s="79" t="s">
        <v>2686</v>
      </c>
      <c r="X1964" s="57" t="s">
        <v>2240</v>
      </c>
      <c r="Y1964" s="57" t="s">
        <v>2240</v>
      </c>
      <c r="Z1964" s="25" t="str">
        <f t="shared" si="513"/>
        <v/>
      </c>
      <c r="AA1964" s="25" t="str">
        <f t="shared" si="507"/>
        <v/>
      </c>
      <c r="AB1964" s="1">
        <f t="shared" si="514"/>
        <v>1920</v>
      </c>
      <c r="AC1964" t="str">
        <f t="shared" si="508"/>
        <v>MNU_ASN_N</v>
      </c>
      <c r="AD1964" s="133" t="str">
        <f>IF(ISNA(VLOOKUP(AA1964,'XEQM Shortlist'!J:J,1,0)),"//","")</f>
        <v/>
      </c>
      <c r="AF1964" s="92" t="str">
        <f t="shared" si="509"/>
        <v/>
      </c>
      <c r="AG1964" t="b">
        <f t="shared" si="510"/>
        <v>1</v>
      </c>
    </row>
    <row r="1965" spans="1:33">
      <c r="A1965" s="48">
        <f t="shared" si="515"/>
        <v>1965</v>
      </c>
      <c r="B1965" s="47">
        <f t="shared" si="516"/>
        <v>1921</v>
      </c>
      <c r="C1965" s="84" t="s">
        <v>3771</v>
      </c>
      <c r="D1965" s="84" t="s">
        <v>7</v>
      </c>
      <c r="E1965" s="85" t="s">
        <v>927</v>
      </c>
      <c r="F1965" s="85" t="s">
        <v>927</v>
      </c>
      <c r="G1965" s="86">
        <v>0</v>
      </c>
      <c r="H1965" s="86">
        <v>0</v>
      </c>
      <c r="I1965" s="151" t="s">
        <v>16</v>
      </c>
      <c r="J1965" s="85" t="s">
        <v>1378</v>
      </c>
      <c r="K1965" s="87" t="s">
        <v>3785</v>
      </c>
      <c r="L1965" s="88" t="s">
        <v>4773</v>
      </c>
      <c r="M1965" s="88" t="s">
        <v>4832</v>
      </c>
      <c r="N1965" s="88"/>
      <c r="O1965" s="84" t="s">
        <v>928</v>
      </c>
      <c r="P1965" s="87" t="s">
        <v>2190</v>
      </c>
      <c r="Q1965" s="87"/>
      <c r="R1965"/>
      <c r="S1965" t="str">
        <f t="shared" si="511"/>
        <v/>
      </c>
      <c r="T1965" s="44" t="str">
        <f>IF(ISNA(VLOOKUP(P1965,Sheet1!E:F,2,0)),"--","PRESENT")</f>
        <v>--</v>
      </c>
      <c r="U1965"/>
      <c r="V1965">
        <f t="shared" si="512"/>
        <v>610</v>
      </c>
      <c r="W1965" s="79" t="s">
        <v>2686</v>
      </c>
      <c r="X1965" s="57" t="s">
        <v>2240</v>
      </c>
      <c r="Y1965" s="57" t="s">
        <v>2240</v>
      </c>
      <c r="Z1965" s="25" t="str">
        <f t="shared" si="513"/>
        <v/>
      </c>
      <c r="AA1965" s="25" t="str">
        <f t="shared" si="507"/>
        <v/>
      </c>
      <c r="AB1965" s="1">
        <f t="shared" si="514"/>
        <v>1921</v>
      </c>
      <c r="AC1965" t="str">
        <f t="shared" si="508"/>
        <v>MNU_HOME</v>
      </c>
      <c r="AD1965" s="133" t="str">
        <f>IF(ISNA(VLOOKUP(AA1965,'XEQM Shortlist'!J:J,1,0)),"//","")</f>
        <v/>
      </c>
      <c r="AF1965" s="92" t="str">
        <f t="shared" si="509"/>
        <v/>
      </c>
      <c r="AG1965" t="b">
        <f t="shared" si="510"/>
        <v>1</v>
      </c>
    </row>
    <row r="1966" spans="1:33">
      <c r="A1966" s="48">
        <f t="shared" si="515"/>
        <v>1966</v>
      </c>
      <c r="B1966" s="47">
        <f t="shared" si="516"/>
        <v>1922</v>
      </c>
      <c r="C1966" s="84" t="s">
        <v>3771</v>
      </c>
      <c r="D1966" s="84" t="s">
        <v>7</v>
      </c>
      <c r="E1966" s="85" t="s">
        <v>895</v>
      </c>
      <c r="F1966" s="85" t="s">
        <v>895</v>
      </c>
      <c r="G1966" s="86">
        <v>0</v>
      </c>
      <c r="H1966" s="86">
        <v>0</v>
      </c>
      <c r="I1966" s="153" t="s">
        <v>1</v>
      </c>
      <c r="J1966" s="85" t="s">
        <v>1378</v>
      </c>
      <c r="K1966" s="87" t="s">
        <v>3785</v>
      </c>
      <c r="L1966" s="88" t="s">
        <v>4773</v>
      </c>
      <c r="M1966" s="88" t="s">
        <v>4832</v>
      </c>
      <c r="N1966" s="88"/>
      <c r="O1966" s="84" t="s">
        <v>931</v>
      </c>
      <c r="P1966" s="87" t="s">
        <v>2192</v>
      </c>
      <c r="Q1966" s="87"/>
      <c r="R1966"/>
      <c r="S1966" t="str">
        <f t="shared" si="511"/>
        <v/>
      </c>
      <c r="T1966" s="44" t="str">
        <f>IF(ISNA(VLOOKUP(P1966,Sheet1!E:F,2,0)),"--","PRESENT")</f>
        <v>--</v>
      </c>
      <c r="U1966"/>
      <c r="V1966">
        <f t="shared" si="512"/>
        <v>610</v>
      </c>
      <c r="W1966" s="79" t="s">
        <v>2686</v>
      </c>
      <c r="X1966" s="57" t="s">
        <v>2240</v>
      </c>
      <c r="Y1966" s="57" t="s">
        <v>2240</v>
      </c>
      <c r="Z1966" s="25" t="str">
        <f t="shared" si="513"/>
        <v/>
      </c>
      <c r="AA1966" s="25" t="str">
        <f t="shared" ref="AA1966:AA2029" si="51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14"/>
        <v>1922</v>
      </c>
      <c r="AC1966" t="str">
        <f t="shared" ref="AC1966:AC2029" si="518">P1966</f>
        <v>MNU_ALPHA</v>
      </c>
      <c r="AD1966" s="133" t="str">
        <f>IF(ISNA(VLOOKUP(AA1966,'XEQM Shortlist'!J:J,1,0)),"//","")</f>
        <v/>
      </c>
      <c r="AF1966" s="92" t="str">
        <f t="shared" ref="AF1966:AF2029" si="51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20">AA1966=AF1966</f>
        <v>1</v>
      </c>
    </row>
    <row r="1967" spans="1:33">
      <c r="A1967" s="48">
        <f t="shared" si="515"/>
        <v>1967</v>
      </c>
      <c r="B1967" s="47">
        <f t="shared" si="516"/>
        <v>1923</v>
      </c>
      <c r="C1967" s="84" t="s">
        <v>3771</v>
      </c>
      <c r="D1967" s="84" t="s">
        <v>7</v>
      </c>
      <c r="E1967" s="85" t="s">
        <v>2344</v>
      </c>
      <c r="F1967" s="85" t="s">
        <v>2344</v>
      </c>
      <c r="G1967" s="86">
        <v>0</v>
      </c>
      <c r="H1967" s="86">
        <v>0</v>
      </c>
      <c r="I1967" s="151" t="s">
        <v>16</v>
      </c>
      <c r="J1967" s="85" t="s">
        <v>1378</v>
      </c>
      <c r="K1967" s="87" t="s">
        <v>3785</v>
      </c>
      <c r="L1967" s="88" t="s">
        <v>4773</v>
      </c>
      <c r="M1967" s="88" t="s">
        <v>4832</v>
      </c>
      <c r="N1967" s="88"/>
      <c r="O1967" s="84" t="s">
        <v>932</v>
      </c>
      <c r="P1967" s="87" t="s">
        <v>2193</v>
      </c>
      <c r="Q1967" s="87"/>
      <c r="R1967"/>
      <c r="S1967" t="str">
        <f t="shared" ref="S1967:S2030" si="52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22">IF(AA1967&lt;&gt;"",V1966+1,V1966)</f>
        <v>610</v>
      </c>
      <c r="W1967" s="79" t="s">
        <v>2686</v>
      </c>
      <c r="X1967" s="57" t="s">
        <v>2240</v>
      </c>
      <c r="Y1967" s="57" t="s">
        <v>2240</v>
      </c>
      <c r="Z1967" s="25" t="str">
        <f t="shared" si="513"/>
        <v/>
      </c>
      <c r="AA1967" s="25" t="str">
        <f t="shared" si="517"/>
        <v/>
      </c>
      <c r="AB1967" s="1">
        <f t="shared" si="514"/>
        <v>1923</v>
      </c>
      <c r="AC1967" t="str">
        <f t="shared" si="518"/>
        <v>MNU_BASE</v>
      </c>
      <c r="AD1967" s="133" t="str">
        <f>IF(ISNA(VLOOKUP(AA1967,'XEQM Shortlist'!J:J,1,0)),"//","")</f>
        <v/>
      </c>
      <c r="AF1967" s="92" t="str">
        <f t="shared" si="519"/>
        <v/>
      </c>
      <c r="AG1967" t="b">
        <f t="shared" si="520"/>
        <v>1</v>
      </c>
    </row>
    <row r="1968" spans="1:33">
      <c r="A1968" s="48">
        <f t="shared" si="515"/>
        <v>1968</v>
      </c>
      <c r="B1968" s="47">
        <f t="shared" si="516"/>
        <v>1924</v>
      </c>
      <c r="C1968" s="84" t="s">
        <v>3771</v>
      </c>
      <c r="D1968" s="84" t="s">
        <v>7</v>
      </c>
      <c r="E1968" s="85" t="s">
        <v>2635</v>
      </c>
      <c r="F1968" s="85" t="s">
        <v>2635</v>
      </c>
      <c r="G1968" s="86">
        <v>0</v>
      </c>
      <c r="H1968" s="86">
        <v>0</v>
      </c>
      <c r="I1968" s="151" t="s">
        <v>16</v>
      </c>
      <c r="J1968" s="85" t="s">
        <v>1378</v>
      </c>
      <c r="K1968" s="87" t="s">
        <v>3785</v>
      </c>
      <c r="L1968" s="88" t="s">
        <v>4773</v>
      </c>
      <c r="M1968" s="88" t="s">
        <v>4832</v>
      </c>
      <c r="N1968" s="88"/>
      <c r="O1968" s="84"/>
      <c r="P1968" s="87" t="s">
        <v>2490</v>
      </c>
      <c r="Q1968" s="87"/>
      <c r="R1968"/>
      <c r="S1968" t="str">
        <f t="shared" si="521"/>
        <v/>
      </c>
      <c r="T1968" s="44" t="str">
        <f>IF(ISNA(VLOOKUP(P1968,Sheet1!E:F,2,0)),"--","PRESENT")</f>
        <v>--</v>
      </c>
      <c r="U1968"/>
      <c r="V1968">
        <f t="shared" si="522"/>
        <v>610</v>
      </c>
      <c r="W1968" s="79" t="s">
        <v>2686</v>
      </c>
      <c r="X1968" s="57" t="s">
        <v>2240</v>
      </c>
      <c r="Y1968" s="57" t="s">
        <v>2240</v>
      </c>
      <c r="Z1968" s="25" t="str">
        <f t="shared" si="513"/>
        <v/>
      </c>
      <c r="AA1968" s="25" t="str">
        <f t="shared" si="517"/>
        <v/>
      </c>
      <c r="AB1968" s="1">
        <f t="shared" si="514"/>
        <v>1924</v>
      </c>
      <c r="AC1968" t="str">
        <f t="shared" si="518"/>
        <v>MNU_XEQ</v>
      </c>
      <c r="AD1968" s="133" t="str">
        <f>IF(ISNA(VLOOKUP(AA1968,'XEQM Shortlist'!J:J,1,0)),"//","")</f>
        <v/>
      </c>
      <c r="AF1968" s="92" t="str">
        <f t="shared" si="519"/>
        <v/>
      </c>
      <c r="AG1968" t="b">
        <f t="shared" si="520"/>
        <v>1</v>
      </c>
    </row>
    <row r="1969" spans="1:33">
      <c r="A1969" s="48">
        <f t="shared" si="515"/>
        <v>1969</v>
      </c>
      <c r="B1969" s="47">
        <f t="shared" si="516"/>
        <v>1925</v>
      </c>
      <c r="C1969" s="84" t="s">
        <v>3771</v>
      </c>
      <c r="D1969" s="84" t="s">
        <v>7</v>
      </c>
      <c r="E1969" s="87" t="s">
        <v>956</v>
      </c>
      <c r="F1969" s="87" t="s">
        <v>956</v>
      </c>
      <c r="G1969" s="90">
        <v>0</v>
      </c>
      <c r="H1969" s="90">
        <v>0</v>
      </c>
      <c r="I1969" s="151" t="s">
        <v>16</v>
      </c>
      <c r="J1969" s="85" t="s">
        <v>1378</v>
      </c>
      <c r="K1969" s="87" t="s">
        <v>3947</v>
      </c>
      <c r="L1969" s="88" t="s">
        <v>4773</v>
      </c>
      <c r="M1969" s="88" t="s">
        <v>4832</v>
      </c>
      <c r="N1969" s="88"/>
      <c r="O1969" s="88" t="s">
        <v>952</v>
      </c>
      <c r="P1969" s="87" t="s">
        <v>2214</v>
      </c>
      <c r="Q1969" s="87"/>
      <c r="R1969"/>
      <c r="S1969" t="str">
        <f t="shared" si="521"/>
        <v/>
      </c>
      <c r="T1969" s="44" t="str">
        <f>IF(ISNA(VLOOKUP(P1969,Sheet1!E:F,2,0)),"--","PRESENT")</f>
        <v>--</v>
      </c>
      <c r="U1969"/>
      <c r="V1969">
        <f t="shared" si="522"/>
        <v>610</v>
      </c>
      <c r="W1969" s="79" t="s">
        <v>2686</v>
      </c>
      <c r="X1969" s="57" t="s">
        <v>2240</v>
      </c>
      <c r="Y1969" s="57" t="s">
        <v>2240</v>
      </c>
      <c r="Z1969" s="25" t="str">
        <f t="shared" ref="Z1969:Z2032" si="52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17"/>
        <v/>
      </c>
      <c r="AB1969" s="1">
        <f t="shared" ref="AB1969:AB2032" si="524">B1969</f>
        <v>1925</v>
      </c>
      <c r="AC1969" t="str">
        <f t="shared" si="518"/>
        <v>MNU_EE</v>
      </c>
      <c r="AD1969" s="133" t="str">
        <f>IF(ISNA(VLOOKUP(AA1969,'XEQM Shortlist'!J:J,1,0)),"//","")</f>
        <v/>
      </c>
      <c r="AF1969" s="92" t="str">
        <f t="shared" si="519"/>
        <v/>
      </c>
      <c r="AG1969" t="b">
        <f t="shared" si="520"/>
        <v>1</v>
      </c>
    </row>
    <row r="1970" spans="1:33">
      <c r="A1970" s="48">
        <f t="shared" si="515"/>
        <v>1970</v>
      </c>
      <c r="B1970" s="47">
        <f t="shared" si="516"/>
        <v>1926</v>
      </c>
      <c r="C1970" s="84" t="s">
        <v>3746</v>
      </c>
      <c r="D1970" s="84" t="s">
        <v>2786</v>
      </c>
      <c r="E1970" s="191" t="s">
        <v>519</v>
      </c>
      <c r="F1970" s="85" t="s">
        <v>796</v>
      </c>
      <c r="G1970" s="86">
        <v>0</v>
      </c>
      <c r="H1970" s="86">
        <v>0</v>
      </c>
      <c r="I1970" s="153" t="s">
        <v>1</v>
      </c>
      <c r="J1970" s="85" t="s">
        <v>1378</v>
      </c>
      <c r="K1970" s="87" t="s">
        <v>3785</v>
      </c>
      <c r="L1970" s="88" t="s">
        <v>4773</v>
      </c>
      <c r="M1970" s="88" t="s">
        <v>4832</v>
      </c>
      <c r="N1970" s="88"/>
      <c r="O1970" s="84"/>
      <c r="P1970" s="87" t="s">
        <v>2786</v>
      </c>
      <c r="Q1970" s="87"/>
      <c r="R1970"/>
      <c r="S1970" t="str">
        <f t="shared" si="521"/>
        <v>NOT EQUAL</v>
      </c>
      <c r="T1970" s="44" t="str">
        <f>IF(ISNA(VLOOKUP(P1970,Sheet1!E:F,2,0)),"--","PRESENT")</f>
        <v>--</v>
      </c>
      <c r="U1970"/>
      <c r="V1970">
        <f t="shared" si="522"/>
        <v>610</v>
      </c>
      <c r="W1970" s="79" t="s">
        <v>2720</v>
      </c>
      <c r="X1970" s="57" t="s">
        <v>2240</v>
      </c>
      <c r="Y1970" s="57" t="s">
        <v>2240</v>
      </c>
      <c r="Z1970" s="25" t="str">
        <f t="shared" si="523"/>
        <v/>
      </c>
      <c r="AA1970" s="25" t="str">
        <f t="shared" si="517"/>
        <v/>
      </c>
      <c r="AB1970" s="1">
        <f t="shared" si="524"/>
        <v>1926</v>
      </c>
      <c r="AC1970" t="str">
        <f t="shared" si="518"/>
        <v>ITM_T_UP_ARROW</v>
      </c>
      <c r="AD1970" s="133" t="str">
        <f>IF(ISNA(VLOOKUP(AA1970,'XEQM Shortlist'!J:J,1,0)),"//","")</f>
        <v/>
      </c>
      <c r="AF1970" s="92" t="str">
        <f t="shared" si="519"/>
        <v/>
      </c>
      <c r="AG1970" t="b">
        <f t="shared" si="520"/>
        <v>1</v>
      </c>
    </row>
    <row r="1971" spans="1:33">
      <c r="A1971" s="48">
        <f t="shared" si="515"/>
        <v>1971</v>
      </c>
      <c r="B1971" s="47">
        <f t="shared" si="516"/>
        <v>1927</v>
      </c>
      <c r="C1971" s="84" t="s">
        <v>3771</v>
      </c>
      <c r="D1971" s="84" t="s">
        <v>7</v>
      </c>
      <c r="E1971" s="87" t="s">
        <v>2304</v>
      </c>
      <c r="F1971" s="87" t="s">
        <v>2304</v>
      </c>
      <c r="G1971" s="90">
        <v>0</v>
      </c>
      <c r="H1971" s="90">
        <v>0</v>
      </c>
      <c r="I1971" s="151" t="s">
        <v>16</v>
      </c>
      <c r="J1971" s="85" t="s">
        <v>1378</v>
      </c>
      <c r="K1971" s="87" t="s">
        <v>3785</v>
      </c>
      <c r="L1971" s="88" t="s">
        <v>4773</v>
      </c>
      <c r="M1971" s="88" t="s">
        <v>4832</v>
      </c>
      <c r="N1971" s="88"/>
      <c r="O1971" s="84"/>
      <c r="P1971" s="87" t="s">
        <v>2227</v>
      </c>
      <c r="Q1971" s="87"/>
      <c r="R1971"/>
      <c r="S1971" t="str">
        <f t="shared" si="521"/>
        <v/>
      </c>
      <c r="T1971" s="44" t="str">
        <f>IF(ISNA(VLOOKUP(P1971,Sheet1!E:F,2,0)),"--","PRESENT")</f>
        <v>--</v>
      </c>
      <c r="U1971"/>
      <c r="V1971">
        <f t="shared" si="522"/>
        <v>610</v>
      </c>
      <c r="W1971" s="79" t="s">
        <v>2686</v>
      </c>
      <c r="X1971" s="57" t="s">
        <v>2240</v>
      </c>
      <c r="Y1971" s="57" t="s">
        <v>2240</v>
      </c>
      <c r="Z1971" s="25" t="str">
        <f t="shared" si="523"/>
        <v/>
      </c>
      <c r="AA1971" s="25" t="str">
        <f t="shared" si="517"/>
        <v/>
      </c>
      <c r="AB1971" s="1">
        <f t="shared" si="524"/>
        <v>1927</v>
      </c>
      <c r="AC1971" t="str">
        <f t="shared" si="518"/>
        <v>MNU_ASN</v>
      </c>
      <c r="AD1971" s="133" t="str">
        <f>IF(ISNA(VLOOKUP(AA1971,'XEQM Shortlist'!J:J,1,0)),"//","")</f>
        <v/>
      </c>
      <c r="AF1971" s="92" t="str">
        <f t="shared" si="519"/>
        <v/>
      </c>
      <c r="AG1971" t="b">
        <f t="shared" si="520"/>
        <v>1</v>
      </c>
    </row>
    <row r="1972" spans="1:33">
      <c r="A1972" s="48">
        <f t="shared" si="515"/>
        <v>1972</v>
      </c>
      <c r="B1972" s="47">
        <f t="shared" si="516"/>
        <v>1928</v>
      </c>
      <c r="C1972" s="84" t="s">
        <v>3746</v>
      </c>
      <c r="D1972" s="84" t="s">
        <v>2787</v>
      </c>
      <c r="E1972" s="191" t="s">
        <v>519</v>
      </c>
      <c r="F1972" s="85" t="s">
        <v>798</v>
      </c>
      <c r="G1972" s="86">
        <v>0</v>
      </c>
      <c r="H1972" s="86">
        <v>0</v>
      </c>
      <c r="I1972" s="153" t="s">
        <v>1</v>
      </c>
      <c r="J1972" s="85" t="s">
        <v>1378</v>
      </c>
      <c r="K1972" s="87" t="s">
        <v>3785</v>
      </c>
      <c r="L1972" s="88" t="s">
        <v>4773</v>
      </c>
      <c r="M1972" s="88" t="s">
        <v>4832</v>
      </c>
      <c r="N1972" s="88"/>
      <c r="O1972" s="84"/>
      <c r="P1972" s="87" t="s">
        <v>2787</v>
      </c>
      <c r="Q1972" s="87"/>
      <c r="R1972"/>
      <c r="S1972" t="str">
        <f t="shared" si="521"/>
        <v>NOT EQUAL</v>
      </c>
      <c r="T1972" s="44" t="str">
        <f>IF(ISNA(VLOOKUP(P1972,Sheet1!E:F,2,0)),"--","PRESENT")</f>
        <v>--</v>
      </c>
      <c r="U1972"/>
      <c r="V1972">
        <f t="shared" si="522"/>
        <v>610</v>
      </c>
      <c r="W1972" s="79" t="s">
        <v>2720</v>
      </c>
      <c r="X1972" s="57" t="s">
        <v>2240</v>
      </c>
      <c r="Y1972" s="57" t="s">
        <v>2240</v>
      </c>
      <c r="Z1972" s="25" t="str">
        <f t="shared" si="523"/>
        <v/>
      </c>
      <c r="AA1972" s="25" t="str">
        <f t="shared" si="517"/>
        <v/>
      </c>
      <c r="AB1972" s="1">
        <f t="shared" si="524"/>
        <v>1928</v>
      </c>
      <c r="AC1972" t="str">
        <f t="shared" si="518"/>
        <v>ITM_T_DOWN_ARROW</v>
      </c>
      <c r="AD1972" s="133" t="str">
        <f>IF(ISNA(VLOOKUP(AA1972,'XEQM Shortlist'!J:J,1,0)),"//","")</f>
        <v/>
      </c>
      <c r="AF1972" s="92" t="str">
        <f t="shared" si="519"/>
        <v/>
      </c>
      <c r="AG1972" t="b">
        <f t="shared" si="520"/>
        <v>1</v>
      </c>
    </row>
    <row r="1973" spans="1:33">
      <c r="A1973" s="48">
        <f t="shared" si="515"/>
        <v>1973</v>
      </c>
      <c r="B1973" s="47">
        <f t="shared" si="516"/>
        <v>1929</v>
      </c>
      <c r="C1973" s="84" t="s">
        <v>3746</v>
      </c>
      <c r="D1973" s="84" t="s">
        <v>2784</v>
      </c>
      <c r="E1973" s="191" t="s">
        <v>519</v>
      </c>
      <c r="F1973" s="87" t="s">
        <v>927</v>
      </c>
      <c r="G1973" s="90">
        <v>0</v>
      </c>
      <c r="H1973" s="90">
        <v>0</v>
      </c>
      <c r="I1973" s="153" t="s">
        <v>1</v>
      </c>
      <c r="J1973" s="85" t="s">
        <v>1378</v>
      </c>
      <c r="K1973" s="87" t="s">
        <v>3785</v>
      </c>
      <c r="L1973" s="88" t="s">
        <v>4773</v>
      </c>
      <c r="M1973" s="88" t="s">
        <v>4832</v>
      </c>
      <c r="N1973" s="88"/>
      <c r="O1973" s="84"/>
      <c r="P1973" s="87" t="s">
        <v>2784</v>
      </c>
      <c r="Q1973" s="87"/>
      <c r="R1973"/>
      <c r="S1973" t="str">
        <f t="shared" si="521"/>
        <v>NOT EQUAL</v>
      </c>
      <c r="T1973" s="44" t="str">
        <f>IF(ISNA(VLOOKUP(P1973,Sheet1!E:F,2,0)),"--","PRESENT")</f>
        <v>--</v>
      </c>
      <c r="U1973"/>
      <c r="V1973">
        <f t="shared" si="522"/>
        <v>610</v>
      </c>
      <c r="W1973" s="79" t="s">
        <v>2720</v>
      </c>
      <c r="X1973" s="57" t="s">
        <v>2240</v>
      </c>
      <c r="Y1973" s="57" t="s">
        <v>2240</v>
      </c>
      <c r="Z1973" s="25" t="str">
        <f t="shared" si="523"/>
        <v/>
      </c>
      <c r="AA1973" s="25" t="str">
        <f t="shared" si="517"/>
        <v/>
      </c>
      <c r="AB1973" s="1">
        <f t="shared" si="524"/>
        <v>1929</v>
      </c>
      <c r="AC1973" t="str">
        <f t="shared" si="518"/>
        <v>ITM_T_HOME</v>
      </c>
      <c r="AD1973" s="133" t="str">
        <f>IF(ISNA(VLOOKUP(AA1973,'XEQM Shortlist'!J:J,1,0)),"//","")</f>
        <v/>
      </c>
      <c r="AF1973" s="92" t="str">
        <f t="shared" si="519"/>
        <v/>
      </c>
      <c r="AG1973" t="b">
        <f t="shared" si="520"/>
        <v>1</v>
      </c>
    </row>
    <row r="1974" spans="1:33">
      <c r="A1974" s="48">
        <f t="shared" si="515"/>
        <v>1974</v>
      </c>
      <c r="B1974" s="47">
        <f t="shared" si="516"/>
        <v>1930</v>
      </c>
      <c r="C1974" s="84" t="s">
        <v>3746</v>
      </c>
      <c r="D1974" s="84" t="s">
        <v>2785</v>
      </c>
      <c r="E1974" s="191" t="s">
        <v>519</v>
      </c>
      <c r="F1974" s="87" t="s">
        <v>1080</v>
      </c>
      <c r="G1974" s="90">
        <v>0</v>
      </c>
      <c r="H1974" s="90">
        <v>0</v>
      </c>
      <c r="I1974" s="153" t="s">
        <v>1</v>
      </c>
      <c r="J1974" s="85" t="s">
        <v>1378</v>
      </c>
      <c r="K1974" s="87" t="s">
        <v>3785</v>
      </c>
      <c r="L1974" s="88" t="s">
        <v>4773</v>
      </c>
      <c r="M1974" s="88" t="s">
        <v>4832</v>
      </c>
      <c r="N1974" s="88"/>
      <c r="O1974" s="84"/>
      <c r="P1974" s="87" t="s">
        <v>2785</v>
      </c>
      <c r="Q1974" s="87"/>
      <c r="R1974"/>
      <c r="S1974" t="str">
        <f t="shared" si="521"/>
        <v>NOT EQUAL</v>
      </c>
      <c r="T1974" s="44" t="str">
        <f>IF(ISNA(VLOOKUP(P1974,Sheet1!E:F,2,0)),"--","PRESENT")</f>
        <v>--</v>
      </c>
      <c r="U1974"/>
      <c r="V1974">
        <f t="shared" si="522"/>
        <v>610</v>
      </c>
      <c r="W1974" s="79" t="s">
        <v>2720</v>
      </c>
      <c r="X1974" s="57" t="s">
        <v>2240</v>
      </c>
      <c r="Y1974" s="57" t="s">
        <v>2240</v>
      </c>
      <c r="Z1974" s="25" t="str">
        <f t="shared" si="523"/>
        <v/>
      </c>
      <c r="AA1974" s="25" t="str">
        <f t="shared" si="517"/>
        <v/>
      </c>
      <c r="AB1974" s="1">
        <f t="shared" si="524"/>
        <v>1930</v>
      </c>
      <c r="AC1974" t="str">
        <f t="shared" si="518"/>
        <v>ITM_T_END</v>
      </c>
      <c r="AD1974" s="133" t="str">
        <f>IF(ISNA(VLOOKUP(AA1974,'XEQM Shortlist'!J:J,1,0)),"//","")</f>
        <v/>
      </c>
      <c r="AF1974" s="92" t="str">
        <f t="shared" si="519"/>
        <v/>
      </c>
      <c r="AG1974" t="b">
        <f t="shared" si="520"/>
        <v>1</v>
      </c>
    </row>
    <row r="1975" spans="1:33">
      <c r="A1975" s="48">
        <f t="shared" si="515"/>
        <v>1975</v>
      </c>
      <c r="B1975" s="47">
        <f t="shared" si="516"/>
        <v>1931</v>
      </c>
      <c r="C1975" s="84" t="s">
        <v>3720</v>
      </c>
      <c r="D1975" s="189" t="s">
        <v>4645</v>
      </c>
      <c r="E1975" s="85" t="s">
        <v>519</v>
      </c>
      <c r="F1975" s="85" t="s">
        <v>4651</v>
      </c>
      <c r="G1975" s="86">
        <v>0</v>
      </c>
      <c r="H1975" s="86">
        <v>0</v>
      </c>
      <c r="I1975" s="153" t="s">
        <v>1</v>
      </c>
      <c r="J1975" s="85" t="s">
        <v>1378</v>
      </c>
      <c r="K1975" s="87" t="s">
        <v>3785</v>
      </c>
      <c r="L1975" s="88" t="s">
        <v>4773</v>
      </c>
      <c r="M1975" s="88" t="s">
        <v>4832</v>
      </c>
      <c r="N1975" s="88"/>
      <c r="O1975" s="84"/>
      <c r="P1975" s="87" t="s">
        <v>4646</v>
      </c>
      <c r="Q1975" s="87"/>
      <c r="R1975"/>
      <c r="S1975" t="str">
        <f t="shared" si="521"/>
        <v>NOT EQUAL</v>
      </c>
      <c r="T1975" s="44" t="str">
        <f>IF(ISNA(VLOOKUP(P1975,Sheet1!E:F,2,0)),"--","PRESENT")</f>
        <v>PRESENT</v>
      </c>
      <c r="U1975"/>
      <c r="V1975">
        <f t="shared" si="522"/>
        <v>611</v>
      </c>
      <c r="W1975" s="79" t="s">
        <v>2703</v>
      </c>
      <c r="X1975" s="57" t="s">
        <v>2600</v>
      </c>
      <c r="Y1975" s="57"/>
      <c r="Z1975" s="25" t="str">
        <f t="shared" si="523"/>
        <v>"ZYX" STD_RIGHT_ARROW "M"</v>
      </c>
      <c r="AA1975" s="25" t="str">
        <f t="shared" si="517"/>
        <v>ZYX&gt;M</v>
      </c>
      <c r="AB1975" s="1">
        <f t="shared" si="524"/>
        <v>1931</v>
      </c>
      <c r="AC1975" t="str">
        <f t="shared" si="518"/>
        <v>ITM_STKTO3x1</v>
      </c>
      <c r="AD1975" s="133" t="str">
        <f>IF(ISNA(VLOOKUP(AA1975,'XEQM Shortlist'!J:J,1,0)),"//","")</f>
        <v>//</v>
      </c>
      <c r="AF1975" s="92" t="str">
        <f t="shared" si="519"/>
        <v>ZYX&gt;M</v>
      </c>
      <c r="AG1975" t="b">
        <f t="shared" si="520"/>
        <v>1</v>
      </c>
    </row>
    <row r="1976" spans="1:33">
      <c r="A1976" s="48">
        <f t="shared" si="515"/>
        <v>1976</v>
      </c>
      <c r="B1976" s="47">
        <f t="shared" si="516"/>
        <v>1932</v>
      </c>
      <c r="C1976" s="84" t="s">
        <v>3771</v>
      </c>
      <c r="D1976" s="84" t="s">
        <v>7</v>
      </c>
      <c r="E1976" s="194" t="s">
        <v>4953</v>
      </c>
      <c r="F1976" s="194" t="s">
        <v>4953</v>
      </c>
      <c r="G1976" s="90">
        <v>0</v>
      </c>
      <c r="H1976" s="90">
        <v>0</v>
      </c>
      <c r="I1976" s="148" t="s">
        <v>3</v>
      </c>
      <c r="J1976" s="85" t="s">
        <v>1377</v>
      </c>
      <c r="K1976" s="87" t="s">
        <v>3785</v>
      </c>
      <c r="L1976" s="88" t="s">
        <v>4773</v>
      </c>
      <c r="M1976" s="88" t="s">
        <v>4832</v>
      </c>
      <c r="N1976" s="88"/>
      <c r="O1976" s="84"/>
      <c r="P1976" s="87" t="s">
        <v>4952</v>
      </c>
      <c r="Q1976" s="87"/>
      <c r="R1976"/>
      <c r="S1976" t="str">
        <f t="shared" si="521"/>
        <v/>
      </c>
      <c r="T1976" s="44" t="str">
        <f>IF(ISNA(VLOOKUP(P1976,Sheet1!E:F,2,0)),"--","PRESENT")</f>
        <v>--</v>
      </c>
      <c r="U1976"/>
      <c r="V1976">
        <f t="shared" si="522"/>
        <v>612</v>
      </c>
      <c r="W1976" s="79" t="s">
        <v>2720</v>
      </c>
      <c r="X1976" s="57" t="s">
        <v>2240</v>
      </c>
      <c r="Y1976" s="57" t="s">
        <v>2240</v>
      </c>
      <c r="Z1976" s="25" t="str">
        <f t="shared" si="523"/>
        <v>STD_ALPHA ".PARSE"</v>
      </c>
      <c r="AA1976" s="25" t="str">
        <f t="shared" si="517"/>
        <v>ALPHA.PARSE</v>
      </c>
      <c r="AB1976" s="1">
        <f t="shared" si="524"/>
        <v>1932</v>
      </c>
      <c r="AC1976" t="str">
        <f t="shared" si="518"/>
        <v>ITM_XPARSE</v>
      </c>
      <c r="AD1976" s="133" t="str">
        <f>IF(ISNA(VLOOKUP(AA1976,'XEQM Shortlist'!J:J,1,0)),"//","")</f>
        <v>//</v>
      </c>
      <c r="AF1976" s="92" t="str">
        <f t="shared" si="519"/>
        <v>ALPHA.PARSE</v>
      </c>
      <c r="AG1976" t="b">
        <f t="shared" si="520"/>
        <v>1</v>
      </c>
    </row>
    <row r="1977" spans="1:33">
      <c r="A1977" s="48">
        <f t="shared" si="515"/>
        <v>1977</v>
      </c>
      <c r="B1977" s="47">
        <f t="shared" si="516"/>
        <v>1933</v>
      </c>
      <c r="C1977" s="84" t="s">
        <v>3771</v>
      </c>
      <c r="D1977" s="84" t="s">
        <v>7</v>
      </c>
      <c r="E1977" s="87" t="s">
        <v>2633</v>
      </c>
      <c r="F1977" s="87" t="s">
        <v>2633</v>
      </c>
      <c r="G1977" s="90">
        <v>0</v>
      </c>
      <c r="H1977" s="90">
        <v>0</v>
      </c>
      <c r="I1977" s="151" t="s">
        <v>16</v>
      </c>
      <c r="J1977" s="85" t="s">
        <v>1377</v>
      </c>
      <c r="K1977" s="87" t="s">
        <v>3785</v>
      </c>
      <c r="L1977" s="88" t="s">
        <v>4773</v>
      </c>
      <c r="M1977" s="88" t="s">
        <v>4832</v>
      </c>
      <c r="N1977" s="88"/>
      <c r="O1977" s="84"/>
      <c r="P1977" s="87" t="s">
        <v>2634</v>
      </c>
      <c r="Q1977" s="87"/>
      <c r="R1977"/>
      <c r="S1977" t="str">
        <f t="shared" si="521"/>
        <v/>
      </c>
      <c r="T1977" s="44" t="str">
        <f>IF(ISNA(VLOOKUP(P1977,Sheet1!E:F,2,0)),"--","PRESENT")</f>
        <v>--</v>
      </c>
      <c r="U1977"/>
      <c r="V1977">
        <f t="shared" si="522"/>
        <v>612</v>
      </c>
      <c r="W1977" s="79" t="s">
        <v>2686</v>
      </c>
      <c r="X1977" s="57" t="s">
        <v>2240</v>
      </c>
      <c r="Y1977" s="57" t="s">
        <v>2240</v>
      </c>
      <c r="Z1977" s="25" t="str">
        <f t="shared" si="523"/>
        <v/>
      </c>
      <c r="AA1977" s="25" t="str">
        <f t="shared" si="517"/>
        <v/>
      </c>
      <c r="AB1977" s="1">
        <f t="shared" si="524"/>
        <v>1933</v>
      </c>
      <c r="AC1977" t="str">
        <f t="shared" si="518"/>
        <v>MNU_XXEQ</v>
      </c>
      <c r="AD1977" s="133" t="str">
        <f>IF(ISNA(VLOOKUP(AA1977,'XEQM Shortlist'!J:J,1,0)),"//","")</f>
        <v/>
      </c>
      <c r="AF1977" s="92" t="str">
        <f t="shared" si="519"/>
        <v/>
      </c>
      <c r="AG1977" t="b">
        <f t="shared" si="520"/>
        <v>1</v>
      </c>
    </row>
    <row r="1978" spans="1:33">
      <c r="A1978" s="48">
        <f t="shared" si="515"/>
        <v>1978</v>
      </c>
      <c r="B1978" s="47">
        <f t="shared" si="516"/>
        <v>1934</v>
      </c>
      <c r="C1978" s="84" t="s">
        <v>3684</v>
      </c>
      <c r="D1978" s="84" t="s">
        <v>7</v>
      </c>
      <c r="E1978" s="191" t="s">
        <v>519</v>
      </c>
      <c r="F1978" s="87" t="s">
        <v>2502</v>
      </c>
      <c r="G1978" s="90">
        <v>0</v>
      </c>
      <c r="H1978" s="90">
        <v>0</v>
      </c>
      <c r="I1978" s="153" t="s">
        <v>1</v>
      </c>
      <c r="J1978" s="85" t="s">
        <v>1377</v>
      </c>
      <c r="K1978" s="87" t="s">
        <v>3947</v>
      </c>
      <c r="L1978" s="88" t="s">
        <v>4773</v>
      </c>
      <c r="M1978" s="88" t="s">
        <v>4832</v>
      </c>
      <c r="N1978" s="88"/>
      <c r="O1978" s="84"/>
      <c r="P1978" s="87" t="s">
        <v>2503</v>
      </c>
      <c r="Q1978" s="87"/>
      <c r="R1978"/>
      <c r="S1978" t="str">
        <f t="shared" si="521"/>
        <v>NOT EQUAL</v>
      </c>
      <c r="T1978" s="44" t="str">
        <f>IF(ISNA(VLOOKUP(P1978,Sheet1!E:F,2,0)),"--","PRESENT")</f>
        <v>--</v>
      </c>
      <c r="U1978"/>
      <c r="V1978">
        <f t="shared" si="522"/>
        <v>612</v>
      </c>
      <c r="W1978" s="79" t="s">
        <v>2706</v>
      </c>
      <c r="X1978" s="57" t="s">
        <v>2240</v>
      </c>
      <c r="Y1978" s="57" t="s">
        <v>2240</v>
      </c>
      <c r="Z1978" s="25" t="str">
        <f t="shared" si="523"/>
        <v/>
      </c>
      <c r="AA1978" s="25" t="str">
        <f t="shared" si="517"/>
        <v/>
      </c>
      <c r="AB1978" s="1">
        <f t="shared" si="524"/>
        <v>1934</v>
      </c>
      <c r="AC1978" t="str">
        <f t="shared" si="518"/>
        <v>ITM_RNG</v>
      </c>
      <c r="AD1978" s="133" t="str">
        <f>IF(ISNA(VLOOKUP(AA1978,'XEQM Shortlist'!J:J,1,0)),"//","")</f>
        <v/>
      </c>
      <c r="AF1978" s="92" t="str">
        <f t="shared" si="519"/>
        <v/>
      </c>
      <c r="AG1978" t="b">
        <f t="shared" si="520"/>
        <v>1</v>
      </c>
    </row>
    <row r="1979" spans="1:33">
      <c r="A1979" s="48">
        <f t="shared" si="515"/>
        <v>1979</v>
      </c>
      <c r="B1979" s="47">
        <f t="shared" si="516"/>
        <v>1935</v>
      </c>
      <c r="C1979" s="84" t="s">
        <v>3774</v>
      </c>
      <c r="D1979" s="84" t="s">
        <v>4010</v>
      </c>
      <c r="E1979" s="85" t="s">
        <v>2305</v>
      </c>
      <c r="F1979" s="85" t="s">
        <v>2305</v>
      </c>
      <c r="G1979" s="90">
        <v>0</v>
      </c>
      <c r="H1979" s="90">
        <v>0</v>
      </c>
      <c r="I1979" s="148" t="s">
        <v>3</v>
      </c>
      <c r="J1979" s="85" t="s">
        <v>1377</v>
      </c>
      <c r="K1979" s="87" t="s">
        <v>3785</v>
      </c>
      <c r="L1979" s="88" t="s">
        <v>4773</v>
      </c>
      <c r="M1979" s="88" t="s">
        <v>4832</v>
      </c>
      <c r="N1979" s="88"/>
      <c r="O1979" s="88" t="s">
        <v>331</v>
      </c>
      <c r="P1979" s="87" t="s">
        <v>2492</v>
      </c>
      <c r="Q1979" s="87"/>
      <c r="R1979"/>
      <c r="S1979" t="str">
        <f t="shared" si="521"/>
        <v/>
      </c>
      <c r="T1979" s="44" t="str">
        <f>IF(ISNA(VLOOKUP(P1979,Sheet1!E:F,2,0)),"--","PRESENT")</f>
        <v>--</v>
      </c>
      <c r="U1979"/>
      <c r="V1979">
        <f t="shared" si="522"/>
        <v>613</v>
      </c>
      <c r="W1979" s="79" t="s">
        <v>2706</v>
      </c>
      <c r="X1979" s="57" t="s">
        <v>2240</v>
      </c>
      <c r="Y1979" s="57" t="s">
        <v>2240</v>
      </c>
      <c r="Z1979" s="25" t="str">
        <f t="shared" si="523"/>
        <v>"FLGS"</v>
      </c>
      <c r="AA1979" s="25" t="str">
        <f t="shared" si="517"/>
        <v>FLGS</v>
      </c>
      <c r="AB1979" s="1">
        <f t="shared" si="524"/>
        <v>1935</v>
      </c>
      <c r="AC1979" t="str">
        <f t="shared" si="518"/>
        <v>ITM_FLGSV</v>
      </c>
      <c r="AD1979" s="133" t="str">
        <f>IF(ISNA(VLOOKUP(AA1979,'XEQM Shortlist'!J:J,1,0)),"//","")</f>
        <v>//</v>
      </c>
      <c r="AF1979" s="92" t="str">
        <f t="shared" si="519"/>
        <v>FLGS</v>
      </c>
      <c r="AG1979" t="b">
        <f t="shared" si="520"/>
        <v>1</v>
      </c>
    </row>
    <row r="1980" spans="1:33">
      <c r="A1980" s="48">
        <f t="shared" si="515"/>
        <v>1980</v>
      </c>
      <c r="B1980" s="47">
        <f t="shared" si="516"/>
        <v>1936</v>
      </c>
      <c r="C1980" s="84" t="s">
        <v>3715</v>
      </c>
      <c r="D1980" s="84" t="s">
        <v>2467</v>
      </c>
      <c r="E1980" s="191" t="s">
        <v>519</v>
      </c>
      <c r="F1980" s="85" t="s">
        <v>2469</v>
      </c>
      <c r="G1980" s="90">
        <v>0</v>
      </c>
      <c r="H1980" s="90">
        <v>0</v>
      </c>
      <c r="I1980" s="153" t="s">
        <v>1</v>
      </c>
      <c r="J1980" s="85" t="s">
        <v>1378</v>
      </c>
      <c r="K1980" s="87" t="s">
        <v>3785</v>
      </c>
      <c r="L1980" s="88" t="s">
        <v>4773</v>
      </c>
      <c r="M1980" s="88" t="s">
        <v>4832</v>
      </c>
      <c r="N1980" s="88"/>
      <c r="O1980" s="84"/>
      <c r="P1980" s="87" t="s">
        <v>2470</v>
      </c>
      <c r="Q1980" s="87"/>
      <c r="R1980"/>
      <c r="S1980" t="str">
        <f t="shared" si="521"/>
        <v>NOT EQUAL</v>
      </c>
      <c r="T1980" s="44" t="str">
        <f>IF(ISNA(VLOOKUP(P1980,Sheet1!E:F,2,0)),"--","PRESENT")</f>
        <v>--</v>
      </c>
      <c r="U1980"/>
      <c r="V1980">
        <f t="shared" si="522"/>
        <v>614</v>
      </c>
      <c r="W1980" s="79" t="s">
        <v>2704</v>
      </c>
      <c r="X1980" s="57" t="s">
        <v>2600</v>
      </c>
      <c r="Y1980" s="57" t="s">
        <v>2240</v>
      </c>
      <c r="Z1980" s="25" t="str">
        <f t="shared" si="523"/>
        <v>"CPXI"</v>
      </c>
      <c r="AA1980" s="25" t="str">
        <f t="shared" si="517"/>
        <v>CPXI</v>
      </c>
      <c r="AB1980" s="1">
        <f t="shared" si="524"/>
        <v>1936</v>
      </c>
      <c r="AC1980" t="str">
        <f t="shared" si="518"/>
        <v>ITM_CPXI</v>
      </c>
      <c r="AD1980" s="133" t="str">
        <f>IF(ISNA(VLOOKUP(AA1980,'XEQM Shortlist'!J:J,1,0)),"//","")</f>
        <v>//</v>
      </c>
      <c r="AF1980" s="92" t="str">
        <f t="shared" si="519"/>
        <v>CPXI</v>
      </c>
      <c r="AG1980" t="b">
        <f t="shared" si="520"/>
        <v>1</v>
      </c>
    </row>
    <row r="1981" spans="1:33">
      <c r="A1981" s="48">
        <f t="shared" si="515"/>
        <v>1981</v>
      </c>
      <c r="B1981" s="47">
        <f t="shared" si="516"/>
        <v>1937</v>
      </c>
      <c r="C1981" s="84" t="s">
        <v>3715</v>
      </c>
      <c r="D1981" s="84" t="s">
        <v>2468</v>
      </c>
      <c r="E1981" s="191" t="s">
        <v>519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1378</v>
      </c>
      <c r="K1981" s="87" t="s">
        <v>3785</v>
      </c>
      <c r="L1981" s="88" t="s">
        <v>4773</v>
      </c>
      <c r="M1981" s="88" t="s">
        <v>4832</v>
      </c>
      <c r="N1981" s="88"/>
      <c r="O1981" s="84"/>
      <c r="P1981" s="87" t="s">
        <v>2471</v>
      </c>
      <c r="Q1981" s="87"/>
      <c r="R1981"/>
      <c r="S1981" t="str">
        <f t="shared" si="521"/>
        <v>NOT EQUAL</v>
      </c>
      <c r="T1981" s="44" t="str">
        <f>IF(ISNA(VLOOKUP(P1981,Sheet1!E:F,2,0)),"--","PRESENT")</f>
        <v>--</v>
      </c>
      <c r="U1981"/>
      <c r="V1981">
        <f t="shared" si="522"/>
        <v>615</v>
      </c>
      <c r="W1981" s="79" t="s">
        <v>2704</v>
      </c>
      <c r="X1981" s="57" t="s">
        <v>2600</v>
      </c>
      <c r="Y1981" s="57" t="s">
        <v>2240</v>
      </c>
      <c r="Z1981" s="25" t="str">
        <f t="shared" si="523"/>
        <v>"CPXJ"</v>
      </c>
      <c r="AA1981" s="25" t="str">
        <f t="shared" si="517"/>
        <v>CPXJ</v>
      </c>
      <c r="AB1981" s="1">
        <f t="shared" si="524"/>
        <v>1937</v>
      </c>
      <c r="AC1981" t="str">
        <f t="shared" si="518"/>
        <v>ITM_CPXJ</v>
      </c>
      <c r="AD1981" s="133" t="str">
        <f>IF(ISNA(VLOOKUP(AA1981,'XEQM Shortlist'!J:J,1,0)),"//","")</f>
        <v>//</v>
      </c>
      <c r="AF1981" s="92" t="str">
        <f t="shared" si="519"/>
        <v>CPXJ</v>
      </c>
      <c r="AG1981" t="b">
        <f t="shared" si="520"/>
        <v>1</v>
      </c>
    </row>
    <row r="1982" spans="1:33">
      <c r="A1982" s="48">
        <f t="shared" si="515"/>
        <v>1982</v>
      </c>
      <c r="B1982" s="47">
        <f t="shared" si="516"/>
        <v>1938</v>
      </c>
      <c r="C1982" s="84" t="s">
        <v>3715</v>
      </c>
      <c r="D1982" s="84" t="s">
        <v>2477</v>
      </c>
      <c r="E1982" s="191" t="s">
        <v>519</v>
      </c>
      <c r="F1982" s="87" t="s">
        <v>2478</v>
      </c>
      <c r="G1982" s="90">
        <v>0</v>
      </c>
      <c r="H1982" s="90">
        <v>0</v>
      </c>
      <c r="I1982" s="153" t="s">
        <v>1</v>
      </c>
      <c r="J1982" s="85" t="s">
        <v>1378</v>
      </c>
      <c r="K1982" s="87" t="s">
        <v>3785</v>
      </c>
      <c r="L1982" s="88" t="s">
        <v>4773</v>
      </c>
      <c r="M1982" s="88" t="s">
        <v>4830</v>
      </c>
      <c r="N1982" s="88"/>
      <c r="O1982" s="84"/>
      <c r="P1982" s="87" t="s">
        <v>2479</v>
      </c>
      <c r="Q1982" s="87"/>
      <c r="R1982"/>
      <c r="S1982" t="str">
        <f t="shared" si="521"/>
        <v>NOT EQUAL</v>
      </c>
      <c r="T1982" s="44" t="str">
        <f>IF(ISNA(VLOOKUP(P1982,Sheet1!E:F,2,0)),"--","PRESENT")</f>
        <v>--</v>
      </c>
      <c r="U1982"/>
      <c r="V1982">
        <f t="shared" si="522"/>
        <v>616</v>
      </c>
      <c r="W1982" s="79" t="s">
        <v>2704</v>
      </c>
      <c r="X1982" s="57" t="s">
        <v>2600</v>
      </c>
      <c r="Y1982" s="57" t="s">
        <v>2240</v>
      </c>
      <c r="Z1982" s="25" t="str">
        <f t="shared" si="523"/>
        <v>"SSIZE4"</v>
      </c>
      <c r="AA1982" s="25" t="str">
        <f t="shared" si="517"/>
        <v>SSIZE4</v>
      </c>
      <c r="AB1982" s="1">
        <f t="shared" si="524"/>
        <v>1938</v>
      </c>
      <c r="AC1982" t="str">
        <f t="shared" si="518"/>
        <v>ITM_SSIZE4</v>
      </c>
      <c r="AD1982" s="133" t="str">
        <f>IF(ISNA(VLOOKUP(AA1982,'XEQM Shortlist'!J:J,1,0)),"//","")</f>
        <v>//</v>
      </c>
      <c r="AF1982" s="92" t="str">
        <f t="shared" si="519"/>
        <v>SSIZE4</v>
      </c>
      <c r="AG1982" t="b">
        <f t="shared" si="520"/>
        <v>1</v>
      </c>
    </row>
    <row r="1983" spans="1:33">
      <c r="A1983" s="48">
        <f t="shared" si="515"/>
        <v>1983</v>
      </c>
      <c r="B1983" s="47">
        <f t="shared" si="516"/>
        <v>1939</v>
      </c>
      <c r="C1983" s="84" t="s">
        <v>3715</v>
      </c>
      <c r="D1983" s="84" t="s">
        <v>2480</v>
      </c>
      <c r="E1983" s="191" t="s">
        <v>519</v>
      </c>
      <c r="F1983" s="85" t="s">
        <v>328</v>
      </c>
      <c r="G1983" s="90">
        <v>0</v>
      </c>
      <c r="H1983" s="90">
        <v>0</v>
      </c>
      <c r="I1983" s="153" t="s">
        <v>1</v>
      </c>
      <c r="J1983" s="85" t="s">
        <v>1378</v>
      </c>
      <c r="K1983" s="87" t="s">
        <v>3785</v>
      </c>
      <c r="L1983" s="88" t="s">
        <v>4773</v>
      </c>
      <c r="M1983" s="88" t="s">
        <v>4830</v>
      </c>
      <c r="N1983" s="88"/>
      <c r="O1983" s="88"/>
      <c r="P1983" s="87" t="s">
        <v>2481</v>
      </c>
      <c r="Q1983" s="87"/>
      <c r="R1983"/>
      <c r="S1983" t="str">
        <f t="shared" si="521"/>
        <v>NOT EQUAL</v>
      </c>
      <c r="T1983" s="44" t="str">
        <f>IF(ISNA(VLOOKUP(P1983,Sheet1!E:F,2,0)),"--","PRESENT")</f>
        <v>--</v>
      </c>
      <c r="U1983"/>
      <c r="V1983">
        <f t="shared" si="522"/>
        <v>617</v>
      </c>
      <c r="W1983" s="79" t="s">
        <v>2704</v>
      </c>
      <c r="X1983" s="57" t="s">
        <v>2600</v>
      </c>
      <c r="Y1983" s="57" t="s">
        <v>2240</v>
      </c>
      <c r="Z1983" s="25" t="str">
        <f t="shared" si="523"/>
        <v>"SSIZE8"</v>
      </c>
      <c r="AA1983" s="25" t="str">
        <f t="shared" si="517"/>
        <v>SSIZE8</v>
      </c>
      <c r="AB1983" s="1">
        <f t="shared" si="524"/>
        <v>1939</v>
      </c>
      <c r="AC1983" t="str">
        <f t="shared" si="518"/>
        <v>ITM_SSIZE8</v>
      </c>
      <c r="AD1983" s="133" t="str">
        <f>IF(ISNA(VLOOKUP(AA1983,'XEQM Shortlist'!J:J,1,0)),"//","")</f>
        <v>//</v>
      </c>
      <c r="AF1983" s="92" t="str">
        <f t="shared" si="519"/>
        <v>SSIZE8</v>
      </c>
      <c r="AG1983" t="b">
        <f t="shared" si="520"/>
        <v>1</v>
      </c>
    </row>
    <row r="1984" spans="1:33">
      <c r="A1984" s="48">
        <f t="shared" si="515"/>
        <v>1984</v>
      </c>
      <c r="B1984" s="47">
        <f t="shared" si="516"/>
        <v>1940</v>
      </c>
      <c r="C1984" s="84" t="s">
        <v>3715</v>
      </c>
      <c r="D1984" s="84" t="s">
        <v>2504</v>
      </c>
      <c r="E1984" s="191" t="s">
        <v>519</v>
      </c>
      <c r="F1984" s="85" t="s">
        <v>2414</v>
      </c>
      <c r="G1984" s="90">
        <v>0</v>
      </c>
      <c r="H1984" s="90">
        <v>0</v>
      </c>
      <c r="I1984" s="153" t="s">
        <v>1</v>
      </c>
      <c r="J1984" s="85" t="s">
        <v>1378</v>
      </c>
      <c r="K1984" s="87" t="s">
        <v>3785</v>
      </c>
      <c r="L1984" s="88" t="s">
        <v>4773</v>
      </c>
      <c r="M1984" s="88" t="s">
        <v>4830</v>
      </c>
      <c r="N1984" s="88"/>
      <c r="O1984" s="88"/>
      <c r="P1984" s="87" t="s">
        <v>2506</v>
      </c>
      <c r="Q1984" s="87"/>
      <c r="R1984"/>
      <c r="S1984" t="str">
        <f t="shared" si="521"/>
        <v>NOT EQUAL</v>
      </c>
      <c r="T1984" s="44" t="str">
        <f>IF(ISNA(VLOOKUP(P1984,Sheet1!E:F,2,0)),"--","PRESENT")</f>
        <v>--</v>
      </c>
      <c r="U1984"/>
      <c r="V1984">
        <f t="shared" si="522"/>
        <v>617</v>
      </c>
      <c r="W1984" s="79" t="s">
        <v>2704</v>
      </c>
      <c r="X1984" s="57" t="s">
        <v>2240</v>
      </c>
      <c r="Y1984" s="57" t="s">
        <v>2240</v>
      </c>
      <c r="Z1984" s="25" t="str">
        <f t="shared" si="523"/>
        <v/>
      </c>
      <c r="AA1984" s="25" t="str">
        <f t="shared" si="517"/>
        <v/>
      </c>
      <c r="AB1984" s="1">
        <f t="shared" si="524"/>
        <v>1940</v>
      </c>
      <c r="AC1984" t="str">
        <f t="shared" si="518"/>
        <v>ITM_CB_SPCRES</v>
      </c>
      <c r="AD1984" s="133" t="str">
        <f>IF(ISNA(VLOOKUP(AA1984,'XEQM Shortlist'!J:J,1,0)),"//","")</f>
        <v/>
      </c>
      <c r="AF1984" s="92" t="str">
        <f t="shared" si="519"/>
        <v/>
      </c>
      <c r="AG1984" t="b">
        <f t="shared" si="520"/>
        <v>1</v>
      </c>
    </row>
    <row r="1985" spans="1:33">
      <c r="A1985" s="48">
        <f t="shared" si="515"/>
        <v>1985</v>
      </c>
      <c r="B1985" s="47">
        <f t="shared" si="516"/>
        <v>1941</v>
      </c>
      <c r="C1985" s="84" t="s">
        <v>3747</v>
      </c>
      <c r="D1985" s="84" t="s">
        <v>7</v>
      </c>
      <c r="E1985" s="191" t="s">
        <v>519</v>
      </c>
      <c r="F1985" s="87" t="s">
        <v>1347</v>
      </c>
      <c r="G1985" s="90">
        <v>0</v>
      </c>
      <c r="H1985" s="90">
        <v>0</v>
      </c>
      <c r="I1985" s="153" t="s">
        <v>1</v>
      </c>
      <c r="J1985" s="85" t="s">
        <v>1378</v>
      </c>
      <c r="K1985" s="87" t="s">
        <v>3785</v>
      </c>
      <c r="L1985" s="88" t="s">
        <v>4773</v>
      </c>
      <c r="M1985" s="88" t="s">
        <v>4832</v>
      </c>
      <c r="N1985" s="88"/>
      <c r="O1985" s="88" t="s">
        <v>2465</v>
      </c>
      <c r="P1985" s="87" t="s">
        <v>2505</v>
      </c>
      <c r="Q1985" s="87"/>
      <c r="R1985"/>
      <c r="S1985" t="str">
        <f t="shared" si="521"/>
        <v>NOT EQUAL</v>
      </c>
      <c r="T1985" s="44" t="str">
        <f>IF(ISNA(VLOOKUP(P1985,Sheet1!E:F,2,0)),"--","PRESENT")</f>
        <v>--</v>
      </c>
      <c r="U1985"/>
      <c r="V1985">
        <f t="shared" si="522"/>
        <v>617</v>
      </c>
      <c r="W1985" s="79" t="s">
        <v>2704</v>
      </c>
      <c r="X1985" s="57" t="s">
        <v>2240</v>
      </c>
      <c r="Y1985" s="57" t="s">
        <v>2240</v>
      </c>
      <c r="Z1985" s="25" t="str">
        <f t="shared" si="523"/>
        <v/>
      </c>
      <c r="AA1985" s="25" t="str">
        <f t="shared" si="517"/>
        <v/>
      </c>
      <c r="AB1985" s="1">
        <f t="shared" si="524"/>
        <v>1941</v>
      </c>
      <c r="AC1985" t="str">
        <f t="shared" si="518"/>
        <v>ITM_CFG</v>
      </c>
      <c r="AD1985" s="133" t="str">
        <f>IF(ISNA(VLOOKUP(AA1985,'XEQM Shortlist'!J:J,1,0)),"//","")</f>
        <v/>
      </c>
      <c r="AF1985" s="92" t="str">
        <f t="shared" si="519"/>
        <v/>
      </c>
      <c r="AG1985" t="b">
        <f t="shared" si="520"/>
        <v>1</v>
      </c>
    </row>
    <row r="1986" spans="1:33">
      <c r="A1986" s="48">
        <f t="shared" si="515"/>
        <v>1986</v>
      </c>
      <c r="B1986" s="47">
        <f t="shared" si="516"/>
        <v>1942</v>
      </c>
      <c r="C1986" s="84" t="s">
        <v>3715</v>
      </c>
      <c r="D1986" s="84" t="s">
        <v>43</v>
      </c>
      <c r="E1986" s="191" t="s">
        <v>519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1378</v>
      </c>
      <c r="K1986" s="87" t="s">
        <v>3785</v>
      </c>
      <c r="L1986" s="88" t="s">
        <v>4773</v>
      </c>
      <c r="M1986" s="88" t="s">
        <v>4832</v>
      </c>
      <c r="N1986" s="88"/>
      <c r="O1986" s="91" t="s">
        <v>2465</v>
      </c>
      <c r="P1986" s="87" t="s">
        <v>1461</v>
      </c>
      <c r="Q1986" s="87"/>
      <c r="R1986"/>
      <c r="S1986" t="str">
        <f t="shared" si="521"/>
        <v>NOT EQUAL</v>
      </c>
      <c r="T1986" s="44" t="str">
        <f>IF(ISNA(VLOOKUP(P1986,Sheet1!E:F,2,0)),"--","PRESENT")</f>
        <v>--</v>
      </c>
      <c r="U1986"/>
      <c r="V1986">
        <f t="shared" si="522"/>
        <v>617</v>
      </c>
      <c r="W1986" s="79" t="s">
        <v>2704</v>
      </c>
      <c r="X1986" s="57" t="s">
        <v>2240</v>
      </c>
      <c r="Y1986" s="57" t="s">
        <v>2240</v>
      </c>
      <c r="Z1986" s="25" t="str">
        <f t="shared" si="523"/>
        <v/>
      </c>
      <c r="AA1986" s="25" t="str">
        <f t="shared" si="517"/>
        <v/>
      </c>
      <c r="AB1986" s="1">
        <f t="shared" si="524"/>
        <v>1942</v>
      </c>
      <c r="AC1986" t="str">
        <f t="shared" si="518"/>
        <v>ITM_CLK12</v>
      </c>
      <c r="AD1986" s="133" t="str">
        <f>IF(ISNA(VLOOKUP(AA1986,'XEQM Shortlist'!J:J,1,0)),"//","")</f>
        <v/>
      </c>
      <c r="AF1986" s="92" t="str">
        <f t="shared" si="519"/>
        <v/>
      </c>
      <c r="AG1986" t="b">
        <f t="shared" si="520"/>
        <v>1</v>
      </c>
    </row>
    <row r="1987" spans="1:33">
      <c r="A1987" s="48">
        <f t="shared" si="515"/>
        <v>1987</v>
      </c>
      <c r="B1987" s="47">
        <f t="shared" si="516"/>
        <v>1943</v>
      </c>
      <c r="C1987" s="84" t="s">
        <v>3715</v>
      </c>
      <c r="D1987" s="84" t="s">
        <v>45</v>
      </c>
      <c r="E1987" s="191" t="s">
        <v>519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1378</v>
      </c>
      <c r="K1987" s="87" t="s">
        <v>3785</v>
      </c>
      <c r="L1987" s="88" t="s">
        <v>4773</v>
      </c>
      <c r="M1987" s="88" t="s">
        <v>4832</v>
      </c>
      <c r="N1987" s="88"/>
      <c r="O1987" s="91" t="s">
        <v>2465</v>
      </c>
      <c r="P1987" s="87" t="s">
        <v>1462</v>
      </c>
      <c r="Q1987" s="87"/>
      <c r="R1987"/>
      <c r="S1987" t="str">
        <f t="shared" si="521"/>
        <v>NOT EQUAL</v>
      </c>
      <c r="T1987" s="44" t="str">
        <f>IF(ISNA(VLOOKUP(P1987,Sheet1!E:F,2,0)),"--","PRESENT")</f>
        <v>--</v>
      </c>
      <c r="U1987"/>
      <c r="V1987">
        <f t="shared" si="522"/>
        <v>617</v>
      </c>
      <c r="W1987" s="79" t="s">
        <v>2704</v>
      </c>
      <c r="X1987" s="57" t="s">
        <v>2240</v>
      </c>
      <c r="Y1987" s="57" t="s">
        <v>2240</v>
      </c>
      <c r="Z1987" s="25" t="str">
        <f t="shared" si="523"/>
        <v/>
      </c>
      <c r="AA1987" s="25" t="str">
        <f t="shared" si="517"/>
        <v/>
      </c>
      <c r="AB1987" s="1">
        <f t="shared" si="524"/>
        <v>1943</v>
      </c>
      <c r="AC1987" t="str">
        <f t="shared" si="518"/>
        <v>ITM_CLK24</v>
      </c>
      <c r="AD1987" s="133" t="str">
        <f>IF(ISNA(VLOOKUP(AA1987,'XEQM Shortlist'!J:J,1,0)),"//","")</f>
        <v/>
      </c>
      <c r="AF1987" s="92" t="str">
        <f t="shared" si="519"/>
        <v/>
      </c>
      <c r="AG1987" t="b">
        <f t="shared" si="520"/>
        <v>1</v>
      </c>
    </row>
    <row r="1988" spans="1:33">
      <c r="A1988" s="48">
        <f t="shared" si="515"/>
        <v>1988</v>
      </c>
      <c r="B1988" s="47">
        <f t="shared" si="516"/>
        <v>1944</v>
      </c>
      <c r="C1988" s="84" t="s">
        <v>3715</v>
      </c>
      <c r="D1988" s="84" t="s">
        <v>2472</v>
      </c>
      <c r="E1988" s="191" t="s">
        <v>519</v>
      </c>
      <c r="F1988" s="85" t="s">
        <v>205</v>
      </c>
      <c r="G1988" s="90">
        <v>0</v>
      </c>
      <c r="H1988" s="90">
        <v>0</v>
      </c>
      <c r="I1988" s="153" t="s">
        <v>1</v>
      </c>
      <c r="J1988" s="85" t="s">
        <v>1378</v>
      </c>
      <c r="K1988" s="87" t="s">
        <v>3785</v>
      </c>
      <c r="L1988" s="88" t="s">
        <v>4773</v>
      </c>
      <c r="M1988" s="88" t="s">
        <v>4832</v>
      </c>
      <c r="N1988" s="88"/>
      <c r="O1988" s="91"/>
      <c r="P1988" s="87" t="s">
        <v>2473</v>
      </c>
      <c r="Q1988" s="87"/>
      <c r="R1988"/>
      <c r="S1988" t="str">
        <f t="shared" si="521"/>
        <v>NOT EQUAL</v>
      </c>
      <c r="T1988" s="44" t="str">
        <f>IF(ISNA(VLOOKUP(P1988,Sheet1!E:F,2,0)),"--","PRESENT")</f>
        <v>--</v>
      </c>
      <c r="U1988"/>
      <c r="V1988">
        <f t="shared" si="522"/>
        <v>617</v>
      </c>
      <c r="W1988" s="79" t="s">
        <v>2704</v>
      </c>
      <c r="X1988" s="57" t="s">
        <v>2240</v>
      </c>
      <c r="Y1988" s="57" t="s">
        <v>2240</v>
      </c>
      <c r="Z1988" s="25" t="str">
        <f t="shared" si="523"/>
        <v/>
      </c>
      <c r="AA1988" s="25" t="str">
        <f t="shared" si="517"/>
        <v/>
      </c>
      <c r="AB1988" s="1">
        <f t="shared" si="524"/>
        <v>1944</v>
      </c>
      <c r="AC1988" t="str">
        <f t="shared" si="518"/>
        <v>ITM_MULTCR</v>
      </c>
      <c r="AD1988" s="133" t="str">
        <f>IF(ISNA(VLOOKUP(AA1988,'XEQM Shortlist'!J:J,1,0)),"//","")</f>
        <v/>
      </c>
      <c r="AF1988" s="92" t="str">
        <f t="shared" si="519"/>
        <v/>
      </c>
      <c r="AG1988" t="b">
        <f t="shared" si="520"/>
        <v>1</v>
      </c>
    </row>
    <row r="1989" spans="1:33">
      <c r="A1989" s="48">
        <f t="shared" si="515"/>
        <v>1989</v>
      </c>
      <c r="B1989" s="47">
        <f t="shared" si="516"/>
        <v>1945</v>
      </c>
      <c r="C1989" s="84" t="s">
        <v>3715</v>
      </c>
      <c r="D1989" s="84" t="s">
        <v>2474</v>
      </c>
      <c r="E1989" s="191" t="s">
        <v>519</v>
      </c>
      <c r="F1989" s="85" t="s">
        <v>2475</v>
      </c>
      <c r="G1989" s="90">
        <v>0</v>
      </c>
      <c r="H1989" s="90">
        <v>0</v>
      </c>
      <c r="I1989" s="153" t="s">
        <v>1</v>
      </c>
      <c r="J1989" s="85" t="s">
        <v>1378</v>
      </c>
      <c r="K1989" s="87" t="s">
        <v>3785</v>
      </c>
      <c r="L1989" s="88" t="s">
        <v>4773</v>
      </c>
      <c r="M1989" s="88" t="s">
        <v>4832</v>
      </c>
      <c r="N1989" s="88"/>
      <c r="O1989" s="88"/>
      <c r="P1989" s="87" t="s">
        <v>2476</v>
      </c>
      <c r="Q1989" s="87"/>
      <c r="R1989"/>
      <c r="S1989" t="str">
        <f t="shared" si="521"/>
        <v>NOT EQUAL</v>
      </c>
      <c r="T1989" s="44" t="str">
        <f>IF(ISNA(VLOOKUP(P1989,Sheet1!E:F,2,0)),"--","PRESENT")</f>
        <v>--</v>
      </c>
      <c r="U1989"/>
      <c r="V1989">
        <f t="shared" si="522"/>
        <v>617</v>
      </c>
      <c r="W1989" s="79" t="s">
        <v>2704</v>
      </c>
      <c r="X1989" s="57" t="s">
        <v>2240</v>
      </c>
      <c r="Y1989" s="57" t="s">
        <v>2240</v>
      </c>
      <c r="Z1989" s="25" t="str">
        <f t="shared" si="523"/>
        <v/>
      </c>
      <c r="AA1989" s="25" t="str">
        <f t="shared" si="517"/>
        <v/>
      </c>
      <c r="AB1989" s="1">
        <f t="shared" si="524"/>
        <v>1945</v>
      </c>
      <c r="AC1989" t="str">
        <f t="shared" si="518"/>
        <v>ITM_MULTDOT</v>
      </c>
      <c r="AD1989" s="133" t="str">
        <f>IF(ISNA(VLOOKUP(AA1989,'XEQM Shortlist'!J:J,1,0)),"//","")</f>
        <v/>
      </c>
      <c r="AF1989" s="92" t="str">
        <f t="shared" si="519"/>
        <v/>
      </c>
      <c r="AG1989" t="b">
        <f t="shared" si="520"/>
        <v>1</v>
      </c>
    </row>
    <row r="1990" spans="1:33">
      <c r="A1990" s="48">
        <f t="shared" si="515"/>
        <v>1990</v>
      </c>
      <c r="B1990" s="47">
        <f t="shared" si="516"/>
        <v>1946</v>
      </c>
      <c r="C1990" s="84" t="s">
        <v>3715</v>
      </c>
      <c r="D1990" s="84" t="s">
        <v>982</v>
      </c>
      <c r="E1990" s="191" t="s">
        <v>519</v>
      </c>
      <c r="F1990" s="85" t="s">
        <v>253</v>
      </c>
      <c r="G1990" s="90">
        <v>0</v>
      </c>
      <c r="H1990" s="90">
        <v>0</v>
      </c>
      <c r="I1990" s="153" t="s">
        <v>1</v>
      </c>
      <c r="J1990" s="85" t="s">
        <v>1377</v>
      </c>
      <c r="K1990" s="87" t="s">
        <v>3785</v>
      </c>
      <c r="L1990" s="88" t="s">
        <v>4773</v>
      </c>
      <c r="M1990" s="88" t="s">
        <v>4830</v>
      </c>
      <c r="N1990" s="88"/>
      <c r="O1990" s="88" t="s">
        <v>2465</v>
      </c>
      <c r="P1990" s="87" t="s">
        <v>1780</v>
      </c>
      <c r="Q1990" s="87"/>
      <c r="R1990"/>
      <c r="S1990" t="str">
        <f t="shared" si="521"/>
        <v>NOT EQUAL</v>
      </c>
      <c r="T1990" s="44" t="str">
        <f>IF(ISNA(VLOOKUP(P1990,Sheet1!E:F,2,0)),"--","PRESENT")</f>
        <v>PRESENT</v>
      </c>
      <c r="U1990"/>
      <c r="V1990">
        <f t="shared" si="522"/>
        <v>618</v>
      </c>
      <c r="W1990" s="79" t="s">
        <v>2704</v>
      </c>
      <c r="X1990" s="57" t="s">
        <v>2600</v>
      </c>
      <c r="Y1990" s="57" t="s">
        <v>2240</v>
      </c>
      <c r="Z1990" s="25" t="str">
        <f t="shared" si="523"/>
        <v>"POLAR"</v>
      </c>
      <c r="AA1990" s="25" t="str">
        <f t="shared" si="517"/>
        <v>POLAR</v>
      </c>
      <c r="AB1990" s="1">
        <f t="shared" si="524"/>
        <v>1946</v>
      </c>
      <c r="AC1990" t="str">
        <f t="shared" si="518"/>
        <v>ITM_POLAR</v>
      </c>
      <c r="AD1990" s="133" t="str">
        <f>IF(ISNA(VLOOKUP(AA1990,'XEQM Shortlist'!J:J,1,0)),"//","")</f>
        <v/>
      </c>
      <c r="AF1990" s="92" t="str">
        <f t="shared" si="519"/>
        <v>POLAR</v>
      </c>
      <c r="AG1990" t="b">
        <f t="shared" si="520"/>
        <v>1</v>
      </c>
    </row>
    <row r="1991" spans="1:33">
      <c r="A1991" s="48">
        <f t="shared" si="515"/>
        <v>1991</v>
      </c>
      <c r="B1991" s="47">
        <f t="shared" si="516"/>
        <v>1947</v>
      </c>
      <c r="C1991" s="84" t="s">
        <v>3715</v>
      </c>
      <c r="D1991" s="84" t="s">
        <v>2494</v>
      </c>
      <c r="E1991" s="191" t="s">
        <v>519</v>
      </c>
      <c r="F1991" s="85" t="s">
        <v>975</v>
      </c>
      <c r="G1991" s="90">
        <v>0</v>
      </c>
      <c r="H1991" s="90">
        <v>0</v>
      </c>
      <c r="I1991" s="153" t="s">
        <v>1</v>
      </c>
      <c r="J1991" s="85" t="s">
        <v>1378</v>
      </c>
      <c r="K1991" s="87" t="s">
        <v>3785</v>
      </c>
      <c r="L1991" s="88" t="s">
        <v>4773</v>
      </c>
      <c r="M1991" s="88" t="s">
        <v>4832</v>
      </c>
      <c r="N1991" s="88"/>
      <c r="O1991" s="91" t="s">
        <v>2465</v>
      </c>
      <c r="P1991" s="87" t="s">
        <v>1809</v>
      </c>
      <c r="Q1991" s="87"/>
      <c r="R1991"/>
      <c r="S1991" t="str">
        <f t="shared" si="521"/>
        <v>NOT EQUAL</v>
      </c>
      <c r="T1991" s="44" t="str">
        <f>IF(ISNA(VLOOKUP(P1991,Sheet1!E:F,2,0)),"--","PRESENT")</f>
        <v>--</v>
      </c>
      <c r="U1991"/>
      <c r="V1991">
        <f t="shared" si="522"/>
        <v>618</v>
      </c>
      <c r="W1991" s="79" t="s">
        <v>2704</v>
      </c>
      <c r="X1991" s="57" t="s">
        <v>2240</v>
      </c>
      <c r="Y1991" s="57" t="s">
        <v>2240</v>
      </c>
      <c r="Z1991" s="25" t="str">
        <f t="shared" si="523"/>
        <v/>
      </c>
      <c r="AA1991" s="25" t="str">
        <f t="shared" si="517"/>
        <v/>
      </c>
      <c r="AB1991" s="1">
        <f t="shared" si="524"/>
        <v>1947</v>
      </c>
      <c r="AC1991" t="str">
        <f t="shared" si="518"/>
        <v>ITM_RDXCOM</v>
      </c>
      <c r="AD1991" s="133" t="str">
        <f>IF(ISNA(VLOOKUP(AA1991,'XEQM Shortlist'!J:J,1,0)),"//","")</f>
        <v/>
      </c>
      <c r="AF1991" s="92" t="str">
        <f t="shared" si="519"/>
        <v/>
      </c>
      <c r="AG1991" t="b">
        <f t="shared" si="520"/>
        <v>1</v>
      </c>
    </row>
    <row r="1992" spans="1:33">
      <c r="A1992" s="48">
        <f t="shared" si="515"/>
        <v>1992</v>
      </c>
      <c r="B1992" s="47">
        <f t="shared" si="516"/>
        <v>1948</v>
      </c>
      <c r="C1992" s="84" t="s">
        <v>3715</v>
      </c>
      <c r="D1992" s="84" t="s">
        <v>2495</v>
      </c>
      <c r="E1992" s="191" t="s">
        <v>519</v>
      </c>
      <c r="F1992" s="85" t="s">
        <v>275</v>
      </c>
      <c r="G1992" s="86">
        <v>0</v>
      </c>
      <c r="H1992" s="86">
        <v>0</v>
      </c>
      <c r="I1992" s="153" t="s">
        <v>1</v>
      </c>
      <c r="J1992" s="87" t="s">
        <v>1378</v>
      </c>
      <c r="K1992" s="87" t="s">
        <v>3785</v>
      </c>
      <c r="L1992" s="88" t="s">
        <v>4773</v>
      </c>
      <c r="M1992" s="88" t="s">
        <v>4832</v>
      </c>
      <c r="N1992" s="88"/>
      <c r="O1992" s="91" t="s">
        <v>2465</v>
      </c>
      <c r="P1992" s="87" t="s">
        <v>1810</v>
      </c>
      <c r="Q1992" s="87"/>
      <c r="R1992"/>
      <c r="S1992" t="str">
        <f t="shared" si="521"/>
        <v>NOT EQUAL</v>
      </c>
      <c r="T1992" s="44" t="str">
        <f>IF(ISNA(VLOOKUP(P1992,Sheet1!E:F,2,0)),"--","PRESENT")</f>
        <v>--</v>
      </c>
      <c r="U1992"/>
      <c r="V1992">
        <f t="shared" si="522"/>
        <v>618</v>
      </c>
      <c r="W1992" s="79" t="s">
        <v>2704</v>
      </c>
      <c r="X1992" s="57" t="s">
        <v>2240</v>
      </c>
      <c r="Y1992" s="57" t="s">
        <v>2240</v>
      </c>
      <c r="Z1992" s="25" t="str">
        <f t="shared" si="523"/>
        <v/>
      </c>
      <c r="AA1992" s="25" t="str">
        <f t="shared" si="517"/>
        <v/>
      </c>
      <c r="AB1992" s="1">
        <f t="shared" si="524"/>
        <v>1948</v>
      </c>
      <c r="AC1992" t="str">
        <f t="shared" si="518"/>
        <v>ITM_RDXPER</v>
      </c>
      <c r="AD1992" s="133" t="str">
        <f>IF(ISNA(VLOOKUP(AA1992,'XEQM Shortlist'!J:J,1,0)),"//","")</f>
        <v/>
      </c>
      <c r="AF1992" s="92" t="str">
        <f t="shared" si="519"/>
        <v/>
      </c>
      <c r="AG1992" t="b">
        <f t="shared" si="520"/>
        <v>1</v>
      </c>
    </row>
    <row r="1993" spans="1:33">
      <c r="A1993" s="48">
        <f t="shared" si="515"/>
        <v>1993</v>
      </c>
      <c r="B1993" s="47">
        <f t="shared" si="516"/>
        <v>1949</v>
      </c>
      <c r="C1993" s="84" t="s">
        <v>3715</v>
      </c>
      <c r="D1993" s="84" t="s">
        <v>983</v>
      </c>
      <c r="E1993" s="191" t="s">
        <v>519</v>
      </c>
      <c r="F1993" s="85" t="s">
        <v>278</v>
      </c>
      <c r="G1993" s="90">
        <v>0</v>
      </c>
      <c r="H1993" s="90">
        <v>0</v>
      </c>
      <c r="I1993" s="153" t="s">
        <v>1</v>
      </c>
      <c r="J1993" s="85" t="s">
        <v>1377</v>
      </c>
      <c r="K1993" s="87" t="s">
        <v>3785</v>
      </c>
      <c r="L1993" s="88" t="s">
        <v>4773</v>
      </c>
      <c r="M1993" s="88" t="s">
        <v>4830</v>
      </c>
      <c r="N1993" s="88"/>
      <c r="O1993" s="91" t="s">
        <v>2465</v>
      </c>
      <c r="P1993" s="87" t="s">
        <v>1815</v>
      </c>
      <c r="Q1993" s="87"/>
      <c r="R1993"/>
      <c r="S1993" t="str">
        <f t="shared" si="521"/>
        <v>NOT EQUAL</v>
      </c>
      <c r="T1993" s="44" t="str">
        <f>IF(ISNA(VLOOKUP(P1993,Sheet1!E:F,2,0)),"--","PRESENT")</f>
        <v>PRESENT</v>
      </c>
      <c r="U1993"/>
      <c r="V1993">
        <f t="shared" si="522"/>
        <v>619</v>
      </c>
      <c r="W1993" s="79" t="s">
        <v>2704</v>
      </c>
      <c r="X1993" s="57" t="s">
        <v>2600</v>
      </c>
      <c r="Y1993" s="57" t="s">
        <v>2240</v>
      </c>
      <c r="Z1993" s="25" t="str">
        <f t="shared" si="523"/>
        <v>"RECT"</v>
      </c>
      <c r="AA1993" s="25" t="str">
        <f t="shared" si="517"/>
        <v>RECT</v>
      </c>
      <c r="AB1993" s="1">
        <f t="shared" si="524"/>
        <v>1949</v>
      </c>
      <c r="AC1993" t="str">
        <f t="shared" si="518"/>
        <v>ITM_RECT</v>
      </c>
      <c r="AD1993" s="133" t="str">
        <f>IF(ISNA(VLOOKUP(AA1993,'XEQM Shortlist'!J:J,1,0)),"//","")</f>
        <v/>
      </c>
      <c r="AF1993" s="92" t="str">
        <f t="shared" si="519"/>
        <v>RECT</v>
      </c>
      <c r="AG1993" t="b">
        <f t="shared" si="520"/>
        <v>1</v>
      </c>
    </row>
    <row r="1994" spans="1:33">
      <c r="A1994" s="48">
        <f t="shared" si="515"/>
        <v>1994</v>
      </c>
      <c r="B1994" s="47">
        <f t="shared" si="516"/>
        <v>1950</v>
      </c>
      <c r="C1994" s="84" t="s">
        <v>3715</v>
      </c>
      <c r="D1994" s="84" t="s">
        <v>2496</v>
      </c>
      <c r="E1994" s="191" t="s">
        <v>519</v>
      </c>
      <c r="F1994" s="85" t="s">
        <v>2498</v>
      </c>
      <c r="G1994" s="90">
        <v>0</v>
      </c>
      <c r="H1994" s="90">
        <v>0</v>
      </c>
      <c r="I1994" s="153" t="s">
        <v>1</v>
      </c>
      <c r="J1994" s="85" t="s">
        <v>1378</v>
      </c>
      <c r="K1994" s="87" t="s">
        <v>3785</v>
      </c>
      <c r="L1994" s="88" t="s">
        <v>4773</v>
      </c>
      <c r="M1994" s="88" t="s">
        <v>4832</v>
      </c>
      <c r="N1994" s="88"/>
      <c r="O1994" s="91" t="s">
        <v>2465</v>
      </c>
      <c r="P1994" s="87" t="s">
        <v>2500</v>
      </c>
      <c r="Q1994" s="87"/>
      <c r="R1994"/>
      <c r="S1994" t="str">
        <f t="shared" si="521"/>
        <v>NOT EQUAL</v>
      </c>
      <c r="T1994" s="44" t="str">
        <f>IF(ISNA(VLOOKUP(P1994,Sheet1!E:F,2,0)),"--","PRESENT")</f>
        <v>--</v>
      </c>
      <c r="U1994"/>
      <c r="V1994">
        <f t="shared" si="522"/>
        <v>619</v>
      </c>
      <c r="W1994" s="79" t="s">
        <v>2704</v>
      </c>
      <c r="X1994" s="57" t="s">
        <v>2240</v>
      </c>
      <c r="Y1994" s="57" t="s">
        <v>2240</v>
      </c>
      <c r="Z1994" s="25" t="str">
        <f t="shared" si="523"/>
        <v/>
      </c>
      <c r="AA1994" s="25" t="str">
        <f t="shared" si="517"/>
        <v/>
      </c>
      <c r="AB1994" s="1">
        <f t="shared" si="524"/>
        <v>1950</v>
      </c>
      <c r="AC1994" t="str">
        <f t="shared" si="518"/>
        <v>ITM_SCIOVR</v>
      </c>
      <c r="AD1994" s="133" t="str">
        <f>IF(ISNA(VLOOKUP(AA1994,'XEQM Shortlist'!J:J,1,0)),"//","")</f>
        <v/>
      </c>
      <c r="AF1994" s="92" t="str">
        <f t="shared" si="519"/>
        <v/>
      </c>
      <c r="AG1994" t="b">
        <f t="shared" si="520"/>
        <v>1</v>
      </c>
    </row>
    <row r="1995" spans="1:33">
      <c r="A1995" s="48">
        <f t="shared" si="515"/>
        <v>1995</v>
      </c>
      <c r="B1995" s="47">
        <f t="shared" si="516"/>
        <v>1951</v>
      </c>
      <c r="C1995" s="84" t="s">
        <v>3715</v>
      </c>
      <c r="D1995" s="84" t="s">
        <v>2497</v>
      </c>
      <c r="E1995" s="191" t="s">
        <v>519</v>
      </c>
      <c r="F1995" s="85" t="s">
        <v>2499</v>
      </c>
      <c r="G1995" s="90">
        <v>0</v>
      </c>
      <c r="H1995" s="90">
        <v>0</v>
      </c>
      <c r="I1995" s="154" t="s">
        <v>1</v>
      </c>
      <c r="J1995" s="85" t="s">
        <v>1378</v>
      </c>
      <c r="K1995" s="87" t="s">
        <v>3785</v>
      </c>
      <c r="L1995" s="88" t="s">
        <v>4773</v>
      </c>
      <c r="M1995" s="88" t="s">
        <v>4832</v>
      </c>
      <c r="N1995" s="88"/>
      <c r="O1995" s="91" t="s">
        <v>2465</v>
      </c>
      <c r="P1995" s="87" t="s">
        <v>2501</v>
      </c>
      <c r="Q1995" s="87"/>
      <c r="R1995"/>
      <c r="S1995" t="str">
        <f t="shared" si="521"/>
        <v>NOT EQUAL</v>
      </c>
      <c r="T1995" s="44" t="str">
        <f>IF(ISNA(VLOOKUP(P1995,Sheet1!E:F,2,0)),"--","PRESENT")</f>
        <v>--</v>
      </c>
      <c r="U1995"/>
      <c r="V1995">
        <f t="shared" si="522"/>
        <v>619</v>
      </c>
      <c r="W1995" s="79" t="s">
        <v>2704</v>
      </c>
      <c r="X1995" s="57" t="s">
        <v>2240</v>
      </c>
      <c r="Y1995" s="57" t="s">
        <v>2240</v>
      </c>
      <c r="Z1995" s="25" t="str">
        <f t="shared" si="523"/>
        <v/>
      </c>
      <c r="AA1995" s="25" t="str">
        <f t="shared" si="517"/>
        <v/>
      </c>
      <c r="AB1995" s="1">
        <f t="shared" si="524"/>
        <v>1951</v>
      </c>
      <c r="AC1995" t="str">
        <f t="shared" si="518"/>
        <v>ITM_ENGOVR</v>
      </c>
      <c r="AD1995" s="133" t="str">
        <f>IF(ISNA(VLOOKUP(AA1995,'XEQM Shortlist'!J:J,1,0)),"//","")</f>
        <v/>
      </c>
      <c r="AF1995" s="92" t="str">
        <f t="shared" si="519"/>
        <v/>
      </c>
      <c r="AG1995" t="b">
        <f t="shared" si="520"/>
        <v>1</v>
      </c>
    </row>
    <row r="1996" spans="1:33">
      <c r="A1996" s="48">
        <f t="shared" si="515"/>
        <v>1996</v>
      </c>
      <c r="B1996" s="47">
        <f t="shared" si="516"/>
        <v>1952</v>
      </c>
      <c r="C1996" s="84" t="s">
        <v>3746</v>
      </c>
      <c r="D1996" s="84" t="s">
        <v>2620</v>
      </c>
      <c r="E1996" s="191" t="s">
        <v>519</v>
      </c>
      <c r="F1996" s="85" t="s">
        <v>795</v>
      </c>
      <c r="G1996" s="90">
        <v>0</v>
      </c>
      <c r="H1996" s="90">
        <v>0</v>
      </c>
      <c r="I1996" s="154" t="s">
        <v>1</v>
      </c>
      <c r="J1996" s="85" t="s">
        <v>1378</v>
      </c>
      <c r="K1996" s="87" t="s">
        <v>3785</v>
      </c>
      <c r="L1996" s="88" t="s">
        <v>4773</v>
      </c>
      <c r="M1996" s="88" t="s">
        <v>4832</v>
      </c>
      <c r="N1996" s="88"/>
      <c r="O1996" s="91"/>
      <c r="P1996" s="87" t="s">
        <v>2620</v>
      </c>
      <c r="Q1996" s="87"/>
      <c r="R1996"/>
      <c r="S1996" t="str">
        <f t="shared" si="521"/>
        <v>NOT EQUAL</v>
      </c>
      <c r="T1996" s="44" t="str">
        <f>IF(ISNA(VLOOKUP(P1996,Sheet1!E:F,2,0)),"--","PRESENT")</f>
        <v>--</v>
      </c>
      <c r="U1996"/>
      <c r="V1996">
        <f t="shared" si="522"/>
        <v>619</v>
      </c>
      <c r="W1996" s="79" t="s">
        <v>2720</v>
      </c>
      <c r="X1996" s="57" t="s">
        <v>2240</v>
      </c>
      <c r="Y1996" s="57" t="s">
        <v>2240</v>
      </c>
      <c r="Z1996" s="25" t="str">
        <f t="shared" si="523"/>
        <v/>
      </c>
      <c r="AA1996" s="25" t="str">
        <f t="shared" si="517"/>
        <v/>
      </c>
      <c r="AB1996" s="1">
        <f t="shared" si="524"/>
        <v>1952</v>
      </c>
      <c r="AC1996" t="str">
        <f t="shared" si="518"/>
        <v>ITM_T_LEFT_ARROW</v>
      </c>
      <c r="AD1996" s="133" t="str">
        <f>IF(ISNA(VLOOKUP(AA1996,'XEQM Shortlist'!J:J,1,0)),"//","")</f>
        <v/>
      </c>
      <c r="AF1996" s="92" t="str">
        <f t="shared" si="519"/>
        <v/>
      </c>
      <c r="AG1996" t="b">
        <f t="shared" si="520"/>
        <v>1</v>
      </c>
    </row>
    <row r="1997" spans="1:33">
      <c r="A1997" s="48">
        <f t="shared" si="515"/>
        <v>1997</v>
      </c>
      <c r="B1997" s="47">
        <f t="shared" si="516"/>
        <v>1953</v>
      </c>
      <c r="C1997" s="84" t="s">
        <v>3746</v>
      </c>
      <c r="D1997" s="84" t="s">
        <v>2621</v>
      </c>
      <c r="E1997" s="191" t="s">
        <v>519</v>
      </c>
      <c r="F1997" s="87" t="s">
        <v>797</v>
      </c>
      <c r="G1997" s="90">
        <v>0</v>
      </c>
      <c r="H1997" s="90">
        <v>0</v>
      </c>
      <c r="I1997" s="153" t="s">
        <v>1</v>
      </c>
      <c r="J1997" s="85" t="s">
        <v>1378</v>
      </c>
      <c r="K1997" s="87" t="s">
        <v>3785</v>
      </c>
      <c r="L1997" s="88" t="s">
        <v>4773</v>
      </c>
      <c r="M1997" s="88" t="s">
        <v>4832</v>
      </c>
      <c r="N1997" s="88"/>
      <c r="O1997" s="84"/>
      <c r="P1997" s="87" t="s">
        <v>2621</v>
      </c>
      <c r="Q1997" s="87"/>
      <c r="R1997"/>
      <c r="S1997" t="str">
        <f t="shared" si="521"/>
        <v>NOT EQUAL</v>
      </c>
      <c r="T1997" s="44" t="str">
        <f>IF(ISNA(VLOOKUP(P1997,Sheet1!E:F,2,0)),"--","PRESENT")</f>
        <v>--</v>
      </c>
      <c r="U1997"/>
      <c r="V1997">
        <f t="shared" si="522"/>
        <v>619</v>
      </c>
      <c r="W1997" s="79" t="s">
        <v>2720</v>
      </c>
      <c r="X1997" s="57" t="s">
        <v>2240</v>
      </c>
      <c r="Y1997" s="57" t="s">
        <v>2240</v>
      </c>
      <c r="Z1997" s="25" t="str">
        <f t="shared" si="523"/>
        <v/>
      </c>
      <c r="AA1997" s="25" t="str">
        <f t="shared" si="517"/>
        <v/>
      </c>
      <c r="AB1997" s="1">
        <f t="shared" si="524"/>
        <v>1953</v>
      </c>
      <c r="AC1997" t="str">
        <f t="shared" si="518"/>
        <v>ITM_T_RIGHT_ARROW</v>
      </c>
      <c r="AD1997" s="133" t="str">
        <f>IF(ISNA(VLOOKUP(AA1997,'XEQM Shortlist'!J:J,1,0)),"//","")</f>
        <v/>
      </c>
      <c r="AF1997" s="92" t="str">
        <f t="shared" si="519"/>
        <v/>
      </c>
      <c r="AG1997" t="b">
        <f t="shared" si="520"/>
        <v>1</v>
      </c>
    </row>
    <row r="1998" spans="1:33">
      <c r="A1998" s="48">
        <f t="shared" si="515"/>
        <v>1998</v>
      </c>
      <c r="B1998" s="47">
        <f t="shared" si="516"/>
        <v>1954</v>
      </c>
      <c r="C1998" s="84" t="s">
        <v>3746</v>
      </c>
      <c r="D1998" s="84" t="s">
        <v>2638</v>
      </c>
      <c r="E1998" s="191" t="s">
        <v>519</v>
      </c>
      <c r="F1998" s="87" t="s">
        <v>2640</v>
      </c>
      <c r="G1998" s="90">
        <v>0</v>
      </c>
      <c r="H1998" s="90">
        <v>0</v>
      </c>
      <c r="I1998" s="153" t="s">
        <v>1</v>
      </c>
      <c r="J1998" s="85" t="s">
        <v>1378</v>
      </c>
      <c r="K1998" s="87" t="s">
        <v>3785</v>
      </c>
      <c r="L1998" s="88" t="s">
        <v>4773</v>
      </c>
      <c r="M1998" s="88" t="s">
        <v>4832</v>
      </c>
      <c r="N1998" s="88"/>
      <c r="O1998" s="84"/>
      <c r="P1998" s="87" t="s">
        <v>2638</v>
      </c>
      <c r="Q1998" s="87"/>
      <c r="R1998"/>
      <c r="S1998" t="str">
        <f t="shared" si="521"/>
        <v>NOT EQUAL</v>
      </c>
      <c r="T1998" s="44" t="str">
        <f>IF(ISNA(VLOOKUP(P1998,Sheet1!E:F,2,0)),"--","PRESENT")</f>
        <v>--</v>
      </c>
      <c r="U1998"/>
      <c r="V1998">
        <f t="shared" si="522"/>
        <v>619</v>
      </c>
      <c r="W1998" s="79" t="s">
        <v>2720</v>
      </c>
      <c r="X1998" s="57" t="s">
        <v>2240</v>
      </c>
      <c r="Y1998" s="57" t="s">
        <v>2240</v>
      </c>
      <c r="Z1998" s="25" t="str">
        <f t="shared" si="523"/>
        <v/>
      </c>
      <c r="AA1998" s="25" t="str">
        <f t="shared" si="517"/>
        <v/>
      </c>
      <c r="AB1998" s="1">
        <f t="shared" si="524"/>
        <v>1954</v>
      </c>
      <c r="AC1998" t="str">
        <f t="shared" si="518"/>
        <v>ITM_T_LLEFT_ARROW</v>
      </c>
      <c r="AD1998" s="133" t="str">
        <f>IF(ISNA(VLOOKUP(AA1998,'XEQM Shortlist'!J:J,1,0)),"//","")</f>
        <v/>
      </c>
      <c r="AF1998" s="92" t="str">
        <f t="shared" si="519"/>
        <v/>
      </c>
      <c r="AG1998" t="b">
        <f t="shared" si="520"/>
        <v>1</v>
      </c>
    </row>
    <row r="1999" spans="1:33">
      <c r="A1999" s="48">
        <f t="shared" si="515"/>
        <v>1999</v>
      </c>
      <c r="B1999" s="47">
        <f t="shared" si="516"/>
        <v>1955</v>
      </c>
      <c r="C1999" s="84" t="s">
        <v>3746</v>
      </c>
      <c r="D1999" s="84" t="s">
        <v>2639</v>
      </c>
      <c r="E1999" s="191" t="s">
        <v>519</v>
      </c>
      <c r="F1999" s="87" t="s">
        <v>2641</v>
      </c>
      <c r="G1999" s="90">
        <v>0</v>
      </c>
      <c r="H1999" s="90">
        <v>0</v>
      </c>
      <c r="I1999" s="153" t="s">
        <v>1</v>
      </c>
      <c r="J1999" s="85" t="s">
        <v>1378</v>
      </c>
      <c r="K1999" s="87" t="s">
        <v>3785</v>
      </c>
      <c r="L1999" s="88" t="s">
        <v>4773</v>
      </c>
      <c r="M1999" s="88" t="s">
        <v>4832</v>
      </c>
      <c r="N1999" s="88"/>
      <c r="O1999" s="84"/>
      <c r="P1999" s="87" t="s">
        <v>2639</v>
      </c>
      <c r="Q1999" s="87"/>
      <c r="R1999"/>
      <c r="S1999" t="str">
        <f t="shared" si="521"/>
        <v>NOT EQUAL</v>
      </c>
      <c r="T1999" s="44" t="str">
        <f>IF(ISNA(VLOOKUP(P1999,Sheet1!E:F,2,0)),"--","PRESENT")</f>
        <v>--</v>
      </c>
      <c r="U1999"/>
      <c r="V1999">
        <f t="shared" si="522"/>
        <v>619</v>
      </c>
      <c r="W1999" s="79" t="s">
        <v>2720</v>
      </c>
      <c r="X1999" s="57" t="s">
        <v>2240</v>
      </c>
      <c r="Y1999" s="57" t="s">
        <v>2240</v>
      </c>
      <c r="Z1999" s="25" t="str">
        <f t="shared" si="523"/>
        <v/>
      </c>
      <c r="AA1999" s="25" t="str">
        <f t="shared" si="517"/>
        <v/>
      </c>
      <c r="AB1999" s="1">
        <f t="shared" si="524"/>
        <v>1955</v>
      </c>
      <c r="AC1999" t="str">
        <f t="shared" si="518"/>
        <v>ITM_T_RRIGHT_ARROW</v>
      </c>
      <c r="AD1999" s="133" t="str">
        <f>IF(ISNA(VLOOKUP(AA1999,'XEQM Shortlist'!J:J,1,0)),"//","")</f>
        <v/>
      </c>
      <c r="AF1999" s="92" t="str">
        <f t="shared" si="519"/>
        <v/>
      </c>
      <c r="AG1999" t="b">
        <f t="shared" si="520"/>
        <v>1</v>
      </c>
    </row>
    <row r="2000" spans="1:33">
      <c r="A2000" s="48">
        <f t="shared" si="515"/>
        <v>2000</v>
      </c>
      <c r="B2000" s="47">
        <f t="shared" si="516"/>
        <v>1956</v>
      </c>
      <c r="C2000" s="84" t="s">
        <v>3748</v>
      </c>
      <c r="D2000" s="84" t="s">
        <v>7</v>
      </c>
      <c r="E2000" s="191" t="s">
        <v>519</v>
      </c>
      <c r="F2000" s="87" t="s">
        <v>2636</v>
      </c>
      <c r="G2000" s="90">
        <v>0</v>
      </c>
      <c r="H2000" s="90">
        <v>0</v>
      </c>
      <c r="I2000" s="153" t="s">
        <v>1</v>
      </c>
      <c r="J2000" s="85" t="s">
        <v>1377</v>
      </c>
      <c r="K2000" s="87" t="s">
        <v>3785</v>
      </c>
      <c r="L2000" s="88" t="s">
        <v>4773</v>
      </c>
      <c r="M2000" s="88" t="s">
        <v>4832</v>
      </c>
      <c r="N2000" s="88"/>
      <c r="O2000" s="84"/>
      <c r="P2000" s="87" t="s">
        <v>2637</v>
      </c>
      <c r="Q2000" s="87"/>
      <c r="R2000"/>
      <c r="S2000" t="str">
        <f t="shared" si="521"/>
        <v>NOT EQUAL</v>
      </c>
      <c r="T2000" s="44" t="str">
        <f>IF(ISNA(VLOOKUP(P2000,Sheet1!E:F,2,0)),"--","PRESENT")</f>
        <v>--</v>
      </c>
      <c r="U2000"/>
      <c r="V2000">
        <f t="shared" si="522"/>
        <v>619</v>
      </c>
      <c r="W2000" s="79" t="s">
        <v>2720</v>
      </c>
      <c r="X2000" s="57" t="s">
        <v>2240</v>
      </c>
      <c r="Y2000" s="57" t="s">
        <v>2240</v>
      </c>
      <c r="Z2000" s="25" t="str">
        <f t="shared" si="523"/>
        <v/>
      </c>
      <c r="AA2000" s="25" t="str">
        <f t="shared" si="517"/>
        <v/>
      </c>
      <c r="AB2000" s="1">
        <f t="shared" si="524"/>
        <v>1956</v>
      </c>
      <c r="AC2000" t="str">
        <f t="shared" si="518"/>
        <v>ITM_XNEW</v>
      </c>
      <c r="AD2000" s="133" t="str">
        <f>IF(ISNA(VLOOKUP(AA2000,'XEQM Shortlist'!J:J,1,0)),"//","")</f>
        <v/>
      </c>
      <c r="AF2000" s="92" t="str">
        <f t="shared" si="519"/>
        <v/>
      </c>
      <c r="AG2000" t="b">
        <f t="shared" si="520"/>
        <v>1</v>
      </c>
    </row>
    <row r="2001" spans="1:33">
      <c r="A2001" s="48">
        <f t="shared" si="515"/>
        <v>2001</v>
      </c>
      <c r="B2001" s="47">
        <f t="shared" si="516"/>
        <v>1957</v>
      </c>
      <c r="C2001" s="84" t="s">
        <v>3749</v>
      </c>
      <c r="D2001" s="84" t="s">
        <v>7</v>
      </c>
      <c r="E2001" s="194" t="s">
        <v>2629</v>
      </c>
      <c r="F2001" s="87" t="s">
        <v>2629</v>
      </c>
      <c r="G2001" s="90">
        <v>0</v>
      </c>
      <c r="H2001" s="90">
        <v>0</v>
      </c>
      <c r="I2001" s="153" t="s">
        <v>3</v>
      </c>
      <c r="J2001" s="85" t="s">
        <v>1377</v>
      </c>
      <c r="K2001" s="87" t="s">
        <v>3785</v>
      </c>
      <c r="L2001" s="88" t="s">
        <v>4773</v>
      </c>
      <c r="M2001" s="88" t="s">
        <v>4832</v>
      </c>
      <c r="N2001" s="88"/>
      <c r="O2001" s="84"/>
      <c r="P2001" s="87" t="s">
        <v>2631</v>
      </c>
      <c r="Q2001" s="87"/>
      <c r="R2001"/>
      <c r="S2001" t="str">
        <f t="shared" si="521"/>
        <v/>
      </c>
      <c r="T2001" s="44" t="str">
        <f>IF(ISNA(VLOOKUP(P2001,Sheet1!E:F,2,0)),"--","PRESENT")</f>
        <v>--</v>
      </c>
      <c r="U2001"/>
      <c r="V2001">
        <f t="shared" si="522"/>
        <v>620</v>
      </c>
      <c r="W2001" s="79" t="s">
        <v>2720</v>
      </c>
      <c r="X2001" s="57" t="s">
        <v>2240</v>
      </c>
      <c r="Y2001" s="57" t="s">
        <v>2240</v>
      </c>
      <c r="Z2001" s="25" t="str">
        <f t="shared" si="523"/>
        <v>"X.EDIT"</v>
      </c>
      <c r="AA2001" s="25" t="str">
        <f t="shared" si="517"/>
        <v>X.EDIT</v>
      </c>
      <c r="AB2001" s="1">
        <f t="shared" si="524"/>
        <v>1957</v>
      </c>
      <c r="AC2001" t="str">
        <f t="shared" si="518"/>
        <v>ITM_XEDIT</v>
      </c>
      <c r="AD2001" s="133" t="str">
        <f>IF(ISNA(VLOOKUP(AA2001,'XEQM Shortlist'!J:J,1,0)),"//","")</f>
        <v>//</v>
      </c>
      <c r="AF2001" s="92" t="str">
        <f t="shared" si="519"/>
        <v>X.EDIT</v>
      </c>
      <c r="AG2001" t="b">
        <f t="shared" si="520"/>
        <v>1</v>
      </c>
    </row>
    <row r="2002" spans="1:33">
      <c r="A2002" s="48">
        <f t="shared" si="515"/>
        <v>2002</v>
      </c>
      <c r="B2002" s="47">
        <f t="shared" si="516"/>
        <v>1958</v>
      </c>
      <c r="C2002" s="220" t="s">
        <v>3772</v>
      </c>
      <c r="D2002" s="220" t="s">
        <v>7</v>
      </c>
      <c r="E2002" s="215" t="s">
        <v>2655</v>
      </c>
      <c r="F2002" s="215" t="s">
        <v>483</v>
      </c>
      <c r="G2002" s="226">
        <v>0</v>
      </c>
      <c r="H2002" s="226">
        <v>0</v>
      </c>
      <c r="I2002" s="215" t="s">
        <v>1</v>
      </c>
      <c r="J2002" s="215" t="s">
        <v>1378</v>
      </c>
      <c r="K2002" s="222" t="s">
        <v>3785</v>
      </c>
      <c r="L2002" s="223" t="s">
        <v>4773</v>
      </c>
      <c r="M2002" s="223" t="s">
        <v>4832</v>
      </c>
      <c r="N2002" s="55"/>
      <c r="O2002" s="55"/>
      <c r="P2002" s="228" t="s">
        <v>5201</v>
      </c>
      <c r="Q2002" s="13"/>
      <c r="R2002"/>
      <c r="S2002" t="str">
        <f t="shared" si="521"/>
        <v>NOT EQUAL</v>
      </c>
      <c r="T2002" s="44" t="str">
        <f>IF(ISNA(VLOOKUP(P2002,Sheet1!E:F,2,0)),"--","PRESENT")</f>
        <v>--</v>
      </c>
      <c r="U2002"/>
      <c r="V2002">
        <f t="shared" si="522"/>
        <v>620</v>
      </c>
      <c r="W2002" s="79" t="s">
        <v>2240</v>
      </c>
      <c r="X2002" s="57" t="s">
        <v>2240</v>
      </c>
      <c r="Y2002" s="57" t="s">
        <v>2240</v>
      </c>
      <c r="Z2002" s="25" t="str">
        <f t="shared" si="523"/>
        <v/>
      </c>
      <c r="AA2002" s="25" t="str">
        <f t="shared" si="517"/>
        <v/>
      </c>
      <c r="AB2002" s="1">
        <f t="shared" si="524"/>
        <v>1958</v>
      </c>
      <c r="AC2002" t="str">
        <f t="shared" si="518"/>
        <v>ITM_OCT</v>
      </c>
      <c r="AD2002" s="133" t="str">
        <f>IF(ISNA(VLOOKUP(AA2002,'XEQM Shortlist'!J:J,1,0)),"//","")</f>
        <v/>
      </c>
      <c r="AF2002" s="92" t="str">
        <f t="shared" si="519"/>
        <v/>
      </c>
      <c r="AG2002" t="b">
        <f t="shared" si="520"/>
        <v>1</v>
      </c>
    </row>
    <row r="2003" spans="1:33">
      <c r="A2003" s="48">
        <f t="shared" si="515"/>
        <v>2003</v>
      </c>
      <c r="B2003" s="47">
        <f t="shared" si="516"/>
        <v>1959</v>
      </c>
      <c r="C2003" s="84" t="s">
        <v>3751</v>
      </c>
      <c r="D2003" s="84" t="s">
        <v>4417</v>
      </c>
      <c r="E2003" s="85" t="s">
        <v>5430</v>
      </c>
      <c r="F2003" s="85" t="s">
        <v>5430</v>
      </c>
      <c r="G2003" s="86">
        <v>0</v>
      </c>
      <c r="H2003" s="86">
        <v>0</v>
      </c>
      <c r="I2003" s="148" t="s">
        <v>3</v>
      </c>
      <c r="J2003" s="85" t="s">
        <v>1377</v>
      </c>
      <c r="K2003" s="87" t="s">
        <v>3947</v>
      </c>
      <c r="L2003" s="88" t="s">
        <v>4773</v>
      </c>
      <c r="M2003" s="88" t="s">
        <v>4830</v>
      </c>
      <c r="N2003" s="88"/>
      <c r="O2003" s="84"/>
      <c r="P2003" s="87" t="s">
        <v>2648</v>
      </c>
      <c r="Q2003" s="87"/>
      <c r="R2003"/>
      <c r="S2003" t="str">
        <f t="shared" si="521"/>
        <v/>
      </c>
      <c r="T2003" s="44" t="str">
        <f>IF(ISNA(VLOOKUP(P2003,Sheet1!E:F,2,0)),"--","PRESENT")</f>
        <v>PRESENT</v>
      </c>
      <c r="U2003"/>
      <c r="V2003">
        <f t="shared" si="522"/>
        <v>621</v>
      </c>
      <c r="W2003" s="79" t="s">
        <v>2661</v>
      </c>
      <c r="X2003" s="57" t="s">
        <v>2600</v>
      </c>
      <c r="Y2003" s="57" t="s">
        <v>2669</v>
      </c>
      <c r="Z2003" s="25" t="str">
        <f t="shared" si="523"/>
        <v>STD_RIGHT_DOUBLE_ARROW "DEG"</v>
      </c>
      <c r="AA2003" s="25" t="str">
        <f t="shared" si="517"/>
        <v>&gt;&gt;DEG</v>
      </c>
      <c r="AB2003" s="1">
        <f t="shared" si="524"/>
        <v>1959</v>
      </c>
      <c r="AC2003" t="str">
        <f t="shared" si="518"/>
        <v>ITM_DEG2</v>
      </c>
      <c r="AD2003" s="133" t="str">
        <f>IF(ISNA(VLOOKUP(AA2003,'XEQM Shortlist'!J:J,1,0)),"//","")</f>
        <v>//</v>
      </c>
      <c r="AF2003" s="92" t="str">
        <f t="shared" si="519"/>
        <v>RIGHT_DOUBLE_ARROWDEG</v>
      </c>
      <c r="AG2003" t="b">
        <f t="shared" si="520"/>
        <v>0</v>
      </c>
    </row>
    <row r="2004" spans="1:33">
      <c r="A2004" s="48">
        <f t="shared" si="515"/>
        <v>2004</v>
      </c>
      <c r="B2004" s="47">
        <f t="shared" si="516"/>
        <v>1960</v>
      </c>
      <c r="C2004" s="84" t="s">
        <v>3751</v>
      </c>
      <c r="D2004" s="71" t="s">
        <v>4457</v>
      </c>
      <c r="E2004" s="85" t="s">
        <v>5431</v>
      </c>
      <c r="F2004" s="181" t="s">
        <v>5431</v>
      </c>
      <c r="G2004" s="86">
        <v>0</v>
      </c>
      <c r="H2004" s="86">
        <v>0</v>
      </c>
      <c r="I2004" s="148" t="s">
        <v>3</v>
      </c>
      <c r="J2004" s="85" t="s">
        <v>1377</v>
      </c>
      <c r="K2004" s="87" t="s">
        <v>3947</v>
      </c>
      <c r="L2004" s="88" t="s">
        <v>4773</v>
      </c>
      <c r="M2004" s="88" t="s">
        <v>4830</v>
      </c>
      <c r="N2004" s="88"/>
      <c r="O2004" s="84"/>
      <c r="P2004" s="87" t="s">
        <v>2650</v>
      </c>
      <c r="Q2004" s="87"/>
      <c r="R2004"/>
      <c r="S2004" t="str">
        <f t="shared" si="521"/>
        <v/>
      </c>
      <c r="T2004" s="44" t="str">
        <f>IF(ISNA(VLOOKUP(P2004,Sheet1!E:F,2,0)),"--","PRESENT")</f>
        <v>--</v>
      </c>
      <c r="U2004"/>
      <c r="V2004">
        <f t="shared" si="522"/>
        <v>622</v>
      </c>
      <c r="W2004" s="79" t="s">
        <v>2661</v>
      </c>
      <c r="X2004" s="57" t="s">
        <v>2600</v>
      </c>
      <c r="Y2004" s="57" t="s">
        <v>2670</v>
      </c>
      <c r="Z2004" s="25" t="str">
        <f t="shared" si="523"/>
        <v>STD_RIGHT_DOUBLE_ARROW "D.MS"</v>
      </c>
      <c r="AA2004" s="25" t="str">
        <f t="shared" si="517"/>
        <v>&gt;&gt;D.MS</v>
      </c>
      <c r="AB2004" s="1">
        <f t="shared" si="524"/>
        <v>1960</v>
      </c>
      <c r="AC2004" t="str">
        <f t="shared" si="518"/>
        <v>ITM_DMS2</v>
      </c>
      <c r="AD2004" s="133" t="str">
        <f>IF(ISNA(VLOOKUP(AA2004,'XEQM Shortlist'!J:J,1,0)),"//","")</f>
        <v>//</v>
      </c>
      <c r="AF2004" s="92" t="str">
        <f t="shared" si="519"/>
        <v>RIGHT_DOUBLE_ARROWD.MS</v>
      </c>
      <c r="AG2004" t="b">
        <f t="shared" si="520"/>
        <v>0</v>
      </c>
    </row>
    <row r="2005" spans="1:33">
      <c r="A2005" s="48">
        <f t="shared" si="515"/>
        <v>2005</v>
      </c>
      <c r="B2005" s="47">
        <f t="shared" si="516"/>
        <v>1961</v>
      </c>
      <c r="C2005" s="84" t="s">
        <v>3751</v>
      </c>
      <c r="D2005" s="84" t="s">
        <v>4419</v>
      </c>
      <c r="E2005" s="85" t="s">
        <v>5432</v>
      </c>
      <c r="F2005" s="85" t="s">
        <v>5432</v>
      </c>
      <c r="G2005" s="86">
        <v>0</v>
      </c>
      <c r="H2005" s="86">
        <v>0</v>
      </c>
      <c r="I2005" s="148" t="s">
        <v>3</v>
      </c>
      <c r="J2005" s="85" t="s">
        <v>1377</v>
      </c>
      <c r="K2005" s="87" t="s">
        <v>3947</v>
      </c>
      <c r="L2005" s="88" t="s">
        <v>4773</v>
      </c>
      <c r="M2005" s="88" t="s">
        <v>4830</v>
      </c>
      <c r="N2005" s="88"/>
      <c r="O2005" s="84"/>
      <c r="P2005" s="87" t="s">
        <v>2653</v>
      </c>
      <c r="Q2005" s="87"/>
      <c r="R2005"/>
      <c r="S2005" t="str">
        <f t="shared" si="521"/>
        <v/>
      </c>
      <c r="T2005" s="44" t="str">
        <f>IF(ISNA(VLOOKUP(P2005,Sheet1!E:F,2,0)),"--","PRESENT")</f>
        <v>PRESENT</v>
      </c>
      <c r="U2005"/>
      <c r="V2005">
        <f t="shared" si="522"/>
        <v>623</v>
      </c>
      <c r="W2005" s="79" t="s">
        <v>2661</v>
      </c>
      <c r="X2005" s="57" t="s">
        <v>2600</v>
      </c>
      <c r="Y2005" s="57" t="s">
        <v>2671</v>
      </c>
      <c r="Z2005" s="25" t="str">
        <f t="shared" si="523"/>
        <v>STD_RIGHT_DOUBLE_ARROW "GRAD"</v>
      </c>
      <c r="AA2005" s="25" t="str">
        <f t="shared" si="517"/>
        <v>&gt;&gt;GRAD</v>
      </c>
      <c r="AB2005" s="1">
        <f t="shared" si="524"/>
        <v>1961</v>
      </c>
      <c r="AC2005" t="str">
        <f t="shared" si="518"/>
        <v>ITM_GRAD2</v>
      </c>
      <c r="AD2005" s="133" t="str">
        <f>IF(ISNA(VLOOKUP(AA2005,'XEQM Shortlist'!J:J,1,0)),"//","")</f>
        <v>//</v>
      </c>
      <c r="AF2005" s="92" t="str">
        <f t="shared" si="519"/>
        <v>RIGHT_DOUBLE_ARROWGRAD</v>
      </c>
      <c r="AG2005" t="b">
        <f t="shared" si="520"/>
        <v>0</v>
      </c>
    </row>
    <row r="2006" spans="1:33">
      <c r="A2006" s="48">
        <f t="shared" si="515"/>
        <v>2006</v>
      </c>
      <c r="B2006" s="47">
        <f t="shared" si="516"/>
        <v>1962</v>
      </c>
      <c r="C2006" s="84" t="s">
        <v>3751</v>
      </c>
      <c r="D2006" s="84" t="s">
        <v>4420</v>
      </c>
      <c r="E2006" s="85" t="s">
        <v>5433</v>
      </c>
      <c r="F2006" s="85" t="s">
        <v>5433</v>
      </c>
      <c r="G2006" s="86">
        <v>0</v>
      </c>
      <c r="H2006" s="86">
        <v>0</v>
      </c>
      <c r="I2006" s="148" t="s">
        <v>3</v>
      </c>
      <c r="J2006" s="85" t="s">
        <v>1377</v>
      </c>
      <c r="K2006" s="87" t="s">
        <v>3947</v>
      </c>
      <c r="L2006" s="88" t="s">
        <v>4773</v>
      </c>
      <c r="M2006" s="88" t="s">
        <v>4830</v>
      </c>
      <c r="N2006" s="88"/>
      <c r="O2006" s="84"/>
      <c r="P2006" s="87" t="s">
        <v>2649</v>
      </c>
      <c r="Q2006" s="87"/>
      <c r="R2006"/>
      <c r="S2006" t="str">
        <f t="shared" si="521"/>
        <v/>
      </c>
      <c r="T2006" s="44" t="str">
        <f>IF(ISNA(VLOOKUP(P2006,Sheet1!E:F,2,0)),"--","PRESENT")</f>
        <v>--</v>
      </c>
      <c r="U2006"/>
      <c r="V2006">
        <f t="shared" si="522"/>
        <v>624</v>
      </c>
      <c r="W2006" s="79" t="s">
        <v>2661</v>
      </c>
      <c r="X2006" s="57" t="s">
        <v>2600</v>
      </c>
      <c r="Y2006" s="57" t="s">
        <v>2674</v>
      </c>
      <c r="Z2006" s="25" t="str">
        <f t="shared" si="523"/>
        <v>STD_RIGHT_DOUBLE_ARROW "MUL" STD_PI</v>
      </c>
      <c r="AA2006" s="25" t="str">
        <f t="shared" si="517"/>
        <v>&gt;&gt;MULPI</v>
      </c>
      <c r="AB2006" s="1">
        <f t="shared" si="524"/>
        <v>1962</v>
      </c>
      <c r="AC2006" t="str">
        <f t="shared" si="518"/>
        <v>ITM_MULPI2</v>
      </c>
      <c r="AD2006" s="133" t="str">
        <f>IF(ISNA(VLOOKUP(AA2006,'XEQM Shortlist'!J:J,1,0)),"//","")</f>
        <v>//</v>
      </c>
      <c r="AF2006" s="92" t="str">
        <f t="shared" si="519"/>
        <v>RIGHT_DOUBLE_ARROWMULPI</v>
      </c>
      <c r="AG2006" t="b">
        <f t="shared" si="520"/>
        <v>0</v>
      </c>
    </row>
    <row r="2007" spans="1:33">
      <c r="A2007" s="48">
        <f t="shared" si="515"/>
        <v>2007</v>
      </c>
      <c r="B2007" s="47">
        <f t="shared" si="516"/>
        <v>1963</v>
      </c>
      <c r="C2007" s="84" t="s">
        <v>3751</v>
      </c>
      <c r="D2007" s="84" t="s">
        <v>4418</v>
      </c>
      <c r="E2007" s="85" t="s">
        <v>5434</v>
      </c>
      <c r="F2007" s="85" t="s">
        <v>5434</v>
      </c>
      <c r="G2007" s="86">
        <v>0</v>
      </c>
      <c r="H2007" s="86">
        <v>0</v>
      </c>
      <c r="I2007" s="148" t="s">
        <v>3</v>
      </c>
      <c r="J2007" s="85" t="s">
        <v>1377</v>
      </c>
      <c r="K2007" s="87" t="s">
        <v>3947</v>
      </c>
      <c r="L2007" s="88" t="s">
        <v>4773</v>
      </c>
      <c r="M2007" s="88" t="s">
        <v>4830</v>
      </c>
      <c r="N2007" s="88"/>
      <c r="O2007" s="84"/>
      <c r="P2007" s="87" t="s">
        <v>2651</v>
      </c>
      <c r="Q2007" s="87"/>
      <c r="R2007"/>
      <c r="S2007" t="str">
        <f t="shared" si="521"/>
        <v/>
      </c>
      <c r="T2007" s="44" t="str">
        <f>IF(ISNA(VLOOKUP(P2007,Sheet1!E:F,2,0)),"--","PRESENT")</f>
        <v>PRESENT</v>
      </c>
      <c r="U2007"/>
      <c r="V2007">
        <f t="shared" si="522"/>
        <v>625</v>
      </c>
      <c r="W2007" s="79" t="s">
        <v>2661</v>
      </c>
      <c r="X2007" s="57" t="s">
        <v>2600</v>
      </c>
      <c r="Y2007" s="57" t="s">
        <v>2672</v>
      </c>
      <c r="Z2007" s="25" t="str">
        <f t="shared" si="523"/>
        <v>STD_RIGHT_DOUBLE_ARROW "RAD"</v>
      </c>
      <c r="AA2007" s="25" t="str">
        <f t="shared" si="517"/>
        <v>&gt;&gt;RAD</v>
      </c>
      <c r="AB2007" s="1">
        <f t="shared" si="524"/>
        <v>1963</v>
      </c>
      <c r="AC2007" t="str">
        <f t="shared" si="518"/>
        <v>ITM_RAD2</v>
      </c>
      <c r="AD2007" s="133" t="str">
        <f>IF(ISNA(VLOOKUP(AA2007,'XEQM Shortlist'!J:J,1,0)),"//","")</f>
        <v>//</v>
      </c>
      <c r="AF2007" s="92" t="str">
        <f t="shared" si="519"/>
        <v>RIGHT_DOUBLE_ARROWRAD</v>
      </c>
      <c r="AG2007" t="b">
        <f t="shared" si="520"/>
        <v>0</v>
      </c>
    </row>
    <row r="2008" spans="1:33">
      <c r="A2008" s="48">
        <f t="shared" si="515"/>
        <v>2008</v>
      </c>
      <c r="B2008" s="47">
        <f t="shared" si="516"/>
        <v>1964</v>
      </c>
      <c r="C2008" s="84" t="s">
        <v>3751</v>
      </c>
      <c r="D2008" s="84" t="s">
        <v>4260</v>
      </c>
      <c r="E2008" s="85" t="s">
        <v>5435</v>
      </c>
      <c r="F2008" s="85" t="s">
        <v>5436</v>
      </c>
      <c r="G2008" s="86">
        <v>0</v>
      </c>
      <c r="H2008" s="86">
        <v>0</v>
      </c>
      <c r="I2008" s="148" t="s">
        <v>3</v>
      </c>
      <c r="J2008" s="85" t="s">
        <v>1377</v>
      </c>
      <c r="K2008" s="87" t="s">
        <v>3947</v>
      </c>
      <c r="L2008" s="88" t="s">
        <v>4773</v>
      </c>
      <c r="M2008" s="88" t="s">
        <v>4830</v>
      </c>
      <c r="N2008" s="88"/>
      <c r="O2008" s="84"/>
      <c r="P2008" s="87" t="s">
        <v>2652</v>
      </c>
      <c r="Q2008" s="87"/>
      <c r="R2008"/>
      <c r="S2008" t="str">
        <f t="shared" si="521"/>
        <v/>
      </c>
      <c r="T2008" s="44" t="str">
        <f>IF(ISNA(VLOOKUP(P2008,Sheet1!E:F,2,0)),"--","PRESENT")</f>
        <v>--</v>
      </c>
      <c r="U2008"/>
      <c r="V2008">
        <f t="shared" si="522"/>
        <v>626</v>
      </c>
      <c r="W2008" s="79" t="s">
        <v>2661</v>
      </c>
      <c r="X2008" s="57" t="s">
        <v>2600</v>
      </c>
      <c r="Y2008" s="57" t="s">
        <v>2673</v>
      </c>
      <c r="Z2008" s="25" t="str">
        <f t="shared" si="523"/>
        <v>STD_RIGHT_DOUBLE_ARROW "H.MS"</v>
      </c>
      <c r="AA2008" s="25" t="str">
        <f t="shared" si="517"/>
        <v>&gt;&gt;H.MS</v>
      </c>
      <c r="AB2008" s="1">
        <f t="shared" si="524"/>
        <v>1964</v>
      </c>
      <c r="AC2008" t="str">
        <f t="shared" si="518"/>
        <v>ITM_HMS2</v>
      </c>
      <c r="AD2008" s="133" t="str">
        <f>IF(ISNA(VLOOKUP(AA2008,'XEQM Shortlist'!J:J,1,0)),"//","")</f>
        <v>//</v>
      </c>
      <c r="AF2008" s="92" t="str">
        <f t="shared" si="519"/>
        <v>RIGHT_DOUBLE_ARROWH.MS</v>
      </c>
      <c r="AG2008" t="b">
        <f t="shared" si="520"/>
        <v>0</v>
      </c>
    </row>
    <row r="2009" spans="1:33">
      <c r="A2009" s="48">
        <f t="shared" si="515"/>
        <v>2009</v>
      </c>
      <c r="B2009" s="47">
        <f t="shared" si="516"/>
        <v>1965</v>
      </c>
      <c r="C2009" s="84" t="s">
        <v>3752</v>
      </c>
      <c r="D2009" s="84">
        <v>1</v>
      </c>
      <c r="E2009" s="85" t="s">
        <v>2550</v>
      </c>
      <c r="F2009" s="85" t="s">
        <v>2550</v>
      </c>
      <c r="G2009" s="86">
        <v>0</v>
      </c>
      <c r="H2009" s="86">
        <v>0</v>
      </c>
      <c r="I2009" s="153" t="s">
        <v>3</v>
      </c>
      <c r="J2009" s="85" t="s">
        <v>1377</v>
      </c>
      <c r="K2009" s="87" t="s">
        <v>3947</v>
      </c>
      <c r="L2009" s="88" t="s">
        <v>4773</v>
      </c>
      <c r="M2009" s="88" t="s">
        <v>4830</v>
      </c>
      <c r="N2009" s="88"/>
      <c r="O2009" s="84" t="s">
        <v>2491</v>
      </c>
      <c r="P2009" s="87" t="s">
        <v>2551</v>
      </c>
      <c r="Q2009" s="87"/>
      <c r="R2009"/>
      <c r="S2009" t="str">
        <f t="shared" si="521"/>
        <v/>
      </c>
      <c r="T2009" s="44" t="str">
        <f>IF(ISNA(VLOOKUP(P2009,Sheet1!E:F,2,0)),"--","PRESENT")</f>
        <v>--</v>
      </c>
      <c r="U2009"/>
      <c r="V2009">
        <f t="shared" si="522"/>
        <v>627</v>
      </c>
      <c r="W2009" s="79" t="s">
        <v>2675</v>
      </c>
      <c r="X2009" s="57" t="s">
        <v>2240</v>
      </c>
      <c r="Y2009" s="57" t="s">
        <v>2240</v>
      </c>
      <c r="Z2009" s="25" t="str">
        <f t="shared" si="523"/>
        <v>"XEQM01"</v>
      </c>
      <c r="AA2009" s="25" t="str">
        <f t="shared" si="517"/>
        <v>XEQM01</v>
      </c>
      <c r="AB2009" s="1">
        <f t="shared" si="524"/>
        <v>1965</v>
      </c>
      <c r="AC2009" t="str">
        <f t="shared" si="518"/>
        <v>ITM_X_P1</v>
      </c>
      <c r="AD2009" s="133" t="str">
        <f>IF(ISNA(VLOOKUP(AA2009,'XEQM Shortlist'!J:J,1,0)),"//","")</f>
        <v>//</v>
      </c>
      <c r="AF2009" s="92" t="str">
        <f t="shared" si="519"/>
        <v>XEQM01</v>
      </c>
      <c r="AG2009" t="b">
        <f t="shared" si="520"/>
        <v>1</v>
      </c>
    </row>
    <row r="2010" spans="1:33">
      <c r="A2010" s="48">
        <f t="shared" si="515"/>
        <v>2010</v>
      </c>
      <c r="B2010" s="47">
        <f t="shared" si="516"/>
        <v>1966</v>
      </c>
      <c r="C2010" s="84" t="s">
        <v>3752</v>
      </c>
      <c r="D2010" s="84">
        <v>2</v>
      </c>
      <c r="E2010" s="87" t="s">
        <v>2553</v>
      </c>
      <c r="F2010" s="87" t="s">
        <v>2553</v>
      </c>
      <c r="G2010" s="90">
        <v>0</v>
      </c>
      <c r="H2010" s="90">
        <v>0</v>
      </c>
      <c r="I2010" s="153" t="s">
        <v>3</v>
      </c>
      <c r="J2010" s="85" t="s">
        <v>1377</v>
      </c>
      <c r="K2010" s="87" t="s">
        <v>3947</v>
      </c>
      <c r="L2010" s="88" t="s">
        <v>4773</v>
      </c>
      <c r="M2010" s="88" t="s">
        <v>4830</v>
      </c>
      <c r="N2010" s="88"/>
      <c r="O2010" s="88" t="s">
        <v>2491</v>
      </c>
      <c r="P2010" s="87" t="s">
        <v>2552</v>
      </c>
      <c r="Q2010" s="87"/>
      <c r="R2010"/>
      <c r="S2010" t="str">
        <f t="shared" si="521"/>
        <v/>
      </c>
      <c r="T2010" s="44" t="str">
        <f>IF(ISNA(VLOOKUP(P2010,Sheet1!E:F,2,0)),"--","PRESENT")</f>
        <v>--</v>
      </c>
      <c r="U2010"/>
      <c r="V2010">
        <f t="shared" si="522"/>
        <v>628</v>
      </c>
      <c r="W2010" s="79" t="s">
        <v>2675</v>
      </c>
      <c r="X2010" s="57" t="s">
        <v>2240</v>
      </c>
      <c r="Y2010" s="57" t="s">
        <v>2240</v>
      </c>
      <c r="Z2010" s="25" t="str">
        <f t="shared" si="523"/>
        <v>"XEQM02"</v>
      </c>
      <c r="AA2010" s="25" t="str">
        <f t="shared" si="517"/>
        <v>XEQM02</v>
      </c>
      <c r="AB2010" s="1">
        <f t="shared" si="524"/>
        <v>1966</v>
      </c>
      <c r="AC2010" t="str">
        <f t="shared" si="518"/>
        <v>ITM_X_P2</v>
      </c>
      <c r="AD2010" s="133" t="str">
        <f>IF(ISNA(VLOOKUP(AA2010,'XEQM Shortlist'!J:J,1,0)),"//","")</f>
        <v>//</v>
      </c>
      <c r="AF2010" s="92" t="str">
        <f t="shared" si="519"/>
        <v>XEQM02</v>
      </c>
      <c r="AG2010" t="b">
        <f t="shared" si="520"/>
        <v>1</v>
      </c>
    </row>
    <row r="2011" spans="1:33">
      <c r="A2011" s="48">
        <f t="shared" si="515"/>
        <v>2011</v>
      </c>
      <c r="B2011" s="47">
        <f t="shared" si="516"/>
        <v>1967</v>
      </c>
      <c r="C2011" s="84" t="s">
        <v>3752</v>
      </c>
      <c r="D2011" s="84">
        <v>3</v>
      </c>
      <c r="E2011" s="87" t="s">
        <v>2570</v>
      </c>
      <c r="F2011" s="87" t="s">
        <v>2570</v>
      </c>
      <c r="G2011" s="90">
        <v>0</v>
      </c>
      <c r="H2011" s="90">
        <v>0</v>
      </c>
      <c r="I2011" s="153" t="s">
        <v>3</v>
      </c>
      <c r="J2011" s="85" t="s">
        <v>1377</v>
      </c>
      <c r="K2011" s="87" t="s">
        <v>3947</v>
      </c>
      <c r="L2011" s="88" t="s">
        <v>4773</v>
      </c>
      <c r="M2011" s="88" t="s">
        <v>4830</v>
      </c>
      <c r="N2011" s="88"/>
      <c r="O2011" s="88" t="s">
        <v>2491</v>
      </c>
      <c r="P2011" s="87" t="s">
        <v>2554</v>
      </c>
      <c r="Q2011" s="87"/>
      <c r="R2011"/>
      <c r="S2011" t="str">
        <f t="shared" si="521"/>
        <v/>
      </c>
      <c r="T2011" s="44" t="str">
        <f>IF(ISNA(VLOOKUP(P2011,Sheet1!E:F,2,0)),"--","PRESENT")</f>
        <v>--</v>
      </c>
      <c r="U2011"/>
      <c r="V2011">
        <f t="shared" si="522"/>
        <v>629</v>
      </c>
      <c r="W2011" s="79" t="s">
        <v>2675</v>
      </c>
      <c r="X2011" s="57" t="s">
        <v>2240</v>
      </c>
      <c r="Y2011" s="57" t="s">
        <v>2240</v>
      </c>
      <c r="Z2011" s="25" t="str">
        <f t="shared" si="523"/>
        <v>"XEQM03"</v>
      </c>
      <c r="AA2011" s="25" t="str">
        <f t="shared" si="517"/>
        <v>XEQM03</v>
      </c>
      <c r="AB2011" s="1">
        <f t="shared" si="524"/>
        <v>1967</v>
      </c>
      <c r="AC2011" t="str">
        <f t="shared" si="518"/>
        <v>ITM_X_P3</v>
      </c>
      <c r="AD2011" s="133" t="str">
        <f>IF(ISNA(VLOOKUP(AA2011,'XEQM Shortlist'!J:J,1,0)),"//","")</f>
        <v>//</v>
      </c>
      <c r="AF2011" s="92" t="str">
        <f t="shared" si="519"/>
        <v>XEQM03</v>
      </c>
      <c r="AG2011" t="b">
        <f t="shared" si="520"/>
        <v>1</v>
      </c>
    </row>
    <row r="2012" spans="1:33">
      <c r="A2012" s="48">
        <f t="shared" ref="A2012:A2075" si="525">IF(B2012=INT(B2012),ROW(),"")</f>
        <v>2012</v>
      </c>
      <c r="B2012" s="47">
        <f t="shared" ref="B2012:B2075" si="526">IF(AND(MID(C2012,2,1)&lt;&gt;"/",MID(C2012,1,1)="/"),INT(B2011)+1,B2011+0.01)</f>
        <v>1968</v>
      </c>
      <c r="C2012" s="84" t="s">
        <v>3752</v>
      </c>
      <c r="D2012" s="84">
        <v>4</v>
      </c>
      <c r="E2012" s="87" t="s">
        <v>2571</v>
      </c>
      <c r="F2012" s="87" t="s">
        <v>2571</v>
      </c>
      <c r="G2012" s="90">
        <v>0</v>
      </c>
      <c r="H2012" s="90">
        <v>0</v>
      </c>
      <c r="I2012" s="153" t="s">
        <v>3</v>
      </c>
      <c r="J2012" s="85" t="s">
        <v>1377</v>
      </c>
      <c r="K2012" s="87" t="s">
        <v>3947</v>
      </c>
      <c r="L2012" s="88" t="s">
        <v>4773</v>
      </c>
      <c r="M2012" s="88" t="s">
        <v>4830</v>
      </c>
      <c r="N2012" s="88"/>
      <c r="O2012" s="88" t="s">
        <v>2491</v>
      </c>
      <c r="P2012" s="87" t="s">
        <v>2555</v>
      </c>
      <c r="Q2012" s="87"/>
      <c r="R2012"/>
      <c r="S2012" t="str">
        <f t="shared" si="521"/>
        <v/>
      </c>
      <c r="T2012" s="44" t="str">
        <f>IF(ISNA(VLOOKUP(P2012,Sheet1!E:F,2,0)),"--","PRESENT")</f>
        <v>--</v>
      </c>
      <c r="U2012"/>
      <c r="V2012">
        <f t="shared" si="522"/>
        <v>630</v>
      </c>
      <c r="W2012" s="79" t="s">
        <v>2675</v>
      </c>
      <c r="X2012" s="57" t="s">
        <v>2240</v>
      </c>
      <c r="Y2012" s="57" t="s">
        <v>2240</v>
      </c>
      <c r="Z2012" s="25" t="str">
        <f t="shared" si="523"/>
        <v>"XEQM04"</v>
      </c>
      <c r="AA2012" s="25" t="str">
        <f t="shared" si="517"/>
        <v>XEQM04</v>
      </c>
      <c r="AB2012" s="1">
        <f t="shared" si="524"/>
        <v>1968</v>
      </c>
      <c r="AC2012" t="str">
        <f t="shared" si="518"/>
        <v>ITM_X_P4</v>
      </c>
      <c r="AD2012" s="133" t="str">
        <f>IF(ISNA(VLOOKUP(AA2012,'XEQM Shortlist'!J:J,1,0)),"//","")</f>
        <v>//</v>
      </c>
      <c r="AF2012" s="92" t="str">
        <f t="shared" si="519"/>
        <v>XEQM04</v>
      </c>
      <c r="AG2012" t="b">
        <f t="shared" si="520"/>
        <v>1</v>
      </c>
    </row>
    <row r="2013" spans="1:33">
      <c r="A2013" s="48">
        <f t="shared" si="525"/>
        <v>2013</v>
      </c>
      <c r="B2013" s="47">
        <f t="shared" si="526"/>
        <v>1969</v>
      </c>
      <c r="C2013" s="84" t="s">
        <v>3752</v>
      </c>
      <c r="D2013" s="84">
        <v>5</v>
      </c>
      <c r="E2013" s="87" t="s">
        <v>2572</v>
      </c>
      <c r="F2013" s="87" t="s">
        <v>2572</v>
      </c>
      <c r="G2013" s="90">
        <v>0</v>
      </c>
      <c r="H2013" s="90">
        <v>0</v>
      </c>
      <c r="I2013" s="153" t="s">
        <v>3</v>
      </c>
      <c r="J2013" s="85" t="s">
        <v>1377</v>
      </c>
      <c r="K2013" s="87" t="s">
        <v>3947</v>
      </c>
      <c r="L2013" s="88" t="s">
        <v>4773</v>
      </c>
      <c r="M2013" s="88" t="s">
        <v>4830</v>
      </c>
      <c r="N2013" s="88"/>
      <c r="O2013" s="88" t="s">
        <v>2491</v>
      </c>
      <c r="P2013" s="87" t="s">
        <v>2556</v>
      </c>
      <c r="Q2013" s="87"/>
      <c r="R2013"/>
      <c r="S2013" t="str">
        <f t="shared" si="521"/>
        <v/>
      </c>
      <c r="T2013" s="44" t="str">
        <f>IF(ISNA(VLOOKUP(P2013,Sheet1!E:F,2,0)),"--","PRESENT")</f>
        <v>--</v>
      </c>
      <c r="U2013"/>
      <c r="V2013">
        <f t="shared" si="522"/>
        <v>631</v>
      </c>
      <c r="W2013" s="79" t="s">
        <v>2675</v>
      </c>
      <c r="X2013" s="57" t="s">
        <v>2240</v>
      </c>
      <c r="Y2013" s="57" t="s">
        <v>2240</v>
      </c>
      <c r="Z2013" s="25" t="str">
        <f t="shared" si="523"/>
        <v>"XEQM05"</v>
      </c>
      <c r="AA2013" s="25" t="str">
        <f t="shared" si="517"/>
        <v>XEQM05</v>
      </c>
      <c r="AB2013" s="1">
        <f t="shared" si="524"/>
        <v>1969</v>
      </c>
      <c r="AC2013" t="str">
        <f t="shared" si="518"/>
        <v>ITM_X_P5</v>
      </c>
      <c r="AD2013" s="133" t="str">
        <f>IF(ISNA(VLOOKUP(AA2013,'XEQM Shortlist'!J:J,1,0)),"//","")</f>
        <v>//</v>
      </c>
      <c r="AF2013" s="92" t="str">
        <f t="shared" si="519"/>
        <v>XEQM05</v>
      </c>
      <c r="AG2013" t="b">
        <f t="shared" si="520"/>
        <v>1</v>
      </c>
    </row>
    <row r="2014" spans="1:33">
      <c r="A2014" s="48">
        <f t="shared" si="525"/>
        <v>2014</v>
      </c>
      <c r="B2014" s="47">
        <f t="shared" si="526"/>
        <v>1970</v>
      </c>
      <c r="C2014" s="84" t="s">
        <v>3752</v>
      </c>
      <c r="D2014" s="84">
        <v>6</v>
      </c>
      <c r="E2014" s="87" t="s">
        <v>2573</v>
      </c>
      <c r="F2014" s="87" t="s">
        <v>2573</v>
      </c>
      <c r="G2014" s="90">
        <v>0</v>
      </c>
      <c r="H2014" s="90">
        <v>0</v>
      </c>
      <c r="I2014" s="153" t="s">
        <v>3</v>
      </c>
      <c r="J2014" s="85" t="s">
        <v>1377</v>
      </c>
      <c r="K2014" s="87" t="s">
        <v>3947</v>
      </c>
      <c r="L2014" s="88" t="s">
        <v>4773</v>
      </c>
      <c r="M2014" s="88" t="s">
        <v>4830</v>
      </c>
      <c r="N2014" s="88"/>
      <c r="O2014" s="88" t="s">
        <v>2491</v>
      </c>
      <c r="P2014" s="87" t="s">
        <v>2557</v>
      </c>
      <c r="Q2014" s="87"/>
      <c r="R2014"/>
      <c r="S2014" t="str">
        <f t="shared" si="521"/>
        <v/>
      </c>
      <c r="T2014" s="44" t="str">
        <f>IF(ISNA(VLOOKUP(P2014,Sheet1!E:F,2,0)),"--","PRESENT")</f>
        <v>--</v>
      </c>
      <c r="U2014"/>
      <c r="V2014">
        <f t="shared" si="522"/>
        <v>632</v>
      </c>
      <c r="W2014" s="79" t="s">
        <v>2675</v>
      </c>
      <c r="X2014" s="57" t="s">
        <v>2240</v>
      </c>
      <c r="Y2014" s="57" t="s">
        <v>2240</v>
      </c>
      <c r="Z2014" s="25" t="str">
        <f t="shared" si="523"/>
        <v>"XEQM06"</v>
      </c>
      <c r="AA2014" s="25" t="str">
        <f t="shared" si="517"/>
        <v>XEQM06</v>
      </c>
      <c r="AB2014" s="1">
        <f t="shared" si="524"/>
        <v>1970</v>
      </c>
      <c r="AC2014" t="str">
        <f t="shared" si="518"/>
        <v>ITM_X_P6</v>
      </c>
      <c r="AD2014" s="133" t="str">
        <f>IF(ISNA(VLOOKUP(AA2014,'XEQM Shortlist'!J:J,1,0)),"//","")</f>
        <v>//</v>
      </c>
      <c r="AF2014" s="92" t="str">
        <f t="shared" si="519"/>
        <v>XEQM06</v>
      </c>
      <c r="AG2014" t="b">
        <f t="shared" si="520"/>
        <v>1</v>
      </c>
    </row>
    <row r="2015" spans="1:33">
      <c r="A2015" s="48">
        <f t="shared" si="525"/>
        <v>2015</v>
      </c>
      <c r="B2015" s="47">
        <f t="shared" si="526"/>
        <v>1971</v>
      </c>
      <c r="C2015" s="84" t="s">
        <v>3752</v>
      </c>
      <c r="D2015" s="84">
        <v>7</v>
      </c>
      <c r="E2015" s="87" t="s">
        <v>2574</v>
      </c>
      <c r="F2015" s="87" t="s">
        <v>2574</v>
      </c>
      <c r="G2015" s="90">
        <v>0</v>
      </c>
      <c r="H2015" s="90">
        <v>0</v>
      </c>
      <c r="I2015" s="153" t="s">
        <v>3</v>
      </c>
      <c r="J2015" s="85" t="s">
        <v>1377</v>
      </c>
      <c r="K2015" s="87" t="s">
        <v>3947</v>
      </c>
      <c r="L2015" s="88" t="s">
        <v>4773</v>
      </c>
      <c r="M2015" s="88" t="s">
        <v>4830</v>
      </c>
      <c r="N2015" s="88"/>
      <c r="O2015" s="88" t="s">
        <v>2491</v>
      </c>
      <c r="P2015" s="87" t="s">
        <v>2558</v>
      </c>
      <c r="Q2015" s="87"/>
      <c r="R2015"/>
      <c r="S2015" t="str">
        <f t="shared" si="521"/>
        <v/>
      </c>
      <c r="T2015" s="44" t="str">
        <f>IF(ISNA(VLOOKUP(P2015,Sheet1!E:F,2,0)),"--","PRESENT")</f>
        <v>--</v>
      </c>
      <c r="U2015"/>
      <c r="V2015">
        <f t="shared" si="522"/>
        <v>633</v>
      </c>
      <c r="W2015" s="79" t="s">
        <v>2675</v>
      </c>
      <c r="X2015" s="57" t="s">
        <v>2240</v>
      </c>
      <c r="Y2015" s="57" t="s">
        <v>2240</v>
      </c>
      <c r="Z2015" s="25" t="str">
        <f t="shared" si="523"/>
        <v>"XEQM07"</v>
      </c>
      <c r="AA2015" s="25" t="str">
        <f t="shared" si="517"/>
        <v>XEQM07</v>
      </c>
      <c r="AB2015" s="1">
        <f t="shared" si="524"/>
        <v>1971</v>
      </c>
      <c r="AC2015" t="str">
        <f t="shared" si="518"/>
        <v>ITM_X_f1</v>
      </c>
      <c r="AD2015" s="133" t="str">
        <f>IF(ISNA(VLOOKUP(AA2015,'XEQM Shortlist'!J:J,1,0)),"//","")</f>
        <v>//</v>
      </c>
      <c r="AF2015" s="92" t="str">
        <f t="shared" si="519"/>
        <v>XEQM07</v>
      </c>
      <c r="AG2015" t="b">
        <f t="shared" si="520"/>
        <v>1</v>
      </c>
    </row>
    <row r="2016" spans="1:33">
      <c r="A2016" s="48">
        <f t="shared" si="525"/>
        <v>2016</v>
      </c>
      <c r="B2016" s="47">
        <f t="shared" si="526"/>
        <v>1972</v>
      </c>
      <c r="C2016" s="84" t="s">
        <v>3752</v>
      </c>
      <c r="D2016" s="84">
        <v>8</v>
      </c>
      <c r="E2016" s="87" t="s">
        <v>2575</v>
      </c>
      <c r="F2016" s="87" t="s">
        <v>2575</v>
      </c>
      <c r="G2016" s="90">
        <v>0</v>
      </c>
      <c r="H2016" s="90">
        <v>0</v>
      </c>
      <c r="I2016" s="153" t="s">
        <v>3</v>
      </c>
      <c r="J2016" s="85" t="s">
        <v>1377</v>
      </c>
      <c r="K2016" s="87" t="s">
        <v>3947</v>
      </c>
      <c r="L2016" s="88" t="s">
        <v>4773</v>
      </c>
      <c r="M2016" s="88" t="s">
        <v>4830</v>
      </c>
      <c r="N2016" s="88"/>
      <c r="O2016" s="88" t="s">
        <v>2491</v>
      </c>
      <c r="P2016" s="87" t="s">
        <v>2559</v>
      </c>
      <c r="Q2016" s="87"/>
      <c r="R2016"/>
      <c r="S2016" t="str">
        <f t="shared" si="521"/>
        <v/>
      </c>
      <c r="T2016" s="44" t="str">
        <f>IF(ISNA(VLOOKUP(P2016,Sheet1!E:F,2,0)),"--","PRESENT")</f>
        <v>--</v>
      </c>
      <c r="U2016"/>
      <c r="V2016">
        <f t="shared" si="522"/>
        <v>634</v>
      </c>
      <c r="W2016" s="79" t="s">
        <v>2675</v>
      </c>
      <c r="X2016" s="57" t="s">
        <v>2240</v>
      </c>
      <c r="Y2016" s="57" t="s">
        <v>2240</v>
      </c>
      <c r="Z2016" s="25" t="str">
        <f t="shared" si="523"/>
        <v>"XEQM08"</v>
      </c>
      <c r="AA2016" s="25" t="str">
        <f t="shared" si="517"/>
        <v>XEQM08</v>
      </c>
      <c r="AB2016" s="1">
        <f t="shared" si="524"/>
        <v>1972</v>
      </c>
      <c r="AC2016" t="str">
        <f t="shared" si="518"/>
        <v>ITM_X_f2</v>
      </c>
      <c r="AD2016" s="133" t="str">
        <f>IF(ISNA(VLOOKUP(AA2016,'XEQM Shortlist'!J:J,1,0)),"//","")</f>
        <v>//</v>
      </c>
      <c r="AF2016" s="92" t="str">
        <f t="shared" si="519"/>
        <v>XEQM08</v>
      </c>
      <c r="AG2016" t="b">
        <f t="shared" si="520"/>
        <v>1</v>
      </c>
    </row>
    <row r="2017" spans="1:33">
      <c r="A2017" s="48">
        <f t="shared" si="525"/>
        <v>2017</v>
      </c>
      <c r="B2017" s="47">
        <f t="shared" si="526"/>
        <v>1973</v>
      </c>
      <c r="C2017" s="84" t="s">
        <v>3752</v>
      </c>
      <c r="D2017" s="84">
        <v>9</v>
      </c>
      <c r="E2017" s="87" t="s">
        <v>2576</v>
      </c>
      <c r="F2017" s="87" t="s">
        <v>2576</v>
      </c>
      <c r="G2017" s="90">
        <v>0</v>
      </c>
      <c r="H2017" s="90">
        <v>0</v>
      </c>
      <c r="I2017" s="153" t="s">
        <v>3</v>
      </c>
      <c r="J2017" s="85" t="s">
        <v>1377</v>
      </c>
      <c r="K2017" s="87" t="s">
        <v>3947</v>
      </c>
      <c r="L2017" s="88" t="s">
        <v>4773</v>
      </c>
      <c r="M2017" s="88" t="s">
        <v>4830</v>
      </c>
      <c r="N2017" s="88"/>
      <c r="O2017" s="88" t="s">
        <v>2491</v>
      </c>
      <c r="P2017" s="87" t="s">
        <v>2560</v>
      </c>
      <c r="Q2017" s="87"/>
      <c r="R2017"/>
      <c r="S2017" t="str">
        <f t="shared" si="521"/>
        <v/>
      </c>
      <c r="T2017" s="44" t="str">
        <f>IF(ISNA(VLOOKUP(P2017,Sheet1!E:F,2,0)),"--","PRESENT")</f>
        <v>--</v>
      </c>
      <c r="U2017"/>
      <c r="V2017">
        <f t="shared" si="522"/>
        <v>635</v>
      </c>
      <c r="W2017" s="79" t="s">
        <v>2675</v>
      </c>
      <c r="X2017" s="57" t="s">
        <v>2240</v>
      </c>
      <c r="Y2017" s="57" t="s">
        <v>2240</v>
      </c>
      <c r="Z2017" s="25" t="str">
        <f t="shared" si="523"/>
        <v>"XEQM09"</v>
      </c>
      <c r="AA2017" s="25" t="str">
        <f t="shared" si="517"/>
        <v>XEQM09</v>
      </c>
      <c r="AB2017" s="1">
        <f t="shared" si="524"/>
        <v>1973</v>
      </c>
      <c r="AC2017" t="str">
        <f t="shared" si="518"/>
        <v>ITM_X_f3</v>
      </c>
      <c r="AD2017" s="133" t="str">
        <f>IF(ISNA(VLOOKUP(AA2017,'XEQM Shortlist'!J:J,1,0)),"//","")</f>
        <v>//</v>
      </c>
      <c r="AF2017" s="92" t="str">
        <f t="shared" si="519"/>
        <v>XEQM09</v>
      </c>
      <c r="AG2017" t="b">
        <f t="shared" si="520"/>
        <v>1</v>
      </c>
    </row>
    <row r="2018" spans="1:33">
      <c r="A2018" s="48">
        <f t="shared" si="525"/>
        <v>2018</v>
      </c>
      <c r="B2018" s="47">
        <f t="shared" si="526"/>
        <v>1974</v>
      </c>
      <c r="C2018" s="84" t="s">
        <v>3752</v>
      </c>
      <c r="D2018" s="84">
        <v>10</v>
      </c>
      <c r="E2018" s="87" t="s">
        <v>2577</v>
      </c>
      <c r="F2018" s="87" t="s">
        <v>2577</v>
      </c>
      <c r="G2018" s="90">
        <v>0</v>
      </c>
      <c r="H2018" s="90">
        <v>0</v>
      </c>
      <c r="I2018" s="153" t="s">
        <v>3</v>
      </c>
      <c r="J2018" s="85" t="s">
        <v>1377</v>
      </c>
      <c r="K2018" s="87" t="s">
        <v>3947</v>
      </c>
      <c r="L2018" s="88" t="s">
        <v>4773</v>
      </c>
      <c r="M2018" s="88" t="s">
        <v>4830</v>
      </c>
      <c r="N2018" s="88"/>
      <c r="O2018" s="88" t="s">
        <v>2491</v>
      </c>
      <c r="P2018" s="87" t="s">
        <v>2561</v>
      </c>
      <c r="Q2018" s="87"/>
      <c r="R2018"/>
      <c r="S2018" t="str">
        <f t="shared" si="521"/>
        <v/>
      </c>
      <c r="T2018" s="44" t="str">
        <f>IF(ISNA(VLOOKUP(P2018,Sheet1!E:F,2,0)),"--","PRESENT")</f>
        <v>--</v>
      </c>
      <c r="U2018"/>
      <c r="V2018">
        <f t="shared" si="522"/>
        <v>636</v>
      </c>
      <c r="W2018" s="79" t="s">
        <v>2675</v>
      </c>
      <c r="X2018" s="57" t="s">
        <v>2240</v>
      </c>
      <c r="Y2018" s="57" t="s">
        <v>2240</v>
      </c>
      <c r="Z2018" s="25" t="str">
        <f t="shared" si="523"/>
        <v>"XEQM10"</v>
      </c>
      <c r="AA2018" s="25" t="str">
        <f t="shared" si="517"/>
        <v>XEQM10</v>
      </c>
      <c r="AB2018" s="1">
        <f t="shared" si="524"/>
        <v>1974</v>
      </c>
      <c r="AC2018" t="str">
        <f t="shared" si="518"/>
        <v>ITM_X_f4</v>
      </c>
      <c r="AD2018" s="133" t="str">
        <f>IF(ISNA(VLOOKUP(AA2018,'XEQM Shortlist'!J:J,1,0)),"//","")</f>
        <v>//</v>
      </c>
      <c r="AF2018" s="92" t="str">
        <f t="shared" si="519"/>
        <v>XEQM10</v>
      </c>
      <c r="AG2018" t="b">
        <f t="shared" si="520"/>
        <v>1</v>
      </c>
    </row>
    <row r="2019" spans="1:33">
      <c r="A2019" s="48">
        <f t="shared" si="525"/>
        <v>2019</v>
      </c>
      <c r="B2019" s="47">
        <f t="shared" si="526"/>
        <v>1975</v>
      </c>
      <c r="C2019" s="84" t="s">
        <v>3752</v>
      </c>
      <c r="D2019" s="84">
        <v>11</v>
      </c>
      <c r="E2019" s="87" t="s">
        <v>2578</v>
      </c>
      <c r="F2019" s="87" t="s">
        <v>2578</v>
      </c>
      <c r="G2019" s="90">
        <v>0</v>
      </c>
      <c r="H2019" s="90">
        <v>0</v>
      </c>
      <c r="I2019" s="153" t="s">
        <v>3</v>
      </c>
      <c r="J2019" s="85" t="s">
        <v>1377</v>
      </c>
      <c r="K2019" s="87" t="s">
        <v>3947</v>
      </c>
      <c r="L2019" s="88" t="s">
        <v>4773</v>
      </c>
      <c r="M2019" s="88" t="s">
        <v>4830</v>
      </c>
      <c r="N2019" s="88"/>
      <c r="O2019" s="88" t="s">
        <v>2491</v>
      </c>
      <c r="P2019" s="87" t="s">
        <v>2562</v>
      </c>
      <c r="Q2019" s="87"/>
      <c r="R2019"/>
      <c r="S2019" t="str">
        <f t="shared" si="521"/>
        <v/>
      </c>
      <c r="T2019" s="44" t="str">
        <f>IF(ISNA(VLOOKUP(P2019,Sheet1!E:F,2,0)),"--","PRESENT")</f>
        <v>--</v>
      </c>
      <c r="U2019"/>
      <c r="V2019">
        <f t="shared" si="522"/>
        <v>637</v>
      </c>
      <c r="W2019" s="79" t="s">
        <v>2675</v>
      </c>
      <c r="X2019" s="57" t="s">
        <v>2240</v>
      </c>
      <c r="Y2019" s="57" t="s">
        <v>2240</v>
      </c>
      <c r="Z2019" s="25" t="str">
        <f t="shared" si="523"/>
        <v>"XEQM11"</v>
      </c>
      <c r="AA2019" s="25" t="str">
        <f t="shared" si="517"/>
        <v>XEQM11</v>
      </c>
      <c r="AB2019" s="1">
        <f t="shared" si="524"/>
        <v>1975</v>
      </c>
      <c r="AC2019" t="str">
        <f t="shared" si="518"/>
        <v>ITM_X_f5</v>
      </c>
      <c r="AD2019" s="133" t="str">
        <f>IF(ISNA(VLOOKUP(AA2019,'XEQM Shortlist'!J:J,1,0)),"//","")</f>
        <v>//</v>
      </c>
      <c r="AF2019" s="92" t="str">
        <f t="shared" si="519"/>
        <v>XEQM11</v>
      </c>
      <c r="AG2019" t="b">
        <f t="shared" si="520"/>
        <v>1</v>
      </c>
    </row>
    <row r="2020" spans="1:33">
      <c r="A2020" s="48">
        <f t="shared" si="525"/>
        <v>2020</v>
      </c>
      <c r="B2020" s="47">
        <f t="shared" si="526"/>
        <v>1976</v>
      </c>
      <c r="C2020" s="84" t="s">
        <v>3752</v>
      </c>
      <c r="D2020" s="84">
        <v>12</v>
      </c>
      <c r="E2020" s="87" t="s">
        <v>2579</v>
      </c>
      <c r="F2020" s="87" t="s">
        <v>2579</v>
      </c>
      <c r="G2020" s="90">
        <v>0</v>
      </c>
      <c r="H2020" s="90">
        <v>0</v>
      </c>
      <c r="I2020" s="153" t="s">
        <v>3</v>
      </c>
      <c r="J2020" s="85" t="s">
        <v>1377</v>
      </c>
      <c r="K2020" s="87" t="s">
        <v>3947</v>
      </c>
      <c r="L2020" s="88" t="s">
        <v>4773</v>
      </c>
      <c r="M2020" s="88" t="s">
        <v>4830</v>
      </c>
      <c r="N2020" s="88"/>
      <c r="O2020" s="88" t="s">
        <v>2491</v>
      </c>
      <c r="P2020" s="87" t="s">
        <v>2563</v>
      </c>
      <c r="Q2020" s="87"/>
      <c r="R2020"/>
      <c r="S2020" t="str">
        <f t="shared" si="521"/>
        <v/>
      </c>
      <c r="T2020" s="44" t="str">
        <f>IF(ISNA(VLOOKUP(P2020,Sheet1!E:F,2,0)),"--","PRESENT")</f>
        <v>--</v>
      </c>
      <c r="U2020"/>
      <c r="V2020">
        <f t="shared" si="522"/>
        <v>638</v>
      </c>
      <c r="W2020" s="79" t="s">
        <v>2675</v>
      </c>
      <c r="X2020" s="57" t="s">
        <v>2240</v>
      </c>
      <c r="Y2020" s="57" t="s">
        <v>2240</v>
      </c>
      <c r="Z2020" s="25" t="str">
        <f t="shared" si="523"/>
        <v>"XEQM12"</v>
      </c>
      <c r="AA2020" s="25" t="str">
        <f t="shared" si="517"/>
        <v>XEQM12</v>
      </c>
      <c r="AB2020" s="1">
        <f t="shared" si="524"/>
        <v>1976</v>
      </c>
      <c r="AC2020" t="str">
        <f t="shared" si="518"/>
        <v>ITM_X_f6</v>
      </c>
      <c r="AD2020" s="133" t="str">
        <f>IF(ISNA(VLOOKUP(AA2020,'XEQM Shortlist'!J:J,1,0)),"//","")</f>
        <v>//</v>
      </c>
      <c r="AF2020" s="92" t="str">
        <f t="shared" si="519"/>
        <v>XEQM12</v>
      </c>
      <c r="AG2020" t="b">
        <f t="shared" si="520"/>
        <v>1</v>
      </c>
    </row>
    <row r="2021" spans="1:33">
      <c r="A2021" s="48">
        <f t="shared" si="525"/>
        <v>2021</v>
      </c>
      <c r="B2021" s="47">
        <f t="shared" si="526"/>
        <v>1977</v>
      </c>
      <c r="C2021" s="84" t="s">
        <v>3752</v>
      </c>
      <c r="D2021" s="84">
        <v>13</v>
      </c>
      <c r="E2021" s="87" t="s">
        <v>2580</v>
      </c>
      <c r="F2021" s="87" t="s">
        <v>2580</v>
      </c>
      <c r="G2021" s="90">
        <v>0</v>
      </c>
      <c r="H2021" s="90">
        <v>0</v>
      </c>
      <c r="I2021" s="153" t="s">
        <v>3</v>
      </c>
      <c r="J2021" s="85" t="s">
        <v>1377</v>
      </c>
      <c r="K2021" s="87" t="s">
        <v>3947</v>
      </c>
      <c r="L2021" s="88" t="s">
        <v>4773</v>
      </c>
      <c r="M2021" s="88" t="s">
        <v>4830</v>
      </c>
      <c r="N2021" s="88"/>
      <c r="O2021" s="88" t="s">
        <v>2491</v>
      </c>
      <c r="P2021" s="87" t="s">
        <v>2564</v>
      </c>
      <c r="Q2021" s="87"/>
      <c r="R2021"/>
      <c r="S2021" t="str">
        <f t="shared" si="521"/>
        <v/>
      </c>
      <c r="T2021" s="44" t="str">
        <f>IF(ISNA(VLOOKUP(P2021,Sheet1!E:F,2,0)),"--","PRESENT")</f>
        <v>--</v>
      </c>
      <c r="U2021"/>
      <c r="V2021">
        <f t="shared" si="522"/>
        <v>639</v>
      </c>
      <c r="W2021" s="79" t="s">
        <v>2675</v>
      </c>
      <c r="X2021" s="57" t="s">
        <v>2240</v>
      </c>
      <c r="Y2021" s="57" t="s">
        <v>2240</v>
      </c>
      <c r="Z2021" s="25" t="str">
        <f t="shared" si="523"/>
        <v>"XEQM13"</v>
      </c>
      <c r="AA2021" s="25" t="str">
        <f t="shared" si="517"/>
        <v>XEQM13</v>
      </c>
      <c r="AB2021" s="1">
        <f t="shared" si="524"/>
        <v>1977</v>
      </c>
      <c r="AC2021" t="str">
        <f t="shared" si="518"/>
        <v>ITM_X_g1</v>
      </c>
      <c r="AD2021" s="133" t="str">
        <f>IF(ISNA(VLOOKUP(AA2021,'XEQM Shortlist'!J:J,1,0)),"//","")</f>
        <v>//</v>
      </c>
      <c r="AF2021" s="92" t="str">
        <f t="shared" si="519"/>
        <v>XEQM13</v>
      </c>
      <c r="AG2021" t="b">
        <f t="shared" si="520"/>
        <v>1</v>
      </c>
    </row>
    <row r="2022" spans="1:33">
      <c r="A2022" s="48">
        <f t="shared" si="525"/>
        <v>2022</v>
      </c>
      <c r="B2022" s="47">
        <f t="shared" si="526"/>
        <v>1978</v>
      </c>
      <c r="C2022" s="84" t="s">
        <v>3752</v>
      </c>
      <c r="D2022" s="84">
        <v>14</v>
      </c>
      <c r="E2022" s="87" t="s">
        <v>2581</v>
      </c>
      <c r="F2022" s="87" t="s">
        <v>2581</v>
      </c>
      <c r="G2022" s="90">
        <v>0</v>
      </c>
      <c r="H2022" s="90">
        <v>0</v>
      </c>
      <c r="I2022" s="153" t="s">
        <v>3</v>
      </c>
      <c r="J2022" s="85" t="s">
        <v>1377</v>
      </c>
      <c r="K2022" s="87" t="s">
        <v>3947</v>
      </c>
      <c r="L2022" s="88" t="s">
        <v>4773</v>
      </c>
      <c r="M2022" s="88" t="s">
        <v>4830</v>
      </c>
      <c r="N2022" s="88"/>
      <c r="O2022" s="88" t="s">
        <v>2491</v>
      </c>
      <c r="P2022" s="87" t="s">
        <v>2565</v>
      </c>
      <c r="Q2022" s="87"/>
      <c r="R2022"/>
      <c r="S2022" t="str">
        <f t="shared" si="521"/>
        <v/>
      </c>
      <c r="T2022" s="44" t="str">
        <f>IF(ISNA(VLOOKUP(P2022,Sheet1!E:F,2,0)),"--","PRESENT")</f>
        <v>--</v>
      </c>
      <c r="U2022"/>
      <c r="V2022">
        <f t="shared" si="522"/>
        <v>640</v>
      </c>
      <c r="W2022" s="79" t="s">
        <v>2675</v>
      </c>
      <c r="X2022" s="57" t="s">
        <v>2240</v>
      </c>
      <c r="Y2022" s="57" t="s">
        <v>2240</v>
      </c>
      <c r="Z2022" s="25" t="str">
        <f t="shared" si="523"/>
        <v>"XEQM14"</v>
      </c>
      <c r="AA2022" s="25" t="str">
        <f t="shared" si="517"/>
        <v>XEQM14</v>
      </c>
      <c r="AB2022" s="1">
        <f t="shared" si="524"/>
        <v>1978</v>
      </c>
      <c r="AC2022" t="str">
        <f t="shared" si="518"/>
        <v>ITM_X_g2</v>
      </c>
      <c r="AD2022" s="133" t="str">
        <f>IF(ISNA(VLOOKUP(AA2022,'XEQM Shortlist'!J:J,1,0)),"//","")</f>
        <v>//</v>
      </c>
      <c r="AF2022" s="92" t="str">
        <f t="shared" si="519"/>
        <v>XEQM14</v>
      </c>
      <c r="AG2022" t="b">
        <f t="shared" si="520"/>
        <v>1</v>
      </c>
    </row>
    <row r="2023" spans="1:33">
      <c r="A2023" s="48">
        <f t="shared" si="525"/>
        <v>2023</v>
      </c>
      <c r="B2023" s="47">
        <f t="shared" si="526"/>
        <v>1979</v>
      </c>
      <c r="C2023" s="84" t="s">
        <v>3752</v>
      </c>
      <c r="D2023" s="84">
        <v>15</v>
      </c>
      <c r="E2023" s="87" t="s">
        <v>2582</v>
      </c>
      <c r="F2023" s="87" t="s">
        <v>2582</v>
      </c>
      <c r="G2023" s="90">
        <v>0</v>
      </c>
      <c r="H2023" s="90">
        <v>0</v>
      </c>
      <c r="I2023" s="153" t="s">
        <v>3</v>
      </c>
      <c r="J2023" s="85" t="s">
        <v>1377</v>
      </c>
      <c r="K2023" s="87" t="s">
        <v>3947</v>
      </c>
      <c r="L2023" s="88" t="s">
        <v>4773</v>
      </c>
      <c r="M2023" s="88" t="s">
        <v>4830</v>
      </c>
      <c r="N2023" s="88"/>
      <c r="O2023" s="88" t="s">
        <v>2491</v>
      </c>
      <c r="P2023" s="87" t="s">
        <v>2566</v>
      </c>
      <c r="Q2023" s="87"/>
      <c r="R2023"/>
      <c r="S2023" t="str">
        <f t="shared" si="521"/>
        <v/>
      </c>
      <c r="T2023" s="44" t="str">
        <f>IF(ISNA(VLOOKUP(P2023,Sheet1!E:F,2,0)),"--","PRESENT")</f>
        <v>--</v>
      </c>
      <c r="U2023"/>
      <c r="V2023">
        <f t="shared" si="522"/>
        <v>641</v>
      </c>
      <c r="W2023" s="79" t="s">
        <v>2675</v>
      </c>
      <c r="X2023" s="57" t="s">
        <v>2240</v>
      </c>
      <c r="Y2023" s="57" t="s">
        <v>2240</v>
      </c>
      <c r="Z2023" s="25" t="str">
        <f t="shared" si="523"/>
        <v>"XEQM15"</v>
      </c>
      <c r="AA2023" s="25" t="str">
        <f t="shared" si="517"/>
        <v>XEQM15</v>
      </c>
      <c r="AB2023" s="1">
        <f t="shared" si="524"/>
        <v>1979</v>
      </c>
      <c r="AC2023" t="str">
        <f t="shared" si="518"/>
        <v>ITM_X_g3</v>
      </c>
      <c r="AD2023" s="133" t="str">
        <f>IF(ISNA(VLOOKUP(AA2023,'XEQM Shortlist'!J:J,1,0)),"//","")</f>
        <v>//</v>
      </c>
      <c r="AF2023" s="92" t="str">
        <f t="shared" si="519"/>
        <v>XEQM15</v>
      </c>
      <c r="AG2023" t="b">
        <f t="shared" si="520"/>
        <v>1</v>
      </c>
    </row>
    <row r="2024" spans="1:33">
      <c r="A2024" s="48">
        <f t="shared" si="525"/>
        <v>2024</v>
      </c>
      <c r="B2024" s="47">
        <f t="shared" si="526"/>
        <v>1980</v>
      </c>
      <c r="C2024" s="84" t="s">
        <v>3752</v>
      </c>
      <c r="D2024" s="84">
        <v>16</v>
      </c>
      <c r="E2024" s="87" t="s">
        <v>2583</v>
      </c>
      <c r="F2024" s="87" t="s">
        <v>2583</v>
      </c>
      <c r="G2024" s="90">
        <v>0</v>
      </c>
      <c r="H2024" s="90">
        <v>0</v>
      </c>
      <c r="I2024" s="153" t="s">
        <v>3</v>
      </c>
      <c r="J2024" s="85" t="s">
        <v>1377</v>
      </c>
      <c r="K2024" s="87" t="s">
        <v>3947</v>
      </c>
      <c r="L2024" s="88" t="s">
        <v>4773</v>
      </c>
      <c r="M2024" s="88" t="s">
        <v>4830</v>
      </c>
      <c r="N2024" s="88"/>
      <c r="O2024" s="88" t="s">
        <v>2491</v>
      </c>
      <c r="P2024" s="87" t="s">
        <v>2567</v>
      </c>
      <c r="Q2024" s="87"/>
      <c r="R2024"/>
      <c r="S2024" t="str">
        <f t="shared" si="521"/>
        <v/>
      </c>
      <c r="T2024" s="44" t="str">
        <f>IF(ISNA(VLOOKUP(P2024,Sheet1!E:F,2,0)),"--","PRESENT")</f>
        <v>--</v>
      </c>
      <c r="U2024"/>
      <c r="V2024">
        <f t="shared" si="522"/>
        <v>642</v>
      </c>
      <c r="W2024" s="79" t="s">
        <v>2675</v>
      </c>
      <c r="X2024" s="57" t="s">
        <v>2240</v>
      </c>
      <c r="Y2024" s="57" t="s">
        <v>2240</v>
      </c>
      <c r="Z2024" s="25" t="str">
        <f t="shared" si="523"/>
        <v>"XEQM16"</v>
      </c>
      <c r="AA2024" s="25" t="str">
        <f t="shared" si="517"/>
        <v>XEQM16</v>
      </c>
      <c r="AB2024" s="1">
        <f t="shared" si="524"/>
        <v>1980</v>
      </c>
      <c r="AC2024" t="str">
        <f t="shared" si="518"/>
        <v>ITM_X_g4</v>
      </c>
      <c r="AD2024" s="133" t="str">
        <f>IF(ISNA(VLOOKUP(AA2024,'XEQM Shortlist'!J:J,1,0)),"//","")</f>
        <v>//</v>
      </c>
      <c r="AF2024" s="92" t="str">
        <f t="shared" si="519"/>
        <v>XEQM16</v>
      </c>
      <c r="AG2024" t="b">
        <f t="shared" si="520"/>
        <v>1</v>
      </c>
    </row>
    <row r="2025" spans="1:33">
      <c r="A2025" s="48">
        <f t="shared" si="525"/>
        <v>2025</v>
      </c>
      <c r="B2025" s="47">
        <f t="shared" si="526"/>
        <v>1981</v>
      </c>
      <c r="C2025" s="84" t="s">
        <v>3752</v>
      </c>
      <c r="D2025" s="84">
        <v>17</v>
      </c>
      <c r="E2025" s="87" t="s">
        <v>2584</v>
      </c>
      <c r="F2025" s="87" t="s">
        <v>2584</v>
      </c>
      <c r="G2025" s="90">
        <v>0</v>
      </c>
      <c r="H2025" s="90">
        <v>0</v>
      </c>
      <c r="I2025" s="153" t="s">
        <v>3</v>
      </c>
      <c r="J2025" s="85" t="s">
        <v>1377</v>
      </c>
      <c r="K2025" s="87" t="s">
        <v>3947</v>
      </c>
      <c r="L2025" s="88" t="s">
        <v>4773</v>
      </c>
      <c r="M2025" s="88" t="s">
        <v>4830</v>
      </c>
      <c r="N2025" s="88"/>
      <c r="O2025" s="88" t="s">
        <v>2491</v>
      </c>
      <c r="P2025" s="87" t="s">
        <v>2568</v>
      </c>
      <c r="Q2025" s="87"/>
      <c r="R2025"/>
      <c r="S2025" t="str">
        <f t="shared" si="521"/>
        <v/>
      </c>
      <c r="T2025" s="44" t="str">
        <f>IF(ISNA(VLOOKUP(P2025,Sheet1!E:F,2,0)),"--","PRESENT")</f>
        <v>--</v>
      </c>
      <c r="U2025"/>
      <c r="V2025">
        <f t="shared" si="522"/>
        <v>643</v>
      </c>
      <c r="W2025" s="79" t="s">
        <v>2675</v>
      </c>
      <c r="X2025" s="57" t="s">
        <v>2240</v>
      </c>
      <c r="Y2025" s="57" t="s">
        <v>2240</v>
      </c>
      <c r="Z2025" s="25" t="str">
        <f t="shared" si="523"/>
        <v>"XEQM17"</v>
      </c>
      <c r="AA2025" s="25" t="str">
        <f t="shared" si="517"/>
        <v>XEQM17</v>
      </c>
      <c r="AB2025" s="1">
        <f t="shared" si="524"/>
        <v>1981</v>
      </c>
      <c r="AC2025" t="str">
        <f t="shared" si="518"/>
        <v>ITM_X_g5</v>
      </c>
      <c r="AD2025" s="133" t="str">
        <f>IF(ISNA(VLOOKUP(AA2025,'XEQM Shortlist'!J:J,1,0)),"//","")</f>
        <v>//</v>
      </c>
      <c r="AF2025" s="92" t="str">
        <f t="shared" si="519"/>
        <v>XEQM17</v>
      </c>
      <c r="AG2025" t="b">
        <f t="shared" si="520"/>
        <v>1</v>
      </c>
    </row>
    <row r="2026" spans="1:33">
      <c r="A2026" s="48">
        <f t="shared" si="525"/>
        <v>2026</v>
      </c>
      <c r="B2026" s="47">
        <f t="shared" si="526"/>
        <v>1982</v>
      </c>
      <c r="C2026" s="84" t="s">
        <v>3752</v>
      </c>
      <c r="D2026" s="84">
        <v>18</v>
      </c>
      <c r="E2026" s="87" t="s">
        <v>2585</v>
      </c>
      <c r="F2026" s="87" t="s">
        <v>2585</v>
      </c>
      <c r="G2026" s="90">
        <v>0</v>
      </c>
      <c r="H2026" s="90">
        <v>0</v>
      </c>
      <c r="I2026" s="153" t="s">
        <v>3</v>
      </c>
      <c r="J2026" s="85" t="s">
        <v>1377</v>
      </c>
      <c r="K2026" s="87" t="s">
        <v>3947</v>
      </c>
      <c r="L2026" s="88" t="s">
        <v>4773</v>
      </c>
      <c r="M2026" s="88" t="s">
        <v>4830</v>
      </c>
      <c r="N2026" s="88"/>
      <c r="O2026" s="88" t="s">
        <v>2491</v>
      </c>
      <c r="P2026" s="87" t="s">
        <v>2569</v>
      </c>
      <c r="Q2026" s="87"/>
      <c r="R2026"/>
      <c r="S2026" t="str">
        <f t="shared" si="521"/>
        <v/>
      </c>
      <c r="T2026" s="44" t="str">
        <f>IF(ISNA(VLOOKUP(P2026,Sheet1!E:F,2,0)),"--","PRESENT")</f>
        <v>--</v>
      </c>
      <c r="U2026"/>
      <c r="V2026">
        <f t="shared" si="522"/>
        <v>644</v>
      </c>
      <c r="W2026" s="79" t="s">
        <v>2675</v>
      </c>
      <c r="X2026" s="57" t="s">
        <v>2240</v>
      </c>
      <c r="Y2026" s="57" t="s">
        <v>2240</v>
      </c>
      <c r="Z2026" s="25" t="str">
        <f t="shared" si="523"/>
        <v>"XEQM18"</v>
      </c>
      <c r="AA2026" s="25" t="str">
        <f t="shared" si="517"/>
        <v>XEQM18</v>
      </c>
      <c r="AB2026" s="1">
        <f t="shared" si="524"/>
        <v>1982</v>
      </c>
      <c r="AC2026" t="str">
        <f t="shared" si="518"/>
        <v>ITM_X_g6</v>
      </c>
      <c r="AD2026" s="133" t="str">
        <f>IF(ISNA(VLOOKUP(AA2026,'XEQM Shortlist'!J:J,1,0)),"//","")</f>
        <v>//</v>
      </c>
      <c r="AF2026" s="92" t="str">
        <f t="shared" si="519"/>
        <v>XEQM18</v>
      </c>
      <c r="AG2026" t="b">
        <f t="shared" si="520"/>
        <v>1</v>
      </c>
    </row>
    <row r="2027" spans="1:33">
      <c r="A2027" s="48">
        <f t="shared" si="525"/>
        <v>2027</v>
      </c>
      <c r="B2027" s="47">
        <f t="shared" si="526"/>
        <v>1983</v>
      </c>
      <c r="C2027" s="84" t="s">
        <v>3753</v>
      </c>
      <c r="D2027" s="84" t="s">
        <v>12</v>
      </c>
      <c r="E2027" s="191" t="s">
        <v>519</v>
      </c>
      <c r="F2027" s="87" t="s">
        <v>2625</v>
      </c>
      <c r="G2027" s="90">
        <v>1</v>
      </c>
      <c r="H2027" s="90">
        <v>18</v>
      </c>
      <c r="I2027" s="153" t="s">
        <v>1</v>
      </c>
      <c r="J2027" s="85" t="s">
        <v>1377</v>
      </c>
      <c r="K2027" s="87" t="s">
        <v>3785</v>
      </c>
      <c r="L2027" s="88" t="s">
        <v>4773</v>
      </c>
      <c r="M2027" s="88" t="s">
        <v>4830</v>
      </c>
      <c r="N2027" s="88"/>
      <c r="O2027" s="88"/>
      <c r="P2027" s="87" t="s">
        <v>2623</v>
      </c>
      <c r="Q2027" s="87"/>
      <c r="R2027"/>
      <c r="S2027" t="str">
        <f t="shared" si="521"/>
        <v>NOT EQUAL</v>
      </c>
      <c r="T2027" s="44" t="str">
        <f>IF(ISNA(VLOOKUP(P2027,Sheet1!E:F,2,0)),"--","PRESENT")</f>
        <v>--</v>
      </c>
      <c r="U2027"/>
      <c r="V2027">
        <f t="shared" si="522"/>
        <v>645</v>
      </c>
      <c r="W2027" s="79" t="s">
        <v>2675</v>
      </c>
      <c r="X2027" s="57" t="s">
        <v>2600</v>
      </c>
      <c r="Y2027" s="57" t="s">
        <v>2240</v>
      </c>
      <c r="Z2027" s="25" t="str">
        <f t="shared" si="523"/>
        <v>"X.SAVE"</v>
      </c>
      <c r="AA2027" s="25" t="str">
        <f t="shared" si="517"/>
        <v>X.SAVE</v>
      </c>
      <c r="AB2027" s="1">
        <f t="shared" si="524"/>
        <v>1983</v>
      </c>
      <c r="AC2027" t="str">
        <f t="shared" si="518"/>
        <v>ITM_XSAVE</v>
      </c>
      <c r="AD2027" s="133" t="str">
        <f>IF(ISNA(VLOOKUP(AA2027,'XEQM Shortlist'!J:J,1,0)),"//","")</f>
        <v>//</v>
      </c>
      <c r="AF2027" s="92" t="str">
        <f t="shared" si="519"/>
        <v>X.SAVE</v>
      </c>
      <c r="AG2027" t="b">
        <f t="shared" si="520"/>
        <v>1</v>
      </c>
    </row>
    <row r="2028" spans="1:33">
      <c r="A2028" s="48">
        <f t="shared" si="525"/>
        <v>2028</v>
      </c>
      <c r="B2028" s="47">
        <f t="shared" si="526"/>
        <v>1984</v>
      </c>
      <c r="C2028" s="84" t="s">
        <v>3754</v>
      </c>
      <c r="D2028" s="84" t="s">
        <v>12</v>
      </c>
      <c r="E2028" s="191" t="s">
        <v>519</v>
      </c>
      <c r="F2028" s="87" t="s">
        <v>2626</v>
      </c>
      <c r="G2028" s="90">
        <v>1</v>
      </c>
      <c r="H2028" s="90">
        <v>18</v>
      </c>
      <c r="I2028" s="153" t="s">
        <v>1</v>
      </c>
      <c r="J2028" s="85" t="s">
        <v>1377</v>
      </c>
      <c r="K2028" s="87" t="s">
        <v>3947</v>
      </c>
      <c r="L2028" s="88" t="s">
        <v>4773</v>
      </c>
      <c r="M2028" s="88" t="s">
        <v>4830</v>
      </c>
      <c r="N2028" s="88"/>
      <c r="O2028" s="84"/>
      <c r="P2028" s="87" t="s">
        <v>2624</v>
      </c>
      <c r="Q2028" s="87"/>
      <c r="R2028"/>
      <c r="S2028" t="str">
        <f t="shared" si="521"/>
        <v>NOT EQUAL</v>
      </c>
      <c r="T2028" s="44" t="str">
        <f>IF(ISNA(VLOOKUP(P2028,Sheet1!E:F,2,0)),"--","PRESENT")</f>
        <v>--</v>
      </c>
      <c r="U2028"/>
      <c r="V2028">
        <f t="shared" si="522"/>
        <v>646</v>
      </c>
      <c r="W2028" s="79" t="s">
        <v>2675</v>
      </c>
      <c r="X2028" s="57" t="s">
        <v>2600</v>
      </c>
      <c r="Y2028" s="57" t="s">
        <v>2240</v>
      </c>
      <c r="Z2028" s="25" t="str">
        <f t="shared" si="523"/>
        <v>"X.LOAD"</v>
      </c>
      <c r="AA2028" s="25" t="str">
        <f t="shared" si="517"/>
        <v>X.LOAD</v>
      </c>
      <c r="AB2028" s="1">
        <f t="shared" si="524"/>
        <v>1984</v>
      </c>
      <c r="AC2028" t="str">
        <f t="shared" si="518"/>
        <v>ITM_XLOAD</v>
      </c>
      <c r="AD2028" s="133" t="str">
        <f>IF(ISNA(VLOOKUP(AA2028,'XEQM Shortlist'!J:J,1,0)),"//","")</f>
        <v>//</v>
      </c>
      <c r="AF2028" s="92" t="str">
        <f t="shared" si="519"/>
        <v>X.LOAD</v>
      </c>
      <c r="AG2028" t="b">
        <f t="shared" si="520"/>
        <v>1</v>
      </c>
    </row>
    <row r="2029" spans="1:33">
      <c r="A2029" s="48">
        <f t="shared" si="525"/>
        <v>2029</v>
      </c>
      <c r="B2029" s="47">
        <f t="shared" si="526"/>
        <v>1985</v>
      </c>
      <c r="C2029" s="98" t="s">
        <v>5185</v>
      </c>
      <c r="D2029" s="98" t="s">
        <v>5180</v>
      </c>
      <c r="E2029" s="11" t="s">
        <v>519</v>
      </c>
      <c r="F2029" s="11" t="s">
        <v>5181</v>
      </c>
      <c r="G2029" s="99">
        <v>0</v>
      </c>
      <c r="H2029" s="99">
        <v>0</v>
      </c>
      <c r="I2029" s="153" t="s">
        <v>1</v>
      </c>
      <c r="J2029" s="11" t="s">
        <v>1378</v>
      </c>
      <c r="K2029" s="10" t="s">
        <v>3785</v>
      </c>
      <c r="L2029" s="207" t="s">
        <v>4773</v>
      </c>
      <c r="M2029" s="88" t="s">
        <v>4830</v>
      </c>
      <c r="N2029" s="207"/>
      <c r="O2029" s="84"/>
      <c r="P2029" s="13" t="s">
        <v>5182</v>
      </c>
      <c r="Q2029" s="87"/>
      <c r="R2029"/>
      <c r="S2029" t="str">
        <f t="shared" si="521"/>
        <v>NOT EQUAL</v>
      </c>
      <c r="T2029" s="44" t="str">
        <f>IF(ISNA(VLOOKUP(P2029,Sheet1!E:F,2,0)),"--","PRESENT")</f>
        <v>--</v>
      </c>
      <c r="U2029"/>
      <c r="V2029">
        <f t="shared" si="522"/>
        <v>646</v>
      </c>
      <c r="W2029" s="2" t="s">
        <v>2676</v>
      </c>
      <c r="X2029" s="100" t="s">
        <v>2594</v>
      </c>
      <c r="Y2029" s="100"/>
      <c r="Z2029" s="25" t="str">
        <f t="shared" si="523"/>
        <v/>
      </c>
      <c r="AA2029" s="25" t="str">
        <f t="shared" si="517"/>
        <v/>
      </c>
      <c r="AB2029" s="1">
        <f t="shared" si="524"/>
        <v>1985</v>
      </c>
      <c r="AC2029" t="str">
        <f t="shared" si="518"/>
        <v>ITM_BCD</v>
      </c>
      <c r="AD2029" s="133" t="str">
        <f>IF(ISNA(VLOOKUP(AA2029,'XEQM Shortlist'!J:J,1,0)),"//","")</f>
        <v/>
      </c>
      <c r="AF2029" s="92" t="str">
        <f t="shared" si="519"/>
        <v/>
      </c>
      <c r="AG2029" t="b">
        <f t="shared" si="520"/>
        <v>1</v>
      </c>
    </row>
    <row r="2030" spans="1:33">
      <c r="A2030" s="48">
        <f t="shared" si="525"/>
        <v>2030</v>
      </c>
      <c r="B2030" s="47">
        <f t="shared" si="526"/>
        <v>1986</v>
      </c>
      <c r="C2030" s="98" t="s">
        <v>5185</v>
      </c>
      <c r="D2030" s="84" t="s">
        <v>5186</v>
      </c>
      <c r="E2030" s="11" t="s">
        <v>519</v>
      </c>
      <c r="F2030" s="87" t="s">
        <v>5190</v>
      </c>
      <c r="G2030" s="90">
        <v>0</v>
      </c>
      <c r="H2030" s="90">
        <v>0</v>
      </c>
      <c r="I2030" s="153" t="s">
        <v>1</v>
      </c>
      <c r="J2030" s="11" t="s">
        <v>1378</v>
      </c>
      <c r="K2030" s="10" t="s">
        <v>3785</v>
      </c>
      <c r="L2030" s="207" t="s">
        <v>4773</v>
      </c>
      <c r="M2030" s="88" t="s">
        <v>4830</v>
      </c>
      <c r="N2030" s="88"/>
      <c r="O2030" s="88"/>
      <c r="P2030" s="87" t="s">
        <v>5183</v>
      </c>
      <c r="Q2030" s="88"/>
      <c r="R2030"/>
      <c r="S2030" t="str">
        <f t="shared" si="521"/>
        <v>NOT EQUAL</v>
      </c>
      <c r="T2030" s="44" t="str">
        <f>IF(ISNA(VLOOKUP(P2030,Sheet1!E:F,2,0)),"--","PRESENT")</f>
        <v>--</v>
      </c>
      <c r="U2030"/>
      <c r="V2030">
        <f t="shared" si="522"/>
        <v>646</v>
      </c>
      <c r="W2030" s="79" t="s">
        <v>2724</v>
      </c>
      <c r="X2030" s="57" t="s">
        <v>2594</v>
      </c>
      <c r="Y2030" s="57" t="s">
        <v>2240</v>
      </c>
      <c r="Z2030" s="25" t="str">
        <f t="shared" si="523"/>
        <v/>
      </c>
      <c r="AA2030" s="25" t="str">
        <f t="shared" ref="AA2030:AA2061" si="52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24"/>
        <v>1986</v>
      </c>
      <c r="AC2030" t="str">
        <f t="shared" ref="AC2030:AC2061" si="528">P2030</f>
        <v>ITM_BCD9</v>
      </c>
      <c r="AD2030" s="133" t="str">
        <f>IF(ISNA(VLOOKUP(AA2030,'XEQM Shortlist'!J:J,1,0)),"//","")</f>
        <v/>
      </c>
      <c r="AF2030" s="92" t="str">
        <f t="shared" ref="AF2030:AF2061" si="52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30">AA2030=AF2030</f>
        <v>1</v>
      </c>
    </row>
    <row r="2031" spans="1:33">
      <c r="A2031" s="48">
        <f t="shared" si="525"/>
        <v>2031</v>
      </c>
      <c r="B2031" s="47">
        <f t="shared" si="526"/>
        <v>1987</v>
      </c>
      <c r="C2031" s="98" t="s">
        <v>5185</v>
      </c>
      <c r="D2031" s="84" t="s">
        <v>5187</v>
      </c>
      <c r="E2031" s="11" t="s">
        <v>519</v>
      </c>
      <c r="F2031" s="87" t="s">
        <v>5191</v>
      </c>
      <c r="G2031" s="90">
        <v>0</v>
      </c>
      <c r="H2031" s="90">
        <v>0</v>
      </c>
      <c r="I2031" s="153" t="s">
        <v>1</v>
      </c>
      <c r="J2031" s="11" t="s">
        <v>1378</v>
      </c>
      <c r="K2031" s="10" t="s">
        <v>3785</v>
      </c>
      <c r="L2031" s="207" t="s">
        <v>4773</v>
      </c>
      <c r="M2031" s="88" t="s">
        <v>4830</v>
      </c>
      <c r="N2031" s="88"/>
      <c r="O2031" s="88"/>
      <c r="P2031" s="87" t="s">
        <v>5184</v>
      </c>
      <c r="Q2031" s="88"/>
      <c r="R2031"/>
      <c r="S2031" t="str">
        <f t="shared" ref="S2031:S2061" si="531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32">IF(AA2031&lt;&gt;"",V2030+1,V2030)</f>
        <v>646</v>
      </c>
      <c r="W2031" s="79" t="s">
        <v>2724</v>
      </c>
      <c r="X2031" s="57" t="s">
        <v>2594</v>
      </c>
      <c r="Y2031" s="57" t="s">
        <v>2240</v>
      </c>
      <c r="Z2031" s="25" t="str">
        <f t="shared" si="523"/>
        <v/>
      </c>
      <c r="AA2031" s="25" t="str">
        <f t="shared" si="527"/>
        <v/>
      </c>
      <c r="AB2031" s="1">
        <f t="shared" si="524"/>
        <v>1987</v>
      </c>
      <c r="AC2031" t="str">
        <f t="shared" si="528"/>
        <v>ITM_BCD10</v>
      </c>
      <c r="AD2031" s="133" t="str">
        <f>IF(ISNA(VLOOKUP(AA2031,'XEQM Shortlist'!J:J,1,0)),"//","")</f>
        <v/>
      </c>
      <c r="AF2031" s="92" t="str">
        <f t="shared" si="529"/>
        <v/>
      </c>
      <c r="AG2031" t="b">
        <f t="shared" si="530"/>
        <v>1</v>
      </c>
    </row>
    <row r="2032" spans="1:33">
      <c r="A2032" s="48">
        <f t="shared" si="525"/>
        <v>2032</v>
      </c>
      <c r="B2032" s="47">
        <f t="shared" si="526"/>
        <v>1988</v>
      </c>
      <c r="C2032" s="98" t="s">
        <v>5185</v>
      </c>
      <c r="D2032" s="84" t="s">
        <v>5188</v>
      </c>
      <c r="E2032" s="11" t="s">
        <v>519</v>
      </c>
      <c r="F2032" s="87" t="s">
        <v>5192</v>
      </c>
      <c r="G2032" s="90">
        <v>0</v>
      </c>
      <c r="H2032" s="90">
        <v>0</v>
      </c>
      <c r="I2032" s="153" t="s">
        <v>1</v>
      </c>
      <c r="J2032" s="11" t="s">
        <v>1378</v>
      </c>
      <c r="K2032" s="10" t="s">
        <v>3785</v>
      </c>
      <c r="L2032" s="207" t="s">
        <v>4773</v>
      </c>
      <c r="M2032" s="88" t="s">
        <v>4830</v>
      </c>
      <c r="N2032" s="88"/>
      <c r="O2032" s="88"/>
      <c r="P2032" s="87" t="s">
        <v>5189</v>
      </c>
      <c r="Q2032" s="88"/>
      <c r="R2032"/>
      <c r="S2032" t="str">
        <f t="shared" si="531"/>
        <v>NOT EQUAL</v>
      </c>
      <c r="T2032" s="44" t="str">
        <f>IF(ISNA(VLOOKUP(P2032,Sheet1!E:F,2,0)),"--","PRESENT")</f>
        <v>--</v>
      </c>
      <c r="U2032"/>
      <c r="V2032">
        <f t="shared" si="532"/>
        <v>646</v>
      </c>
      <c r="W2032" s="79" t="s">
        <v>2724</v>
      </c>
      <c r="X2032" s="57" t="s">
        <v>2594</v>
      </c>
      <c r="Y2032" s="57" t="s">
        <v>2240</v>
      </c>
      <c r="Z2032" s="25" t="str">
        <f t="shared" si="523"/>
        <v/>
      </c>
      <c r="AA2032" s="25" t="str">
        <f t="shared" si="527"/>
        <v/>
      </c>
      <c r="AB2032" s="1">
        <f t="shared" si="524"/>
        <v>1988</v>
      </c>
      <c r="AC2032" t="str">
        <f t="shared" si="528"/>
        <v>ITM_BCDU</v>
      </c>
      <c r="AD2032" s="133" t="str">
        <f>IF(ISNA(VLOOKUP(AA2032,'XEQM Shortlist'!J:J,1,0)),"//","")</f>
        <v/>
      </c>
      <c r="AF2032" s="92" t="str">
        <f t="shared" si="529"/>
        <v/>
      </c>
      <c r="AG2032" t="b">
        <f t="shared" si="530"/>
        <v>1</v>
      </c>
    </row>
    <row r="2033" spans="1:33">
      <c r="A2033" s="48">
        <f t="shared" si="525"/>
        <v>2033</v>
      </c>
      <c r="B2033" s="47">
        <f t="shared" si="526"/>
        <v>1989</v>
      </c>
      <c r="C2033" s="84" t="s">
        <v>3755</v>
      </c>
      <c r="D2033" s="84">
        <v>6</v>
      </c>
      <c r="E2033" s="87" t="s">
        <v>2727</v>
      </c>
      <c r="F2033" s="87" t="s">
        <v>2727</v>
      </c>
      <c r="G2033" s="90">
        <v>0</v>
      </c>
      <c r="H2033" s="90">
        <v>0</v>
      </c>
      <c r="I2033" s="153" t="s">
        <v>1</v>
      </c>
      <c r="J2033" s="85" t="s">
        <v>1377</v>
      </c>
      <c r="K2033" s="87" t="s">
        <v>3947</v>
      </c>
      <c r="L2033" s="88" t="s">
        <v>4773</v>
      </c>
      <c r="M2033" s="88" t="s">
        <v>4830</v>
      </c>
      <c r="N2033" s="88"/>
      <c r="O2033" s="88" t="s">
        <v>2722</v>
      </c>
      <c r="P2033" s="87" t="s">
        <v>2741</v>
      </c>
      <c r="Q2033" s="88"/>
      <c r="R2033"/>
      <c r="S2033" t="str">
        <f t="shared" si="531"/>
        <v/>
      </c>
      <c r="T2033" s="44" t="str">
        <f>IF(ISNA(VLOOKUP(P2033,Sheet1!E:F,2,0)),"--","PRESENT")</f>
        <v>--</v>
      </c>
      <c r="U2033"/>
      <c r="V2033">
        <f t="shared" si="532"/>
        <v>646</v>
      </c>
      <c r="W2033" s="79" t="s">
        <v>2724</v>
      </c>
      <c r="X2033" s="57" t="s">
        <v>2594</v>
      </c>
      <c r="Y2033" s="57" t="s">
        <v>2240</v>
      </c>
      <c r="Z2033" s="25" t="str">
        <f t="shared" ref="Z2033:Z2061" si="53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27"/>
        <v/>
      </c>
      <c r="AB2033" s="1">
        <f t="shared" ref="AB2033:AB2061" si="534">B2033</f>
        <v>1989</v>
      </c>
      <c r="AC2033" t="str">
        <f t="shared" si="528"/>
        <v>ITM_S06</v>
      </c>
      <c r="AD2033" s="133" t="str">
        <f>IF(ISNA(VLOOKUP(AA2033,'XEQM Shortlist'!J:J,1,0)),"//","")</f>
        <v/>
      </c>
      <c r="AF2033" s="92" t="str">
        <f t="shared" si="529"/>
        <v/>
      </c>
      <c r="AG2033" t="b">
        <f t="shared" si="530"/>
        <v>1</v>
      </c>
    </row>
    <row r="2034" spans="1:33">
      <c r="A2034" s="48">
        <f t="shared" si="525"/>
        <v>2034</v>
      </c>
      <c r="B2034" s="47">
        <f t="shared" si="526"/>
        <v>1990</v>
      </c>
      <c r="C2034" s="84" t="s">
        <v>3755</v>
      </c>
      <c r="D2034" s="84">
        <v>8</v>
      </c>
      <c r="E2034" s="87" t="s">
        <v>2728</v>
      </c>
      <c r="F2034" s="87" t="s">
        <v>2728</v>
      </c>
      <c r="G2034" s="90">
        <v>0</v>
      </c>
      <c r="H2034" s="90">
        <v>0</v>
      </c>
      <c r="I2034" s="153" t="s">
        <v>1</v>
      </c>
      <c r="J2034" s="85" t="s">
        <v>1377</v>
      </c>
      <c r="K2034" s="87" t="s">
        <v>3947</v>
      </c>
      <c r="L2034" s="88" t="s">
        <v>4773</v>
      </c>
      <c r="M2034" s="88" t="s">
        <v>4830</v>
      </c>
      <c r="N2034" s="88"/>
      <c r="O2034" s="88" t="s">
        <v>2722</v>
      </c>
      <c r="P2034" s="87" t="s">
        <v>2742</v>
      </c>
      <c r="Q2034" s="88"/>
      <c r="R2034"/>
      <c r="S2034" t="str">
        <f t="shared" si="531"/>
        <v/>
      </c>
      <c r="T2034" s="44" t="str">
        <f>IF(ISNA(VLOOKUP(P2034,Sheet1!E:F,2,0)),"--","PRESENT")</f>
        <v>--</v>
      </c>
      <c r="U2034"/>
      <c r="V2034">
        <f t="shared" si="532"/>
        <v>646</v>
      </c>
      <c r="W2034" s="79" t="s">
        <v>2724</v>
      </c>
      <c r="X2034" s="57" t="s">
        <v>2594</v>
      </c>
      <c r="Y2034" s="57" t="s">
        <v>2240</v>
      </c>
      <c r="Z2034" s="25" t="str">
        <f t="shared" si="533"/>
        <v/>
      </c>
      <c r="AA2034" s="25" t="str">
        <f t="shared" si="527"/>
        <v/>
      </c>
      <c r="AB2034" s="1">
        <f t="shared" si="534"/>
        <v>1990</v>
      </c>
      <c r="AC2034" t="str">
        <f t="shared" si="528"/>
        <v>ITM_S08</v>
      </c>
      <c r="AD2034" s="133" t="str">
        <f>IF(ISNA(VLOOKUP(AA2034,'XEQM Shortlist'!J:J,1,0)),"//","")</f>
        <v/>
      </c>
      <c r="AF2034" s="92" t="str">
        <f t="shared" si="529"/>
        <v/>
      </c>
      <c r="AG2034" t="b">
        <f t="shared" si="530"/>
        <v>1</v>
      </c>
    </row>
    <row r="2035" spans="1:33">
      <c r="A2035" s="48">
        <f t="shared" si="525"/>
        <v>2035</v>
      </c>
      <c r="B2035" s="47">
        <f t="shared" si="526"/>
        <v>1991</v>
      </c>
      <c r="C2035" s="84" t="s">
        <v>3755</v>
      </c>
      <c r="D2035" s="84">
        <v>16</v>
      </c>
      <c r="E2035" s="87" t="s">
        <v>2729</v>
      </c>
      <c r="F2035" s="87" t="s">
        <v>2729</v>
      </c>
      <c r="G2035" s="90">
        <v>0</v>
      </c>
      <c r="H2035" s="90">
        <v>0</v>
      </c>
      <c r="I2035" s="153" t="s">
        <v>1</v>
      </c>
      <c r="J2035" s="85" t="s">
        <v>1377</v>
      </c>
      <c r="K2035" s="87" t="s">
        <v>3947</v>
      </c>
      <c r="L2035" s="88" t="s">
        <v>4773</v>
      </c>
      <c r="M2035" s="88" t="s">
        <v>4830</v>
      </c>
      <c r="N2035" s="88"/>
      <c r="O2035" s="88" t="s">
        <v>2722</v>
      </c>
      <c r="P2035" s="87" t="s">
        <v>2743</v>
      </c>
      <c r="Q2035" s="88"/>
      <c r="R2035"/>
      <c r="S2035" t="str">
        <f t="shared" si="531"/>
        <v/>
      </c>
      <c r="T2035" s="44" t="str">
        <f>IF(ISNA(VLOOKUP(P2035,Sheet1!E:F,2,0)),"--","PRESENT")</f>
        <v>--</v>
      </c>
      <c r="U2035"/>
      <c r="V2035">
        <f t="shared" si="532"/>
        <v>646</v>
      </c>
      <c r="W2035" s="79" t="s">
        <v>2724</v>
      </c>
      <c r="X2035" s="57" t="s">
        <v>2594</v>
      </c>
      <c r="Y2035" s="57" t="s">
        <v>2240</v>
      </c>
      <c r="Z2035" s="25" t="str">
        <f t="shared" si="533"/>
        <v/>
      </c>
      <c r="AA2035" s="25" t="str">
        <f t="shared" si="527"/>
        <v/>
      </c>
      <c r="AB2035" s="1">
        <f t="shared" si="534"/>
        <v>1991</v>
      </c>
      <c r="AC2035" t="str">
        <f t="shared" si="528"/>
        <v>ITM_S16</v>
      </c>
      <c r="AD2035" s="133" t="str">
        <f>IF(ISNA(VLOOKUP(AA2035,'XEQM Shortlist'!J:J,1,0)),"//","")</f>
        <v/>
      </c>
      <c r="AF2035" s="92" t="str">
        <f t="shared" si="529"/>
        <v/>
      </c>
      <c r="AG2035" t="b">
        <f t="shared" si="530"/>
        <v>1</v>
      </c>
    </row>
    <row r="2036" spans="1:33">
      <c r="A2036" s="48">
        <f t="shared" si="525"/>
        <v>2036</v>
      </c>
      <c r="B2036" s="47">
        <f t="shared" si="526"/>
        <v>1992</v>
      </c>
      <c r="C2036" s="84" t="s">
        <v>3755</v>
      </c>
      <c r="D2036" s="84">
        <v>32</v>
      </c>
      <c r="E2036" s="87" t="s">
        <v>2730</v>
      </c>
      <c r="F2036" s="87" t="s">
        <v>2730</v>
      </c>
      <c r="G2036" s="90">
        <v>0</v>
      </c>
      <c r="H2036" s="90">
        <v>0</v>
      </c>
      <c r="I2036" s="153" t="s">
        <v>1</v>
      </c>
      <c r="J2036" s="85" t="s">
        <v>1377</v>
      </c>
      <c r="K2036" s="87" t="s">
        <v>3947</v>
      </c>
      <c r="L2036" s="88" t="s">
        <v>4773</v>
      </c>
      <c r="M2036" s="88" t="s">
        <v>4830</v>
      </c>
      <c r="N2036" s="88"/>
      <c r="O2036" s="88" t="s">
        <v>2722</v>
      </c>
      <c r="P2036" s="87" t="s">
        <v>2744</v>
      </c>
      <c r="Q2036" s="88"/>
      <c r="R2036"/>
      <c r="S2036" t="str">
        <f t="shared" si="531"/>
        <v/>
      </c>
      <c r="T2036" s="44" t="str">
        <f>IF(ISNA(VLOOKUP(P2036,Sheet1!E:F,2,0)),"--","PRESENT")</f>
        <v>--</v>
      </c>
      <c r="U2036"/>
      <c r="V2036">
        <f t="shared" si="532"/>
        <v>646</v>
      </c>
      <c r="W2036" s="79" t="s">
        <v>2724</v>
      </c>
      <c r="X2036" s="57" t="s">
        <v>2594</v>
      </c>
      <c r="Y2036" s="57" t="s">
        <v>2240</v>
      </c>
      <c r="Z2036" s="25" t="str">
        <f t="shared" si="533"/>
        <v/>
      </c>
      <c r="AA2036" s="25" t="str">
        <f t="shared" si="527"/>
        <v/>
      </c>
      <c r="AB2036" s="1">
        <f t="shared" si="534"/>
        <v>1992</v>
      </c>
      <c r="AC2036" t="str">
        <f t="shared" si="528"/>
        <v>ITM_S32</v>
      </c>
      <c r="AD2036" s="133" t="str">
        <f>IF(ISNA(VLOOKUP(AA2036,'XEQM Shortlist'!J:J,1,0)),"//","")</f>
        <v/>
      </c>
      <c r="AF2036" s="92" t="str">
        <f t="shared" si="529"/>
        <v/>
      </c>
      <c r="AG2036" t="b">
        <f t="shared" si="530"/>
        <v>1</v>
      </c>
    </row>
    <row r="2037" spans="1:33">
      <c r="A2037" s="48">
        <f t="shared" si="525"/>
        <v>2037</v>
      </c>
      <c r="B2037" s="47">
        <f t="shared" si="526"/>
        <v>1993</v>
      </c>
      <c r="C2037" s="84" t="s">
        <v>3755</v>
      </c>
      <c r="D2037" s="84">
        <v>64</v>
      </c>
      <c r="E2037" s="87" t="s">
        <v>2731</v>
      </c>
      <c r="F2037" s="87" t="s">
        <v>2731</v>
      </c>
      <c r="G2037" s="90">
        <v>0</v>
      </c>
      <c r="H2037" s="90">
        <v>0</v>
      </c>
      <c r="I2037" s="153" t="s">
        <v>1</v>
      </c>
      <c r="J2037" s="85" t="s">
        <v>1377</v>
      </c>
      <c r="K2037" s="87" t="s">
        <v>3947</v>
      </c>
      <c r="L2037" s="88" t="s">
        <v>4773</v>
      </c>
      <c r="M2037" s="88" t="s">
        <v>4830</v>
      </c>
      <c r="N2037" s="88"/>
      <c r="O2037" s="88" t="s">
        <v>2722</v>
      </c>
      <c r="P2037" s="87" t="s">
        <v>2745</v>
      </c>
      <c r="Q2037" s="88"/>
      <c r="R2037"/>
      <c r="S2037" t="str">
        <f t="shared" si="531"/>
        <v/>
      </c>
      <c r="T2037" s="44" t="str">
        <f>IF(ISNA(VLOOKUP(P2037,Sheet1!E:F,2,0)),"--","PRESENT")</f>
        <v>--</v>
      </c>
      <c r="U2037"/>
      <c r="V2037">
        <f t="shared" si="532"/>
        <v>646</v>
      </c>
      <c r="W2037" s="79" t="s">
        <v>2724</v>
      </c>
      <c r="X2037" s="57" t="s">
        <v>2594</v>
      </c>
      <c r="Y2037" s="57" t="s">
        <v>2240</v>
      </c>
      <c r="Z2037" s="25" t="str">
        <f t="shared" si="533"/>
        <v/>
      </c>
      <c r="AA2037" s="25" t="str">
        <f t="shared" si="527"/>
        <v/>
      </c>
      <c r="AB2037" s="1">
        <f t="shared" si="534"/>
        <v>1993</v>
      </c>
      <c r="AC2037" t="str">
        <f t="shared" si="528"/>
        <v>ITM_S64</v>
      </c>
      <c r="AD2037" s="133" t="str">
        <f>IF(ISNA(VLOOKUP(AA2037,'XEQM Shortlist'!J:J,1,0)),"//","")</f>
        <v/>
      </c>
      <c r="AF2037" s="92" t="str">
        <f t="shared" si="529"/>
        <v/>
      </c>
      <c r="AG2037" t="b">
        <f t="shared" si="530"/>
        <v>1</v>
      </c>
    </row>
    <row r="2038" spans="1:33">
      <c r="A2038" s="48">
        <f t="shared" si="525"/>
        <v>2038</v>
      </c>
      <c r="B2038" s="47">
        <f t="shared" si="526"/>
        <v>1994</v>
      </c>
      <c r="C2038" s="84" t="s">
        <v>3756</v>
      </c>
      <c r="D2038" s="84">
        <v>6</v>
      </c>
      <c r="E2038" s="87" t="s">
        <v>2732</v>
      </c>
      <c r="F2038" s="87" t="s">
        <v>2732</v>
      </c>
      <c r="G2038" s="90">
        <v>0</v>
      </c>
      <c r="H2038" s="90">
        <v>0</v>
      </c>
      <c r="I2038" s="153" t="s">
        <v>1</v>
      </c>
      <c r="J2038" s="85" t="s">
        <v>1377</v>
      </c>
      <c r="K2038" s="87" t="s">
        <v>3947</v>
      </c>
      <c r="L2038" s="88" t="s">
        <v>4773</v>
      </c>
      <c r="M2038" s="88" t="s">
        <v>4830</v>
      </c>
      <c r="N2038" s="88"/>
      <c r="O2038" s="88" t="s">
        <v>2722</v>
      </c>
      <c r="P2038" s="87" t="s">
        <v>2746</v>
      </c>
      <c r="Q2038" s="88"/>
      <c r="R2038"/>
      <c r="S2038" t="str">
        <f t="shared" si="531"/>
        <v/>
      </c>
      <c r="T2038" s="44" t="str">
        <f>IF(ISNA(VLOOKUP(P2038,Sheet1!E:F,2,0)),"--","PRESENT")</f>
        <v>--</v>
      </c>
      <c r="U2038"/>
      <c r="V2038">
        <f t="shared" si="532"/>
        <v>646</v>
      </c>
      <c r="W2038" s="79" t="s">
        <v>2724</v>
      </c>
      <c r="X2038" s="57" t="s">
        <v>2594</v>
      </c>
      <c r="Y2038" s="57" t="s">
        <v>2240</v>
      </c>
      <c r="Z2038" s="25" t="str">
        <f t="shared" si="533"/>
        <v/>
      </c>
      <c r="AA2038" s="25" t="str">
        <f t="shared" si="527"/>
        <v/>
      </c>
      <c r="AB2038" s="1">
        <f t="shared" si="534"/>
        <v>1994</v>
      </c>
      <c r="AC2038" t="str">
        <f t="shared" si="528"/>
        <v>ITM_U06</v>
      </c>
      <c r="AD2038" s="133" t="str">
        <f>IF(ISNA(VLOOKUP(AA2038,'XEQM Shortlist'!J:J,1,0)),"//","")</f>
        <v/>
      </c>
      <c r="AF2038" s="92" t="str">
        <f t="shared" si="529"/>
        <v/>
      </c>
      <c r="AG2038" t="b">
        <f t="shared" si="530"/>
        <v>1</v>
      </c>
    </row>
    <row r="2039" spans="1:33">
      <c r="A2039" s="48">
        <f t="shared" si="525"/>
        <v>2039</v>
      </c>
      <c r="B2039" s="47">
        <f t="shared" si="526"/>
        <v>1995</v>
      </c>
      <c r="C2039" s="84" t="s">
        <v>3756</v>
      </c>
      <c r="D2039" s="84">
        <v>8</v>
      </c>
      <c r="E2039" s="87" t="s">
        <v>2733</v>
      </c>
      <c r="F2039" s="87" t="s">
        <v>2733</v>
      </c>
      <c r="G2039" s="90">
        <v>0</v>
      </c>
      <c r="H2039" s="90">
        <v>0</v>
      </c>
      <c r="I2039" s="153" t="s">
        <v>1</v>
      </c>
      <c r="J2039" s="85" t="s">
        <v>1377</v>
      </c>
      <c r="K2039" s="87" t="s">
        <v>3947</v>
      </c>
      <c r="L2039" s="88" t="s">
        <v>4773</v>
      </c>
      <c r="M2039" s="88" t="s">
        <v>4830</v>
      </c>
      <c r="N2039" s="88"/>
      <c r="O2039" s="88" t="s">
        <v>2722</v>
      </c>
      <c r="P2039" s="87" t="s">
        <v>2747</v>
      </c>
      <c r="Q2039" s="88"/>
      <c r="R2039"/>
      <c r="S2039" t="str">
        <f t="shared" si="531"/>
        <v/>
      </c>
      <c r="T2039" s="44" t="str">
        <f>IF(ISNA(VLOOKUP(P2039,Sheet1!E:F,2,0)),"--","PRESENT")</f>
        <v>--</v>
      </c>
      <c r="U2039"/>
      <c r="V2039">
        <f t="shared" si="532"/>
        <v>646</v>
      </c>
      <c r="W2039" s="79" t="s">
        <v>2724</v>
      </c>
      <c r="X2039" s="57" t="s">
        <v>2594</v>
      </c>
      <c r="Y2039" s="57" t="s">
        <v>2240</v>
      </c>
      <c r="Z2039" s="25" t="str">
        <f t="shared" si="533"/>
        <v/>
      </c>
      <c r="AA2039" s="25" t="str">
        <f t="shared" si="527"/>
        <v/>
      </c>
      <c r="AB2039" s="1">
        <f t="shared" si="534"/>
        <v>1995</v>
      </c>
      <c r="AC2039" t="str">
        <f t="shared" si="528"/>
        <v>ITM_U08</v>
      </c>
      <c r="AD2039" s="133" t="str">
        <f>IF(ISNA(VLOOKUP(AA2039,'XEQM Shortlist'!J:J,1,0)),"//","")</f>
        <v/>
      </c>
      <c r="AF2039" s="92" t="str">
        <f t="shared" si="529"/>
        <v/>
      </c>
      <c r="AG2039" t="b">
        <f t="shared" si="530"/>
        <v>1</v>
      </c>
    </row>
    <row r="2040" spans="1:33">
      <c r="A2040" s="48">
        <f t="shared" si="525"/>
        <v>2040</v>
      </c>
      <c r="B2040" s="47">
        <f t="shared" si="526"/>
        <v>1996</v>
      </c>
      <c r="C2040" s="84" t="s">
        <v>3756</v>
      </c>
      <c r="D2040" s="84">
        <v>16</v>
      </c>
      <c r="E2040" s="87" t="s">
        <v>2734</v>
      </c>
      <c r="F2040" s="87" t="s">
        <v>2734</v>
      </c>
      <c r="G2040" s="90">
        <v>0</v>
      </c>
      <c r="H2040" s="90">
        <v>0</v>
      </c>
      <c r="I2040" s="153" t="s">
        <v>1</v>
      </c>
      <c r="J2040" s="85" t="s">
        <v>1377</v>
      </c>
      <c r="K2040" s="87" t="s">
        <v>3947</v>
      </c>
      <c r="L2040" s="88" t="s">
        <v>4773</v>
      </c>
      <c r="M2040" s="88" t="s">
        <v>4830</v>
      </c>
      <c r="N2040" s="88"/>
      <c r="O2040" s="88" t="s">
        <v>2722</v>
      </c>
      <c r="P2040" s="87" t="s">
        <v>2748</v>
      </c>
      <c r="Q2040" s="88"/>
      <c r="R2040"/>
      <c r="S2040" t="str">
        <f t="shared" si="531"/>
        <v/>
      </c>
      <c r="T2040" s="44" t="str">
        <f>IF(ISNA(VLOOKUP(P2040,Sheet1!E:F,2,0)),"--","PRESENT")</f>
        <v>--</v>
      </c>
      <c r="U2040"/>
      <c r="V2040">
        <f t="shared" si="532"/>
        <v>646</v>
      </c>
      <c r="W2040" s="79" t="s">
        <v>2724</v>
      </c>
      <c r="X2040" s="57" t="s">
        <v>2594</v>
      </c>
      <c r="Y2040" s="57" t="s">
        <v>2240</v>
      </c>
      <c r="Z2040" s="25" t="str">
        <f t="shared" si="533"/>
        <v/>
      </c>
      <c r="AA2040" s="25" t="str">
        <f t="shared" si="527"/>
        <v/>
      </c>
      <c r="AB2040" s="1">
        <f t="shared" si="534"/>
        <v>1996</v>
      </c>
      <c r="AC2040" t="str">
        <f t="shared" si="528"/>
        <v>ITM_U16</v>
      </c>
      <c r="AD2040" s="133" t="str">
        <f>IF(ISNA(VLOOKUP(AA2040,'XEQM Shortlist'!J:J,1,0)),"//","")</f>
        <v/>
      </c>
      <c r="AF2040" s="92" t="str">
        <f t="shared" si="529"/>
        <v/>
      </c>
      <c r="AG2040" t="b">
        <f t="shared" si="530"/>
        <v>1</v>
      </c>
    </row>
    <row r="2041" spans="1:33">
      <c r="A2041" s="48">
        <f t="shared" si="525"/>
        <v>2041</v>
      </c>
      <c r="B2041" s="47">
        <f t="shared" si="526"/>
        <v>1997</v>
      </c>
      <c r="C2041" s="84" t="s">
        <v>3756</v>
      </c>
      <c r="D2041" s="84">
        <v>32</v>
      </c>
      <c r="E2041" s="87" t="s">
        <v>2735</v>
      </c>
      <c r="F2041" s="87" t="s">
        <v>2735</v>
      </c>
      <c r="G2041" s="90">
        <v>0</v>
      </c>
      <c r="H2041" s="90">
        <v>0</v>
      </c>
      <c r="I2041" s="153" t="s">
        <v>1</v>
      </c>
      <c r="J2041" s="85" t="s">
        <v>1377</v>
      </c>
      <c r="K2041" s="87" t="s">
        <v>3947</v>
      </c>
      <c r="L2041" s="88" t="s">
        <v>4773</v>
      </c>
      <c r="M2041" s="88" t="s">
        <v>4830</v>
      </c>
      <c r="N2041" s="88"/>
      <c r="O2041" s="88" t="s">
        <v>2722</v>
      </c>
      <c r="P2041" s="87" t="s">
        <v>2749</v>
      </c>
      <c r="Q2041" s="88"/>
      <c r="R2041"/>
      <c r="S2041" t="str">
        <f t="shared" si="531"/>
        <v/>
      </c>
      <c r="T2041" s="44" t="str">
        <f>IF(ISNA(VLOOKUP(P2041,Sheet1!E:F,2,0)),"--","PRESENT")</f>
        <v>--</v>
      </c>
      <c r="U2041"/>
      <c r="V2041">
        <f t="shared" si="532"/>
        <v>646</v>
      </c>
      <c r="W2041" s="79" t="s">
        <v>2724</v>
      </c>
      <c r="X2041" s="57" t="s">
        <v>2594</v>
      </c>
      <c r="Y2041" s="57" t="s">
        <v>2240</v>
      </c>
      <c r="Z2041" s="25" t="str">
        <f t="shared" si="533"/>
        <v/>
      </c>
      <c r="AA2041" s="25" t="str">
        <f t="shared" si="527"/>
        <v/>
      </c>
      <c r="AB2041" s="1">
        <f t="shared" si="534"/>
        <v>1997</v>
      </c>
      <c r="AC2041" t="str">
        <f t="shared" si="528"/>
        <v>ITM_U32</v>
      </c>
      <c r="AD2041" s="133" t="str">
        <f>IF(ISNA(VLOOKUP(AA2041,'XEQM Shortlist'!J:J,1,0)),"//","")</f>
        <v/>
      </c>
      <c r="AF2041" s="92" t="str">
        <f t="shared" si="529"/>
        <v/>
      </c>
      <c r="AG2041" t="b">
        <f t="shared" si="530"/>
        <v>1</v>
      </c>
    </row>
    <row r="2042" spans="1:33">
      <c r="A2042" s="48">
        <f t="shared" si="525"/>
        <v>2042</v>
      </c>
      <c r="B2042" s="47">
        <f t="shared" si="526"/>
        <v>1998</v>
      </c>
      <c r="C2042" s="84" t="s">
        <v>3756</v>
      </c>
      <c r="D2042" s="84">
        <v>64</v>
      </c>
      <c r="E2042" s="87" t="s">
        <v>2736</v>
      </c>
      <c r="F2042" s="87" t="s">
        <v>2736</v>
      </c>
      <c r="G2042" s="90">
        <v>0</v>
      </c>
      <c r="H2042" s="90">
        <v>0</v>
      </c>
      <c r="I2042" s="153" t="s">
        <v>1</v>
      </c>
      <c r="J2042" s="85" t="s">
        <v>1377</v>
      </c>
      <c r="K2042" s="87" t="s">
        <v>3947</v>
      </c>
      <c r="L2042" s="88" t="s">
        <v>4773</v>
      </c>
      <c r="M2042" s="88" t="s">
        <v>4830</v>
      </c>
      <c r="N2042" s="88"/>
      <c r="O2042" s="88" t="s">
        <v>2722</v>
      </c>
      <c r="P2042" s="87" t="s">
        <v>2750</v>
      </c>
      <c r="Q2042" s="88"/>
      <c r="R2042"/>
      <c r="S2042" t="str">
        <f t="shared" si="531"/>
        <v/>
      </c>
      <c r="T2042" s="44" t="str">
        <f>IF(ISNA(VLOOKUP(P2042,Sheet1!E:F,2,0)),"--","PRESENT")</f>
        <v>--</v>
      </c>
      <c r="U2042"/>
      <c r="V2042">
        <f t="shared" si="532"/>
        <v>646</v>
      </c>
      <c r="W2042" s="79" t="s">
        <v>2724</v>
      </c>
      <c r="X2042" s="57" t="s">
        <v>2594</v>
      </c>
      <c r="Y2042" s="57" t="s">
        <v>2240</v>
      </c>
      <c r="Z2042" s="25" t="str">
        <f t="shared" si="533"/>
        <v/>
      </c>
      <c r="AA2042" s="25" t="str">
        <f t="shared" si="527"/>
        <v/>
      </c>
      <c r="AB2042" s="1">
        <f t="shared" si="534"/>
        <v>1998</v>
      </c>
      <c r="AC2042" t="str">
        <f t="shared" si="528"/>
        <v>ITM_U64</v>
      </c>
      <c r="AD2042" s="133" t="str">
        <f>IF(ISNA(VLOOKUP(AA2042,'XEQM Shortlist'!J:J,1,0)),"//","")</f>
        <v/>
      </c>
      <c r="AF2042" s="92" t="str">
        <f t="shared" si="529"/>
        <v/>
      </c>
      <c r="AG2042" t="b">
        <f t="shared" si="530"/>
        <v>1</v>
      </c>
    </row>
    <row r="2043" spans="1:33">
      <c r="A2043" s="48">
        <f t="shared" si="525"/>
        <v>2043</v>
      </c>
      <c r="B2043" s="47">
        <f t="shared" si="526"/>
        <v>1999</v>
      </c>
      <c r="C2043" s="84" t="s">
        <v>3757</v>
      </c>
      <c r="D2043" s="84">
        <v>1</v>
      </c>
      <c r="E2043" s="87" t="s">
        <v>2737</v>
      </c>
      <c r="F2043" s="87" t="s">
        <v>2737</v>
      </c>
      <c r="G2043" s="90">
        <v>0</v>
      </c>
      <c r="H2043" s="90">
        <v>0</v>
      </c>
      <c r="I2043" s="148" t="s">
        <v>3</v>
      </c>
      <c r="J2043" s="85" t="s">
        <v>1377</v>
      </c>
      <c r="K2043" s="87" t="s">
        <v>3947</v>
      </c>
      <c r="L2043" s="88" t="s">
        <v>4773</v>
      </c>
      <c r="M2043" s="88" t="s">
        <v>4830</v>
      </c>
      <c r="N2043" s="88"/>
      <c r="O2043" s="88" t="s">
        <v>2722</v>
      </c>
      <c r="P2043" s="87" t="s">
        <v>2751</v>
      </c>
      <c r="Q2043" s="88"/>
      <c r="R2043"/>
      <c r="S2043" t="str">
        <f t="shared" si="531"/>
        <v/>
      </c>
      <c r="T2043" s="44" t="str">
        <f>IF(ISNA(VLOOKUP(P2043,Sheet1!E:F,2,0)),"--","PRESENT")</f>
        <v>--</v>
      </c>
      <c r="U2043"/>
      <c r="V2043">
        <f t="shared" si="532"/>
        <v>646</v>
      </c>
      <c r="W2043" s="79" t="s">
        <v>2724</v>
      </c>
      <c r="X2043" s="57" t="s">
        <v>2594</v>
      </c>
      <c r="Y2043" s="57" t="s">
        <v>2240</v>
      </c>
      <c r="Z2043" s="25" t="str">
        <f t="shared" si="533"/>
        <v/>
      </c>
      <c r="AA2043" s="25" t="str">
        <f t="shared" si="527"/>
        <v/>
      </c>
      <c r="AB2043" s="1">
        <f t="shared" si="534"/>
        <v>1999</v>
      </c>
      <c r="AC2043" t="str">
        <f t="shared" si="528"/>
        <v>ITM_SL1</v>
      </c>
      <c r="AD2043" s="133" t="str">
        <f>IF(ISNA(VLOOKUP(AA2043,'XEQM Shortlist'!J:J,1,0)),"//","")</f>
        <v/>
      </c>
      <c r="AF2043" s="92" t="str">
        <f t="shared" si="529"/>
        <v/>
      </c>
      <c r="AG2043" t="b">
        <f t="shared" si="530"/>
        <v>1</v>
      </c>
    </row>
    <row r="2044" spans="1:33">
      <c r="A2044" s="48">
        <f t="shared" si="525"/>
        <v>2044</v>
      </c>
      <c r="B2044" s="47">
        <f t="shared" si="526"/>
        <v>2000</v>
      </c>
      <c r="C2044" s="84" t="s">
        <v>3757</v>
      </c>
      <c r="D2044" s="84">
        <v>2</v>
      </c>
      <c r="E2044" s="87" t="s">
        <v>2738</v>
      </c>
      <c r="F2044" s="87" t="s">
        <v>2738</v>
      </c>
      <c r="G2044" s="90">
        <v>0</v>
      </c>
      <c r="H2044" s="90">
        <v>0</v>
      </c>
      <c r="I2044" s="148" t="s">
        <v>3</v>
      </c>
      <c r="J2044" s="85" t="s">
        <v>1377</v>
      </c>
      <c r="K2044" s="87" t="s">
        <v>3947</v>
      </c>
      <c r="L2044" s="88" t="s">
        <v>4773</v>
      </c>
      <c r="M2044" s="88" t="s">
        <v>4830</v>
      </c>
      <c r="N2044" s="88"/>
      <c r="O2044" s="88" t="s">
        <v>2722</v>
      </c>
      <c r="P2044" s="87" t="s">
        <v>2752</v>
      </c>
      <c r="Q2044" s="88"/>
      <c r="R2044"/>
      <c r="S2044" t="str">
        <f t="shared" si="531"/>
        <v/>
      </c>
      <c r="T2044" s="44" t="str">
        <f>IF(ISNA(VLOOKUP(P2044,Sheet1!E:F,2,0)),"--","PRESENT")</f>
        <v>--</v>
      </c>
      <c r="U2044"/>
      <c r="V2044">
        <f t="shared" si="532"/>
        <v>646</v>
      </c>
      <c r="W2044" s="79" t="s">
        <v>2724</v>
      </c>
      <c r="X2044" s="57" t="s">
        <v>2594</v>
      </c>
      <c r="Y2044" s="57" t="s">
        <v>2240</v>
      </c>
      <c r="Z2044" s="25" t="str">
        <f t="shared" si="533"/>
        <v/>
      </c>
      <c r="AA2044" s="25" t="str">
        <f t="shared" si="527"/>
        <v/>
      </c>
      <c r="AB2044" s="1">
        <f t="shared" si="534"/>
        <v>2000</v>
      </c>
      <c r="AC2044" t="str">
        <f t="shared" si="528"/>
        <v>ITM_SR1</v>
      </c>
      <c r="AD2044" s="133" t="str">
        <f>IF(ISNA(VLOOKUP(AA2044,'XEQM Shortlist'!J:J,1,0)),"//","")</f>
        <v/>
      </c>
      <c r="AF2044" s="92" t="str">
        <f t="shared" si="529"/>
        <v/>
      </c>
      <c r="AG2044" t="b">
        <f t="shared" si="530"/>
        <v>1</v>
      </c>
    </row>
    <row r="2045" spans="1:33">
      <c r="A2045" s="48">
        <f t="shared" si="525"/>
        <v>2045</v>
      </c>
      <c r="B2045" s="47">
        <f t="shared" si="526"/>
        <v>2001</v>
      </c>
      <c r="C2045" s="84" t="s">
        <v>3757</v>
      </c>
      <c r="D2045" s="84">
        <v>3</v>
      </c>
      <c r="E2045" s="87" t="s">
        <v>2739</v>
      </c>
      <c r="F2045" s="87" t="s">
        <v>2739</v>
      </c>
      <c r="G2045" s="90">
        <v>0</v>
      </c>
      <c r="H2045" s="90">
        <v>0</v>
      </c>
      <c r="I2045" s="148" t="s">
        <v>3</v>
      </c>
      <c r="J2045" s="85" t="s">
        <v>1377</v>
      </c>
      <c r="K2045" s="87" t="s">
        <v>3947</v>
      </c>
      <c r="L2045" s="88" t="s">
        <v>4773</v>
      </c>
      <c r="M2045" s="88" t="s">
        <v>4830</v>
      </c>
      <c r="N2045" s="88"/>
      <c r="O2045" s="88" t="s">
        <v>2722</v>
      </c>
      <c r="P2045" s="87" t="s">
        <v>2753</v>
      </c>
      <c r="Q2045" s="88"/>
      <c r="R2045"/>
      <c r="S2045" t="str">
        <f t="shared" si="531"/>
        <v/>
      </c>
      <c r="T2045" s="44" t="str">
        <f>IF(ISNA(VLOOKUP(P2045,Sheet1!E:F,2,0)),"--","PRESENT")</f>
        <v>--</v>
      </c>
      <c r="U2045"/>
      <c r="V2045">
        <f t="shared" si="532"/>
        <v>646</v>
      </c>
      <c r="W2045" s="79" t="s">
        <v>2724</v>
      </c>
      <c r="X2045" s="57" t="s">
        <v>2594</v>
      </c>
      <c r="Y2045" s="57" t="s">
        <v>2240</v>
      </c>
      <c r="Z2045" s="25" t="str">
        <f t="shared" si="533"/>
        <v/>
      </c>
      <c r="AA2045" s="25" t="str">
        <f t="shared" si="527"/>
        <v/>
      </c>
      <c r="AB2045" s="1">
        <f t="shared" si="534"/>
        <v>2001</v>
      </c>
      <c r="AC2045" t="str">
        <f t="shared" si="528"/>
        <v>ITM_RL1</v>
      </c>
      <c r="AD2045" s="133" t="str">
        <f>IF(ISNA(VLOOKUP(AA2045,'XEQM Shortlist'!J:J,1,0)),"//","")</f>
        <v/>
      </c>
      <c r="AF2045" s="92" t="str">
        <f t="shared" si="529"/>
        <v/>
      </c>
      <c r="AG2045" t="b">
        <f t="shared" si="530"/>
        <v>1</v>
      </c>
    </row>
    <row r="2046" spans="1:33">
      <c r="A2046" s="48">
        <f t="shared" si="525"/>
        <v>2046</v>
      </c>
      <c r="B2046" s="47">
        <f t="shared" si="526"/>
        <v>2002</v>
      </c>
      <c r="C2046" s="84" t="s">
        <v>3757</v>
      </c>
      <c r="D2046" s="84">
        <v>4</v>
      </c>
      <c r="E2046" s="87" t="s">
        <v>2740</v>
      </c>
      <c r="F2046" s="87" t="s">
        <v>2740</v>
      </c>
      <c r="G2046" s="90">
        <v>0</v>
      </c>
      <c r="H2046" s="90">
        <v>0</v>
      </c>
      <c r="I2046" s="148" t="s">
        <v>3</v>
      </c>
      <c r="J2046" s="85" t="s">
        <v>1377</v>
      </c>
      <c r="K2046" s="87" t="s">
        <v>3947</v>
      </c>
      <c r="L2046" s="88" t="s">
        <v>4773</v>
      </c>
      <c r="M2046" s="88" t="s">
        <v>4830</v>
      </c>
      <c r="N2046" s="88"/>
      <c r="O2046" s="88" t="s">
        <v>2722</v>
      </c>
      <c r="P2046" s="87" t="s">
        <v>2754</v>
      </c>
      <c r="Q2046" s="88"/>
      <c r="R2046"/>
      <c r="S2046" t="str">
        <f t="shared" si="531"/>
        <v/>
      </c>
      <c r="T2046" s="44" t="str">
        <f>IF(ISNA(VLOOKUP(P2046,Sheet1!E:F,2,0)),"--","PRESENT")</f>
        <v>--</v>
      </c>
      <c r="U2046"/>
      <c r="V2046">
        <f t="shared" si="532"/>
        <v>646</v>
      </c>
      <c r="W2046" s="79" t="s">
        <v>2724</v>
      </c>
      <c r="X2046" s="57" t="s">
        <v>2594</v>
      </c>
      <c r="Y2046" s="57" t="s">
        <v>2240</v>
      </c>
      <c r="Z2046" s="25" t="str">
        <f t="shared" si="533"/>
        <v/>
      </c>
      <c r="AA2046" s="25" t="str">
        <f t="shared" si="527"/>
        <v/>
      </c>
      <c r="AB2046" s="1">
        <f t="shared" si="534"/>
        <v>2002</v>
      </c>
      <c r="AC2046" t="str">
        <f t="shared" si="528"/>
        <v>ITM_RR1</v>
      </c>
      <c r="AD2046" s="133" t="str">
        <f>IF(ISNA(VLOOKUP(AA2046,'XEQM Shortlist'!J:J,1,0)),"//","")</f>
        <v/>
      </c>
      <c r="AF2046" s="92" t="str">
        <f t="shared" si="529"/>
        <v/>
      </c>
      <c r="AG2046" t="b">
        <f t="shared" si="530"/>
        <v>1</v>
      </c>
    </row>
    <row r="2047" spans="1:33">
      <c r="A2047" s="48">
        <f t="shared" si="525"/>
        <v>2047</v>
      </c>
      <c r="B2047" s="47">
        <f t="shared" si="526"/>
        <v>2003</v>
      </c>
      <c r="C2047" s="84" t="s">
        <v>3757</v>
      </c>
      <c r="D2047" s="84">
        <v>5</v>
      </c>
      <c r="E2047" s="87" t="s">
        <v>5199</v>
      </c>
      <c r="F2047" s="87" t="s">
        <v>5199</v>
      </c>
      <c r="G2047" s="90">
        <v>0</v>
      </c>
      <c r="H2047" s="90">
        <v>0</v>
      </c>
      <c r="I2047" s="148" t="s">
        <v>3</v>
      </c>
      <c r="J2047" s="85" t="s">
        <v>1378</v>
      </c>
      <c r="K2047" s="87" t="s">
        <v>3947</v>
      </c>
      <c r="L2047" s="88" t="s">
        <v>4773</v>
      </c>
      <c r="M2047" s="88" t="s">
        <v>4830</v>
      </c>
      <c r="N2047" s="88"/>
      <c r="O2047" s="88" t="s">
        <v>2722</v>
      </c>
      <c r="P2047" s="87" t="s">
        <v>2755</v>
      </c>
      <c r="Q2047" s="88"/>
      <c r="R2047"/>
      <c r="S2047" t="str">
        <f t="shared" si="531"/>
        <v/>
      </c>
      <c r="T2047" s="44" t="str">
        <f>IF(ISNA(VLOOKUP(P2047,Sheet1!E:F,2,0)),"--","PRESENT")</f>
        <v>--</v>
      </c>
      <c r="U2047"/>
      <c r="V2047">
        <f t="shared" si="532"/>
        <v>646</v>
      </c>
      <c r="W2047" s="79" t="s">
        <v>2724</v>
      </c>
      <c r="X2047" s="57" t="s">
        <v>2594</v>
      </c>
      <c r="Y2047" s="57" t="s">
        <v>2240</v>
      </c>
      <c r="Z2047" s="25" t="str">
        <f t="shared" si="533"/>
        <v/>
      </c>
      <c r="AA2047" s="25" t="str">
        <f t="shared" si="527"/>
        <v/>
      </c>
      <c r="AB2047" s="1">
        <f t="shared" si="534"/>
        <v>2003</v>
      </c>
      <c r="AC2047" t="str">
        <f t="shared" si="528"/>
        <v>ITM_FWORD</v>
      </c>
      <c r="AD2047" s="133" t="str">
        <f>IF(ISNA(VLOOKUP(AA2047,'XEQM Shortlist'!J:J,1,0)),"//","")</f>
        <v/>
      </c>
      <c r="AF2047" s="92" t="str">
        <f t="shared" si="529"/>
        <v/>
      </c>
      <c r="AG2047" t="b">
        <f t="shared" si="530"/>
        <v>1</v>
      </c>
    </row>
    <row r="2048" spans="1:33">
      <c r="A2048" s="48">
        <f t="shared" si="525"/>
        <v>2048</v>
      </c>
      <c r="B2048" s="47">
        <f t="shared" si="526"/>
        <v>2004</v>
      </c>
      <c r="C2048" s="84" t="s">
        <v>3757</v>
      </c>
      <c r="D2048" s="84">
        <v>6</v>
      </c>
      <c r="E2048" s="87" t="s">
        <v>5200</v>
      </c>
      <c r="F2048" s="87" t="s">
        <v>5200</v>
      </c>
      <c r="G2048" s="90">
        <v>0</v>
      </c>
      <c r="H2048" s="90">
        <v>0</v>
      </c>
      <c r="I2048" s="148" t="s">
        <v>3</v>
      </c>
      <c r="J2048" s="85" t="s">
        <v>1378</v>
      </c>
      <c r="K2048" s="87" t="s">
        <v>3947</v>
      </c>
      <c r="L2048" s="88" t="s">
        <v>4773</v>
      </c>
      <c r="M2048" s="88" t="s">
        <v>4830</v>
      </c>
      <c r="N2048" s="88"/>
      <c r="O2048" s="88" t="s">
        <v>2722</v>
      </c>
      <c r="P2048" s="87" t="s">
        <v>2756</v>
      </c>
      <c r="Q2048" s="88"/>
      <c r="R2048"/>
      <c r="S2048" t="str">
        <f t="shared" si="531"/>
        <v/>
      </c>
      <c r="T2048" s="44" t="str">
        <f>IF(ISNA(VLOOKUP(P2048,Sheet1!E:F,2,0)),"--","PRESENT")</f>
        <v>--</v>
      </c>
      <c r="U2048"/>
      <c r="V2048">
        <f t="shared" si="532"/>
        <v>646</v>
      </c>
      <c r="W2048" s="79" t="s">
        <v>2724</v>
      </c>
      <c r="X2048" s="57" t="s">
        <v>2594</v>
      </c>
      <c r="Y2048" s="57" t="s">
        <v>2240</v>
      </c>
      <c r="Z2048" s="25" t="str">
        <f t="shared" si="533"/>
        <v/>
      </c>
      <c r="AA2048" s="25" t="str">
        <f t="shared" si="527"/>
        <v/>
      </c>
      <c r="AB2048" s="1">
        <f t="shared" si="534"/>
        <v>2004</v>
      </c>
      <c r="AC2048" t="str">
        <f t="shared" si="528"/>
        <v>ITM_FBYTE</v>
      </c>
      <c r="AD2048" s="133" t="str">
        <f>IF(ISNA(VLOOKUP(AA2048,'XEQM Shortlist'!J:J,1,0)),"//","")</f>
        <v/>
      </c>
      <c r="AF2048" s="92" t="str">
        <f t="shared" si="529"/>
        <v/>
      </c>
      <c r="AG2048" t="b">
        <f t="shared" si="530"/>
        <v>1</v>
      </c>
    </row>
    <row r="2049" spans="1:33">
      <c r="A2049" s="48">
        <f t="shared" si="525"/>
        <v>2049</v>
      </c>
      <c r="B2049" s="47">
        <f t="shared" si="526"/>
        <v>2005</v>
      </c>
      <c r="C2049" s="84" t="s">
        <v>5196</v>
      </c>
      <c r="D2049" s="84" t="s">
        <v>7</v>
      </c>
      <c r="E2049" s="87" t="s">
        <v>5195</v>
      </c>
      <c r="F2049" s="87" t="s">
        <v>5195</v>
      </c>
      <c r="G2049" s="90">
        <v>0</v>
      </c>
      <c r="H2049" s="90">
        <v>0</v>
      </c>
      <c r="I2049" s="153" t="s">
        <v>1</v>
      </c>
      <c r="J2049" s="85" t="s">
        <v>1378</v>
      </c>
      <c r="K2049" s="87" t="s">
        <v>3947</v>
      </c>
      <c r="L2049" s="88" t="s">
        <v>4773</v>
      </c>
      <c r="M2049" s="88" t="s">
        <v>4832</v>
      </c>
      <c r="N2049" s="88"/>
      <c r="O2049" s="88" t="s">
        <v>2763</v>
      </c>
      <c r="P2049" s="87" t="s">
        <v>5197</v>
      </c>
      <c r="Q2049" s="88"/>
      <c r="R2049"/>
      <c r="S2049" t="str">
        <f t="shared" si="531"/>
        <v/>
      </c>
      <c r="T2049" s="44" t="str">
        <f>IF(ISNA(VLOOKUP(P2049,Sheet1!E:F,2,0)),"--","PRESENT")</f>
        <v>--</v>
      </c>
      <c r="U2049"/>
      <c r="V2049">
        <f t="shared" si="532"/>
        <v>647</v>
      </c>
      <c r="W2049" s="79" t="s">
        <v>2665</v>
      </c>
      <c r="X2049" s="57" t="s">
        <v>2600</v>
      </c>
      <c r="Y2049" s="57" t="s">
        <v>2240</v>
      </c>
      <c r="Z2049" s="25" t="str">
        <f t="shared" si="533"/>
        <v>"CLRMOD"</v>
      </c>
      <c r="AA2049" s="25" t="str">
        <f t="shared" si="527"/>
        <v>CLRMOD</v>
      </c>
      <c r="AB2049" s="1">
        <f t="shared" si="534"/>
        <v>2005</v>
      </c>
      <c r="AC2049" t="str">
        <f t="shared" si="528"/>
        <v>ITM_CLRMOD</v>
      </c>
      <c r="AD2049" s="133" t="str">
        <f>IF(ISNA(VLOOKUP(AA2049,'XEQM Shortlist'!J:J,1,0)),"//","")</f>
        <v>//</v>
      </c>
      <c r="AF2049" s="92" t="str">
        <f t="shared" si="529"/>
        <v>CLRMOD</v>
      </c>
      <c r="AG2049" t="b">
        <f t="shared" si="530"/>
        <v>1</v>
      </c>
    </row>
    <row r="2050" spans="1:33">
      <c r="A2050" s="48">
        <f t="shared" si="525"/>
        <v>2050</v>
      </c>
      <c r="B2050" s="47">
        <f t="shared" si="526"/>
        <v>2006</v>
      </c>
      <c r="C2050" s="84" t="s">
        <v>3758</v>
      </c>
      <c r="D2050" s="84" t="s">
        <v>12</v>
      </c>
      <c r="E2050" s="191" t="s">
        <v>519</v>
      </c>
      <c r="F2050" s="85" t="s">
        <v>2762</v>
      </c>
      <c r="G2050" s="90">
        <v>0</v>
      </c>
      <c r="H2050" s="90">
        <v>3</v>
      </c>
      <c r="I2050" s="153" t="s">
        <v>1</v>
      </c>
      <c r="J2050" s="85" t="s">
        <v>1378</v>
      </c>
      <c r="K2050" s="87" t="s">
        <v>3785</v>
      </c>
      <c r="L2050" s="88" t="s">
        <v>4773</v>
      </c>
      <c r="M2050" s="88" t="s">
        <v>4832</v>
      </c>
      <c r="N2050" s="88"/>
      <c r="O2050" s="88" t="s">
        <v>2722</v>
      </c>
      <c r="P2050" s="87" t="s">
        <v>2761</v>
      </c>
      <c r="Q2050" s="87"/>
      <c r="R2050"/>
      <c r="S2050" t="str">
        <f t="shared" si="531"/>
        <v>NOT EQUAL</v>
      </c>
      <c r="T2050" s="44" t="str">
        <f>IF(ISNA(VLOOKUP(P2050,Sheet1!E:F,2,0)),"--","PRESENT")</f>
        <v>--</v>
      </c>
      <c r="U2050"/>
      <c r="V2050">
        <f t="shared" si="532"/>
        <v>647</v>
      </c>
      <c r="W2050" s="79" t="s">
        <v>2724</v>
      </c>
      <c r="X2050" s="57" t="s">
        <v>2594</v>
      </c>
      <c r="Y2050" s="57" t="s">
        <v>2240</v>
      </c>
      <c r="Z2050" s="25" t="str">
        <f t="shared" si="533"/>
        <v/>
      </c>
      <c r="AA2050" s="25" t="str">
        <f t="shared" si="527"/>
        <v/>
      </c>
      <c r="AB2050" s="1">
        <f t="shared" si="534"/>
        <v>2006</v>
      </c>
      <c r="AC2050" t="str">
        <f t="shared" si="528"/>
        <v>ITM_SHOIREP</v>
      </c>
      <c r="AD2050" s="133" t="str">
        <f>IF(ISNA(VLOOKUP(AA2050,'XEQM Shortlist'!J:J,1,0)),"//","")</f>
        <v/>
      </c>
      <c r="AF2050" s="92" t="str">
        <f t="shared" si="529"/>
        <v/>
      </c>
      <c r="AG2050" t="b">
        <f t="shared" si="530"/>
        <v>1</v>
      </c>
    </row>
    <row r="2051" spans="1:33">
      <c r="A2051" s="48">
        <f t="shared" si="525"/>
        <v>2051</v>
      </c>
      <c r="B2051" s="47">
        <f t="shared" si="526"/>
        <v>2007</v>
      </c>
      <c r="C2051" s="84" t="s">
        <v>3759</v>
      </c>
      <c r="D2051" s="84" t="s">
        <v>7</v>
      </c>
      <c r="E2051" s="191" t="s">
        <v>519</v>
      </c>
      <c r="F2051" s="87" t="s">
        <v>4877</v>
      </c>
      <c r="G2051" s="90">
        <v>0</v>
      </c>
      <c r="H2051" s="90">
        <v>0</v>
      </c>
      <c r="I2051" s="153" t="s">
        <v>1</v>
      </c>
      <c r="J2051" s="85" t="s">
        <v>1378</v>
      </c>
      <c r="K2051" s="87" t="s">
        <v>3785</v>
      </c>
      <c r="L2051" s="88" t="s">
        <v>4773</v>
      </c>
      <c r="M2051" s="88" t="s">
        <v>4830</v>
      </c>
      <c r="N2051" s="88"/>
      <c r="O2051" s="88" t="s">
        <v>972</v>
      </c>
      <c r="P2051" s="87" t="s">
        <v>2778</v>
      </c>
      <c r="Q2051" s="88"/>
      <c r="R2051"/>
      <c r="S2051" t="str">
        <f t="shared" si="531"/>
        <v>NOT EQUAL</v>
      </c>
      <c r="T2051" s="44" t="str">
        <f>IF(ISNA(VLOOKUP(P2051,Sheet1!E:F,2,0)),"--","PRESENT")</f>
        <v>--</v>
      </c>
      <c r="U2051"/>
      <c r="V2051">
        <f t="shared" si="532"/>
        <v>647</v>
      </c>
      <c r="W2051" s="79" t="s">
        <v>2711</v>
      </c>
      <c r="X2051" s="57"/>
      <c r="Y2051" s="57" t="s">
        <v>2240</v>
      </c>
      <c r="Z2051" s="25" t="str">
        <f t="shared" si="533"/>
        <v/>
      </c>
      <c r="AA2051" s="25" t="str">
        <f t="shared" si="527"/>
        <v/>
      </c>
      <c r="AB2051" s="1">
        <f t="shared" si="534"/>
        <v>2007</v>
      </c>
      <c r="AC2051" t="str">
        <f t="shared" si="528"/>
        <v>ITM_SCALE</v>
      </c>
      <c r="AD2051" s="133" t="str">
        <f>IF(ISNA(VLOOKUP(AA2051,'XEQM Shortlist'!J:J,1,0)),"//","")</f>
        <v/>
      </c>
      <c r="AF2051" s="92" t="str">
        <f t="shared" si="529"/>
        <v/>
      </c>
      <c r="AG2051" t="b">
        <f t="shared" si="530"/>
        <v>1</v>
      </c>
    </row>
    <row r="2052" spans="1:33">
      <c r="A2052" s="48">
        <f t="shared" si="525"/>
        <v>2052</v>
      </c>
      <c r="B2052" s="47">
        <f t="shared" si="526"/>
        <v>2008</v>
      </c>
      <c r="C2052" s="98" t="s">
        <v>5185</v>
      </c>
      <c r="D2052" s="98" t="s">
        <v>5193</v>
      </c>
      <c r="E2052" s="11" t="s">
        <v>519</v>
      </c>
      <c r="F2052" s="11" t="s">
        <v>5198</v>
      </c>
      <c r="G2052" s="99">
        <v>0</v>
      </c>
      <c r="H2052" s="99">
        <v>0</v>
      </c>
      <c r="I2052" s="153" t="s">
        <v>1</v>
      </c>
      <c r="J2052" s="11" t="s">
        <v>1378</v>
      </c>
      <c r="K2052" s="10" t="s">
        <v>3785</v>
      </c>
      <c r="L2052" s="207" t="s">
        <v>4773</v>
      </c>
      <c r="M2052" s="207" t="s">
        <v>4832</v>
      </c>
      <c r="N2052" s="207"/>
      <c r="O2052" s="84"/>
      <c r="P2052" s="13" t="s">
        <v>5194</v>
      </c>
      <c r="Q2052" s="87"/>
      <c r="R2052"/>
      <c r="S2052" t="str">
        <f t="shared" si="531"/>
        <v>NOT EQUAL</v>
      </c>
      <c r="T2052" s="44" t="str">
        <f>IF(ISNA(VLOOKUP(P2052,Sheet1!E:F,2,0)),"--","PRESENT")</f>
        <v>--</v>
      </c>
      <c r="U2052"/>
      <c r="V2052">
        <f t="shared" si="532"/>
        <v>647</v>
      </c>
      <c r="W2052" s="2" t="s">
        <v>2676</v>
      </c>
      <c r="X2052" s="100" t="s">
        <v>2594</v>
      </c>
      <c r="Y2052" s="100"/>
      <c r="Z2052" s="25" t="str">
        <f t="shared" si="533"/>
        <v/>
      </c>
      <c r="AA2052" s="25" t="str">
        <f t="shared" si="527"/>
        <v/>
      </c>
      <c r="AB2052" s="1">
        <f t="shared" si="534"/>
        <v>2008</v>
      </c>
      <c r="AC2052" t="str">
        <f t="shared" si="528"/>
        <v>ITM_TOPHEX</v>
      </c>
      <c r="AD2052" s="133" t="str">
        <f>IF(ISNA(VLOOKUP(AA2052,'XEQM Shortlist'!J:J,1,0)),"//","")</f>
        <v/>
      </c>
      <c r="AF2052" s="92" t="str">
        <f t="shared" si="529"/>
        <v/>
      </c>
      <c r="AG2052" t="b">
        <f t="shared" si="530"/>
        <v>1</v>
      </c>
    </row>
    <row r="2053" spans="1:33">
      <c r="A2053" s="48">
        <f t="shared" si="525"/>
        <v>2053</v>
      </c>
      <c r="B2053" s="47">
        <f t="shared" si="526"/>
        <v>2009</v>
      </c>
      <c r="C2053" s="84" t="s">
        <v>3760</v>
      </c>
      <c r="D2053" s="84" t="s">
        <v>7</v>
      </c>
      <c r="E2053" s="191" t="s">
        <v>519</v>
      </c>
      <c r="F2053" s="85" t="s">
        <v>2768</v>
      </c>
      <c r="G2053" s="90">
        <v>0</v>
      </c>
      <c r="H2053" s="90">
        <v>0</v>
      </c>
      <c r="I2053" s="153" t="s">
        <v>1</v>
      </c>
      <c r="J2053" s="85" t="s">
        <v>1378</v>
      </c>
      <c r="K2053" s="87" t="s">
        <v>3785</v>
      </c>
      <c r="L2053" s="88" t="s">
        <v>4773</v>
      </c>
      <c r="M2053" s="88" t="s">
        <v>4832</v>
      </c>
      <c r="N2053" s="88"/>
      <c r="O2053" s="88" t="s">
        <v>2770</v>
      </c>
      <c r="P2053" s="87" t="s">
        <v>2771</v>
      </c>
      <c r="Q2053" s="87"/>
      <c r="R2053"/>
      <c r="S2053" t="str">
        <f t="shared" si="531"/>
        <v>NOT EQUAL</v>
      </c>
      <c r="T2053" s="44" t="str">
        <f>IF(ISNA(VLOOKUP(P2053,Sheet1!E:F,2,0)),"--","PRESENT")</f>
        <v>--</v>
      </c>
      <c r="U2053"/>
      <c r="V2053">
        <f t="shared" si="532"/>
        <v>647</v>
      </c>
      <c r="W2053" s="79" t="s">
        <v>2676</v>
      </c>
      <c r="X2053" s="57" t="s">
        <v>2240</v>
      </c>
      <c r="Y2053" s="57" t="s">
        <v>2240</v>
      </c>
      <c r="Z2053" s="25" t="str">
        <f t="shared" si="533"/>
        <v/>
      </c>
      <c r="AA2053" s="25" t="str">
        <f t="shared" si="527"/>
        <v/>
      </c>
      <c r="AB2053" s="1">
        <f t="shared" si="534"/>
        <v>2009</v>
      </c>
      <c r="AC2053" t="str">
        <f t="shared" si="528"/>
        <v>ITM_PLINE</v>
      </c>
      <c r="AD2053" s="133" t="str">
        <f>IF(ISNA(VLOOKUP(AA2053,'XEQM Shortlist'!J:J,1,0)),"//","")</f>
        <v/>
      </c>
      <c r="AF2053" s="92" t="str">
        <f t="shared" si="529"/>
        <v/>
      </c>
      <c r="AG2053" t="b">
        <f t="shared" si="530"/>
        <v>1</v>
      </c>
    </row>
    <row r="2054" spans="1:33">
      <c r="A2054" s="48">
        <f t="shared" si="525"/>
        <v>2054</v>
      </c>
      <c r="B2054" s="47">
        <f t="shared" si="526"/>
        <v>2010</v>
      </c>
      <c r="C2054" s="84" t="s">
        <v>3761</v>
      </c>
      <c r="D2054" s="84" t="s">
        <v>7</v>
      </c>
      <c r="E2054" s="191" t="s">
        <v>519</v>
      </c>
      <c r="F2054" s="85" t="s">
        <v>1061</v>
      </c>
      <c r="G2054" s="86">
        <v>0</v>
      </c>
      <c r="H2054" s="86">
        <v>0</v>
      </c>
      <c r="I2054" s="153" t="s">
        <v>1</v>
      </c>
      <c r="J2054" s="85" t="s">
        <v>1378</v>
      </c>
      <c r="K2054" s="87" t="s">
        <v>3785</v>
      </c>
      <c r="L2054" s="88" t="s">
        <v>4773</v>
      </c>
      <c r="M2054" s="88" t="s">
        <v>4830</v>
      </c>
      <c r="N2054" s="88"/>
      <c r="O2054" s="84" t="s">
        <v>2770</v>
      </c>
      <c r="P2054" s="87" t="s">
        <v>2772</v>
      </c>
      <c r="Q2054" s="87"/>
      <c r="R2054"/>
      <c r="S2054" t="str">
        <f t="shared" si="531"/>
        <v>NOT EQUAL</v>
      </c>
      <c r="T2054" s="44" t="str">
        <f>IF(ISNA(VLOOKUP(P2054,Sheet1!E:F,2,0)),"--","PRESENT")</f>
        <v>--</v>
      </c>
      <c r="U2054"/>
      <c r="V2054">
        <f t="shared" si="532"/>
        <v>647</v>
      </c>
      <c r="W2054" s="79" t="s">
        <v>2676</v>
      </c>
      <c r="X2054" s="57" t="s">
        <v>2240</v>
      </c>
      <c r="Y2054" s="57" t="s">
        <v>2240</v>
      </c>
      <c r="Z2054" s="25" t="str">
        <f t="shared" si="533"/>
        <v/>
      </c>
      <c r="AA2054" s="25" t="str">
        <f t="shared" si="527"/>
        <v/>
      </c>
      <c r="AB2054" s="1">
        <f t="shared" si="534"/>
        <v>2010</v>
      </c>
      <c r="AC2054" t="str">
        <f t="shared" si="528"/>
        <v>ITM_PCROS</v>
      </c>
      <c r="AD2054" s="133" t="str">
        <f>IF(ISNA(VLOOKUP(AA2054,'XEQM Shortlist'!J:J,1,0)),"//","")</f>
        <v/>
      </c>
      <c r="AF2054" s="92" t="str">
        <f t="shared" si="529"/>
        <v/>
      </c>
      <c r="AG2054" t="b">
        <f t="shared" si="530"/>
        <v>1</v>
      </c>
    </row>
    <row r="2055" spans="1:33">
      <c r="A2055" s="48">
        <f t="shared" si="525"/>
        <v>2055</v>
      </c>
      <c r="B2055" s="47">
        <f t="shared" si="526"/>
        <v>2011</v>
      </c>
      <c r="C2055" s="84" t="s">
        <v>3762</v>
      </c>
      <c r="D2055" s="84" t="s">
        <v>7</v>
      </c>
      <c r="E2055" s="191" t="s">
        <v>519</v>
      </c>
      <c r="F2055" s="85" t="s">
        <v>2769</v>
      </c>
      <c r="G2055" s="86">
        <v>0</v>
      </c>
      <c r="H2055" s="86">
        <v>0</v>
      </c>
      <c r="I2055" s="153" t="s">
        <v>1</v>
      </c>
      <c r="J2055" s="85" t="s">
        <v>1378</v>
      </c>
      <c r="K2055" s="87" t="s">
        <v>3785</v>
      </c>
      <c r="L2055" s="88" t="s">
        <v>4773</v>
      </c>
      <c r="M2055" s="88" t="s">
        <v>4830</v>
      </c>
      <c r="N2055" s="88"/>
      <c r="O2055" s="84" t="s">
        <v>2770</v>
      </c>
      <c r="P2055" s="87" t="s">
        <v>2773</v>
      </c>
      <c r="Q2055" s="87"/>
      <c r="R2055"/>
      <c r="S2055" t="str">
        <f t="shared" si="531"/>
        <v>NOT EQUAL</v>
      </c>
      <c r="T2055" s="44" t="str">
        <f>IF(ISNA(VLOOKUP(P2055,Sheet1!E:F,2,0)),"--","PRESENT")</f>
        <v>--</v>
      </c>
      <c r="U2055"/>
      <c r="V2055">
        <f t="shared" si="532"/>
        <v>647</v>
      </c>
      <c r="W2055" s="79" t="s">
        <v>2676</v>
      </c>
      <c r="X2055" s="57" t="s">
        <v>2240</v>
      </c>
      <c r="Y2055" s="57" t="s">
        <v>2240</v>
      </c>
      <c r="Z2055" s="25" t="str">
        <f t="shared" si="533"/>
        <v/>
      </c>
      <c r="AA2055" s="25" t="str">
        <f t="shared" si="527"/>
        <v/>
      </c>
      <c r="AB2055" s="1">
        <f t="shared" si="534"/>
        <v>2011</v>
      </c>
      <c r="AC2055" t="str">
        <f t="shared" si="528"/>
        <v>ITM_PBOX</v>
      </c>
      <c r="AD2055" s="133" t="str">
        <f>IF(ISNA(VLOOKUP(AA2055,'XEQM Shortlist'!J:J,1,0)),"//","")</f>
        <v/>
      </c>
      <c r="AF2055" s="92" t="str">
        <f t="shared" si="529"/>
        <v/>
      </c>
      <c r="AG2055" t="b">
        <f t="shared" si="530"/>
        <v>1</v>
      </c>
    </row>
    <row r="2056" spans="1:33">
      <c r="A2056" s="48">
        <f t="shared" si="525"/>
        <v>2056</v>
      </c>
      <c r="B2056" s="47">
        <f t="shared" si="526"/>
        <v>2012</v>
      </c>
      <c r="C2056" s="84" t="s">
        <v>3763</v>
      </c>
      <c r="D2056" s="84" t="s">
        <v>7</v>
      </c>
      <c r="E2056" s="191" t="s">
        <v>519</v>
      </c>
      <c r="F2056" s="85" t="s">
        <v>2774</v>
      </c>
      <c r="G2056" s="86">
        <v>0</v>
      </c>
      <c r="H2056" s="86">
        <v>0</v>
      </c>
      <c r="I2056" s="153" t="s">
        <v>1</v>
      </c>
      <c r="J2056" s="85" t="s">
        <v>1378</v>
      </c>
      <c r="K2056" s="87" t="s">
        <v>3785</v>
      </c>
      <c r="L2056" s="88" t="s">
        <v>4773</v>
      </c>
      <c r="M2056" s="88" t="s">
        <v>4830</v>
      </c>
      <c r="N2056" s="88"/>
      <c r="O2056" s="84" t="s">
        <v>2293</v>
      </c>
      <c r="P2056" s="87" t="s">
        <v>2294</v>
      </c>
      <c r="Q2056" s="87"/>
      <c r="R2056"/>
      <c r="S2056" t="str">
        <f t="shared" si="531"/>
        <v>NOT EQUAL</v>
      </c>
      <c r="T2056" s="44" t="str">
        <f>IF(ISNA(VLOOKUP(P2056,Sheet1!E:F,2,0)),"--","PRESENT")</f>
        <v>--</v>
      </c>
      <c r="U2056"/>
      <c r="V2056">
        <f t="shared" si="532"/>
        <v>647</v>
      </c>
      <c r="W2056" s="79" t="s">
        <v>2676</v>
      </c>
      <c r="X2056" s="57" t="s">
        <v>2240</v>
      </c>
      <c r="Y2056" s="57" t="s">
        <v>2240</v>
      </c>
      <c r="Z2056" s="25" t="str">
        <f t="shared" si="533"/>
        <v/>
      </c>
      <c r="AA2056" s="25" t="str">
        <f t="shared" si="527"/>
        <v/>
      </c>
      <c r="AB2056" s="1">
        <f t="shared" si="534"/>
        <v>2012</v>
      </c>
      <c r="AC2056" t="str">
        <f t="shared" si="528"/>
        <v>ITM_VECT</v>
      </c>
      <c r="AD2056" s="133" t="str">
        <f>IF(ISNA(VLOOKUP(AA2056,'XEQM Shortlist'!J:J,1,0)),"//","")</f>
        <v/>
      </c>
      <c r="AF2056" s="92" t="str">
        <f t="shared" si="529"/>
        <v/>
      </c>
      <c r="AG2056" t="b">
        <f t="shared" si="530"/>
        <v>1</v>
      </c>
    </row>
    <row r="2057" spans="1:33">
      <c r="A2057" s="48">
        <f t="shared" si="525"/>
        <v>2057</v>
      </c>
      <c r="B2057" s="47">
        <f t="shared" si="526"/>
        <v>2013</v>
      </c>
      <c r="C2057" s="84" t="s">
        <v>3764</v>
      </c>
      <c r="D2057" s="84" t="s">
        <v>7</v>
      </c>
      <c r="E2057" s="191" t="s">
        <v>519</v>
      </c>
      <c r="F2057" s="85" t="s">
        <v>2775</v>
      </c>
      <c r="G2057" s="86">
        <v>0</v>
      </c>
      <c r="H2057" s="86">
        <v>0</v>
      </c>
      <c r="I2057" s="153" t="s">
        <v>1</v>
      </c>
      <c r="J2057" s="85" t="s">
        <v>1378</v>
      </c>
      <c r="K2057" s="87" t="s">
        <v>3785</v>
      </c>
      <c r="L2057" s="88" t="s">
        <v>4773</v>
      </c>
      <c r="M2057" s="88" t="s">
        <v>4830</v>
      </c>
      <c r="N2057" s="88"/>
      <c r="O2057" s="84" t="s">
        <v>2293</v>
      </c>
      <c r="P2057" s="87" t="s">
        <v>2776</v>
      </c>
      <c r="Q2057" s="87"/>
      <c r="R2057"/>
      <c r="S2057" t="str">
        <f t="shared" si="531"/>
        <v>NOT EQUAL</v>
      </c>
      <c r="T2057" s="44" t="str">
        <f>IF(ISNA(VLOOKUP(P2057,Sheet1!E:F,2,0)),"--","PRESENT")</f>
        <v>--</v>
      </c>
      <c r="U2057"/>
      <c r="V2057">
        <f t="shared" si="532"/>
        <v>647</v>
      </c>
      <c r="W2057" s="79" t="s">
        <v>2676</v>
      </c>
      <c r="X2057" s="57" t="s">
        <v>2240</v>
      </c>
      <c r="Y2057" s="57" t="s">
        <v>2240</v>
      </c>
      <c r="Z2057" s="25" t="str">
        <f t="shared" si="533"/>
        <v/>
      </c>
      <c r="AA2057" s="25" t="str">
        <f t="shared" si="527"/>
        <v/>
      </c>
      <c r="AB2057" s="1">
        <f t="shared" si="534"/>
        <v>2013</v>
      </c>
      <c r="AC2057" t="str">
        <f t="shared" si="528"/>
        <v>ITM_NVECT</v>
      </c>
      <c r="AD2057" s="133" t="str">
        <f>IF(ISNA(VLOOKUP(AA2057,'XEQM Shortlist'!J:J,1,0)),"//","")</f>
        <v/>
      </c>
      <c r="AF2057" s="92" t="str">
        <f t="shared" si="529"/>
        <v/>
      </c>
      <c r="AG2057" t="b">
        <f t="shared" si="530"/>
        <v>1</v>
      </c>
    </row>
    <row r="2058" spans="1:33">
      <c r="A2058" s="48">
        <f t="shared" si="525"/>
        <v>2058</v>
      </c>
      <c r="B2058" s="47">
        <f t="shared" si="526"/>
        <v>2014</v>
      </c>
      <c r="C2058" s="84" t="s">
        <v>3765</v>
      </c>
      <c r="D2058" s="84" t="s">
        <v>7</v>
      </c>
      <c r="E2058" s="191" t="s">
        <v>519</v>
      </c>
      <c r="F2058" s="85" t="s">
        <v>4876</v>
      </c>
      <c r="G2058" s="86">
        <v>0</v>
      </c>
      <c r="H2058" s="86">
        <v>0</v>
      </c>
      <c r="I2058" s="153" t="s">
        <v>1</v>
      </c>
      <c r="J2058" s="85" t="s">
        <v>1378</v>
      </c>
      <c r="K2058" s="87" t="s">
        <v>3785</v>
      </c>
      <c r="L2058" s="88" t="s">
        <v>4773</v>
      </c>
      <c r="M2058" s="88" t="s">
        <v>4830</v>
      </c>
      <c r="N2058" s="88"/>
      <c r="O2058" s="84"/>
      <c r="P2058" s="87" t="s">
        <v>2642</v>
      </c>
      <c r="Q2058" s="87"/>
      <c r="R2058"/>
      <c r="S2058" t="str">
        <f t="shared" si="531"/>
        <v>NOT EQUAL</v>
      </c>
      <c r="T2058" s="44" t="str">
        <f>IF(ISNA(VLOOKUP(P2058,Sheet1!E:F,2,0)),"--","PRESENT")</f>
        <v>--</v>
      </c>
      <c r="U2058"/>
      <c r="V2058">
        <f t="shared" si="532"/>
        <v>647</v>
      </c>
      <c r="W2058" s="79" t="s">
        <v>2711</v>
      </c>
      <c r="X2058" s="57" t="s">
        <v>2240</v>
      </c>
      <c r="Y2058" s="57" t="s">
        <v>2240</v>
      </c>
      <c r="Z2058" s="25" t="str">
        <f t="shared" si="533"/>
        <v/>
      </c>
      <c r="AA2058" s="25" t="str">
        <f t="shared" si="527"/>
        <v/>
      </c>
      <c r="AB2058" s="1">
        <f t="shared" si="534"/>
        <v>2014</v>
      </c>
      <c r="AC2058" t="str">
        <f t="shared" si="528"/>
        <v>ITM_EXTX</v>
      </c>
      <c r="AD2058" s="133" t="str">
        <f>IF(ISNA(VLOOKUP(AA2058,'XEQM Shortlist'!J:J,1,0)),"//","")</f>
        <v/>
      </c>
      <c r="AF2058" s="92" t="str">
        <f t="shared" si="529"/>
        <v/>
      </c>
      <c r="AG2058" t="b">
        <f t="shared" si="530"/>
        <v>1</v>
      </c>
    </row>
    <row r="2059" spans="1:33">
      <c r="A2059" s="48">
        <f t="shared" si="525"/>
        <v>2059</v>
      </c>
      <c r="B2059" s="47">
        <f t="shared" si="526"/>
        <v>2015</v>
      </c>
      <c r="C2059" s="84" t="s">
        <v>3766</v>
      </c>
      <c r="D2059" s="84" t="s">
        <v>7</v>
      </c>
      <c r="E2059" s="191" t="s">
        <v>519</v>
      </c>
      <c r="F2059" s="85" t="s">
        <v>4875</v>
      </c>
      <c r="G2059" s="86">
        <v>0</v>
      </c>
      <c r="H2059" s="86">
        <v>0</v>
      </c>
      <c r="I2059" s="153" t="s">
        <v>1</v>
      </c>
      <c r="J2059" s="85" t="s">
        <v>1378</v>
      </c>
      <c r="K2059" s="87" t="s">
        <v>3785</v>
      </c>
      <c r="L2059" s="88" t="s">
        <v>4773</v>
      </c>
      <c r="M2059" s="88" t="s">
        <v>4830</v>
      </c>
      <c r="N2059" s="88"/>
      <c r="O2059" s="84"/>
      <c r="P2059" s="87" t="s">
        <v>2643</v>
      </c>
      <c r="Q2059" s="87"/>
      <c r="R2059"/>
      <c r="S2059" t="str">
        <f t="shared" si="531"/>
        <v>NOT EQUAL</v>
      </c>
      <c r="T2059" s="44" t="str">
        <f>IF(ISNA(VLOOKUP(P2059,Sheet1!E:F,2,0)),"--","PRESENT")</f>
        <v>--</v>
      </c>
      <c r="U2059"/>
      <c r="V2059">
        <f t="shared" si="532"/>
        <v>647</v>
      </c>
      <c r="W2059" s="79" t="s">
        <v>2711</v>
      </c>
      <c r="X2059" s="57" t="s">
        <v>2240</v>
      </c>
      <c r="Y2059" s="57" t="s">
        <v>2240</v>
      </c>
      <c r="Z2059" s="25" t="str">
        <f t="shared" si="533"/>
        <v/>
      </c>
      <c r="AA2059" s="25" t="str">
        <f t="shared" si="527"/>
        <v/>
      </c>
      <c r="AB2059" s="1">
        <f t="shared" si="534"/>
        <v>2015</v>
      </c>
      <c r="AC2059" t="str">
        <f t="shared" si="528"/>
        <v>ITM_EXTY</v>
      </c>
      <c r="AD2059" s="133" t="str">
        <f>IF(ISNA(VLOOKUP(AA2059,'XEQM Shortlist'!J:J,1,0)),"//","")</f>
        <v/>
      </c>
      <c r="AF2059" s="92" t="str">
        <f t="shared" si="529"/>
        <v/>
      </c>
      <c r="AG2059" t="b">
        <f t="shared" si="530"/>
        <v>1</v>
      </c>
    </row>
    <row r="2060" spans="1:33">
      <c r="A2060" s="48">
        <f t="shared" si="525"/>
        <v>2060</v>
      </c>
      <c r="B2060" s="47">
        <f t="shared" si="526"/>
        <v>2016</v>
      </c>
      <c r="C2060" s="51" t="s">
        <v>3589</v>
      </c>
      <c r="D2060" s="51" t="s">
        <v>7</v>
      </c>
      <c r="E2060" s="54" t="s">
        <v>4916</v>
      </c>
      <c r="F2060" s="54" t="s">
        <v>4916</v>
      </c>
      <c r="G2060" s="128">
        <v>0</v>
      </c>
      <c r="H2060" s="128">
        <v>0</v>
      </c>
      <c r="I2060" s="153" t="s">
        <v>1</v>
      </c>
      <c r="J2060" s="56" t="s">
        <v>1377</v>
      </c>
      <c r="K2060" s="57" t="s">
        <v>3947</v>
      </c>
      <c r="L2060" s="55" t="s">
        <v>4773</v>
      </c>
      <c r="M2060" s="55" t="s">
        <v>4830</v>
      </c>
      <c r="N2060" s="55"/>
      <c r="O2060" s="55"/>
      <c r="P2060" s="54" t="s">
        <v>4915</v>
      </c>
      <c r="Q2060" s="23"/>
      <c r="R2060"/>
      <c r="S2060" t="str">
        <f t="shared" si="531"/>
        <v/>
      </c>
      <c r="T2060" s="44" t="str">
        <f>IF(ISNA(VLOOKUP(P2060,Sheet1!E:F,2,0)),"--","PRESENT")</f>
        <v>--</v>
      </c>
      <c r="U2060"/>
      <c r="V2060">
        <f t="shared" si="532"/>
        <v>648</v>
      </c>
      <c r="W2060" s="79" t="s">
        <v>2704</v>
      </c>
      <c r="X2060" s="57" t="s">
        <v>2600</v>
      </c>
      <c r="Y2060" s="57" t="s">
        <v>2240</v>
      </c>
      <c r="Z2060" s="25" t="str">
        <f t="shared" si="533"/>
        <v>"DMX"</v>
      </c>
      <c r="AA2060" s="25" t="str">
        <f t="shared" si="527"/>
        <v>DMX</v>
      </c>
      <c r="AB2060" s="1">
        <f t="shared" si="534"/>
        <v>2016</v>
      </c>
      <c r="AC2060" t="str">
        <f t="shared" si="528"/>
        <v>ITM_DENMAX2</v>
      </c>
      <c r="AD2060" s="133" t="str">
        <f>IF(ISNA(VLOOKUP(AA2060,'XEQM Shortlist'!J:J,1,0)),"//","")</f>
        <v>//</v>
      </c>
      <c r="AF2060" s="92" t="str">
        <f t="shared" si="529"/>
        <v>DMX</v>
      </c>
      <c r="AG2060" t="b">
        <f t="shared" si="530"/>
        <v>1</v>
      </c>
    </row>
    <row r="2061" spans="1:33">
      <c r="A2061" s="48">
        <f t="shared" si="525"/>
        <v>2061</v>
      </c>
      <c r="B2061" s="47">
        <f t="shared" si="526"/>
        <v>2017</v>
      </c>
      <c r="C2061" s="51" t="s">
        <v>4639</v>
      </c>
      <c r="D2061" s="51" t="s">
        <v>7</v>
      </c>
      <c r="E2061" s="54" t="s">
        <v>4917</v>
      </c>
      <c r="F2061" s="54" t="s">
        <v>4917</v>
      </c>
      <c r="G2061" s="128">
        <v>0</v>
      </c>
      <c r="H2061" s="128">
        <v>0</v>
      </c>
      <c r="I2061" s="153" t="s">
        <v>1</v>
      </c>
      <c r="J2061" s="56" t="s">
        <v>1377</v>
      </c>
      <c r="K2061" s="57" t="s">
        <v>3947</v>
      </c>
      <c r="L2061" s="55" t="s">
        <v>4773</v>
      </c>
      <c r="M2061" s="55" t="s">
        <v>4830</v>
      </c>
      <c r="N2061" s="55"/>
      <c r="O2061" s="55"/>
      <c r="P2061" s="54" t="s">
        <v>4918</v>
      </c>
      <c r="Q2061" s="23"/>
      <c r="R2061"/>
      <c r="S2061" t="str">
        <f t="shared" si="531"/>
        <v/>
      </c>
      <c r="T2061" s="44" t="str">
        <f>IF(ISNA(VLOOKUP(P2061,Sheet1!E:F,2,0)),"--","PRESENT")</f>
        <v>--</v>
      </c>
      <c r="U2061"/>
      <c r="V2061">
        <f t="shared" si="532"/>
        <v>649</v>
      </c>
      <c r="W2061" s="79" t="s">
        <v>2704</v>
      </c>
      <c r="X2061" s="57" t="s">
        <v>2600</v>
      </c>
      <c r="Y2061" s="57" t="s">
        <v>2240</v>
      </c>
      <c r="Z2061" s="25" t="str">
        <f t="shared" si="533"/>
        <v>"SDIGS"</v>
      </c>
      <c r="AA2061" s="25" t="str">
        <f t="shared" si="527"/>
        <v>SDIGS</v>
      </c>
      <c r="AB2061" s="1">
        <f t="shared" si="534"/>
        <v>2017</v>
      </c>
      <c r="AC2061" t="str">
        <f t="shared" si="528"/>
        <v>ITM_SETSIG2</v>
      </c>
      <c r="AD2061" s="133" t="str">
        <f>IF(ISNA(VLOOKUP(AA2061,'XEQM Shortlist'!J:J,1,0)),"//","")</f>
        <v>//</v>
      </c>
      <c r="AF2061" s="92" t="str">
        <f t="shared" si="529"/>
        <v>SDIGS</v>
      </c>
      <c r="AG2061" t="b">
        <f t="shared" si="530"/>
        <v>1</v>
      </c>
    </row>
    <row r="2062" spans="1:33">
      <c r="A2062" s="48">
        <f t="shared" si="525"/>
        <v>2062</v>
      </c>
      <c r="B2062" s="47">
        <f t="shared" si="526"/>
        <v>2018</v>
      </c>
      <c r="C2062" s="51" t="s">
        <v>4262</v>
      </c>
      <c r="D2062" s="51" t="s">
        <v>12</v>
      </c>
      <c r="E2062" s="56" t="s">
        <v>2256</v>
      </c>
      <c r="F2062" s="56" t="s">
        <v>2256</v>
      </c>
      <c r="G2062" s="158">
        <v>0</v>
      </c>
      <c r="H2062" s="162">
        <v>6</v>
      </c>
      <c r="I2062" s="145" t="s">
        <v>3</v>
      </c>
      <c r="J2062" s="56" t="s">
        <v>1377</v>
      </c>
      <c r="K2062" s="57" t="s">
        <v>3947</v>
      </c>
      <c r="L2062" s="55" t="s">
        <v>4773</v>
      </c>
      <c r="M2062" s="55" t="s">
        <v>4831</v>
      </c>
      <c r="N2062" s="55"/>
      <c r="O2062" s="55"/>
      <c r="P2062" s="54" t="s">
        <v>4921</v>
      </c>
      <c r="Q2062" s="13"/>
      <c r="R2062"/>
      <c r="S2062" t="str">
        <f t="shared" ref="S2062:S2124" si="53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36">IF(AA2062&lt;&gt;"",V2061+1,V2061)</f>
        <v>650</v>
      </c>
      <c r="W2062" s="79" t="s">
        <v>2240</v>
      </c>
      <c r="X2062" s="57" t="s">
        <v>2240</v>
      </c>
      <c r="Y2062" s="57" t="s">
        <v>2240</v>
      </c>
      <c r="Z2062" s="25" t="str">
        <f t="shared" ref="Z2062:Z2124" si="53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3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39">B2062</f>
        <v>2018</v>
      </c>
      <c r="AC2062" t="str">
        <f t="shared" ref="AC2062:AC2124" si="540">P2062</f>
        <v>ITM_RMODE</v>
      </c>
      <c r="AD2062" s="133" t="str">
        <f>IF(ISNA(VLOOKUP(AA2062,'XEQM Shortlist'!J:J,1,0)),"//","")</f>
        <v>//</v>
      </c>
      <c r="AF2062" s="92" t="str">
        <f t="shared" ref="AF2062:AF2124" si="54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42">AA2062=AF2062</f>
        <v>1</v>
      </c>
    </row>
    <row r="2063" spans="1:33">
      <c r="A2063" s="48">
        <f t="shared" si="525"/>
        <v>2063</v>
      </c>
      <c r="B2063" s="47">
        <f t="shared" si="526"/>
        <v>2019</v>
      </c>
      <c r="C2063" s="51" t="s">
        <v>3623</v>
      </c>
      <c r="D2063" s="51" t="s">
        <v>7</v>
      </c>
      <c r="E2063" s="75" t="s">
        <v>2257</v>
      </c>
      <c r="F2063" s="75" t="s">
        <v>2257</v>
      </c>
      <c r="G2063" s="158">
        <v>0</v>
      </c>
      <c r="H2063" s="158">
        <v>0</v>
      </c>
      <c r="I2063" s="145" t="s">
        <v>3</v>
      </c>
      <c r="J2063" s="56" t="s">
        <v>1377</v>
      </c>
      <c r="K2063" s="57" t="s">
        <v>3947</v>
      </c>
      <c r="L2063" s="55" t="s">
        <v>4773</v>
      </c>
      <c r="M2063" s="55" t="s">
        <v>4830</v>
      </c>
      <c r="N2063" s="55"/>
      <c r="O2063" s="55"/>
      <c r="P2063" s="54" t="s">
        <v>4922</v>
      </c>
      <c r="Q2063" s="13"/>
      <c r="R2063"/>
      <c r="S2063" t="str">
        <f t="shared" si="535"/>
        <v/>
      </c>
      <c r="T2063" s="44" t="str">
        <f>IF(ISNA(VLOOKUP(P2063,Sheet1!E:F,2,0)),"--","PRESENT")</f>
        <v>--</v>
      </c>
      <c r="U2063"/>
      <c r="V2063">
        <f t="shared" si="536"/>
        <v>651</v>
      </c>
      <c r="W2063" s="79" t="s">
        <v>2676</v>
      </c>
      <c r="X2063" s="57" t="s">
        <v>2240</v>
      </c>
      <c r="Y2063" s="57" t="s">
        <v>2240</v>
      </c>
      <c r="Z2063" s="25" t="str">
        <f t="shared" si="537"/>
        <v>"RMODE?"</v>
      </c>
      <c r="AA2063" s="25" t="str">
        <f t="shared" si="538"/>
        <v>RMODE?</v>
      </c>
      <c r="AB2063" s="1">
        <f t="shared" si="539"/>
        <v>2019</v>
      </c>
      <c r="AC2063" t="str">
        <f t="shared" si="540"/>
        <v>ITM_RMODEQ</v>
      </c>
      <c r="AD2063" s="133" t="str">
        <f>IF(ISNA(VLOOKUP(AA2063,'XEQM Shortlist'!J:J,1,0)),"//","")</f>
        <v>//</v>
      </c>
      <c r="AF2063" s="92" t="str">
        <f t="shared" si="541"/>
        <v>RMODE?</v>
      </c>
      <c r="AG2063" t="b">
        <f t="shared" si="542"/>
        <v>1</v>
      </c>
    </row>
    <row r="2064" spans="1:33">
      <c r="A2064" s="48">
        <f t="shared" si="525"/>
        <v>2064</v>
      </c>
      <c r="B2064" s="47">
        <f t="shared" si="526"/>
        <v>2020</v>
      </c>
      <c r="C2064" s="98" t="s">
        <v>5202</v>
      </c>
      <c r="D2064" s="98" t="s">
        <v>5203</v>
      </c>
      <c r="E2064" s="11" t="s">
        <v>519</v>
      </c>
      <c r="F2064" s="11" t="s">
        <v>5205</v>
      </c>
      <c r="G2064" s="99">
        <v>0</v>
      </c>
      <c r="H2064" s="99">
        <v>0</v>
      </c>
      <c r="I2064" s="153" t="s">
        <v>1</v>
      </c>
      <c r="J2064" s="11" t="s">
        <v>1378</v>
      </c>
      <c r="K2064" s="10" t="s">
        <v>3785</v>
      </c>
      <c r="L2064" s="207" t="s">
        <v>4773</v>
      </c>
      <c r="M2064" s="55" t="s">
        <v>4830</v>
      </c>
      <c r="N2064" s="207"/>
      <c r="O2064" s="84"/>
      <c r="P2064" s="13" t="s">
        <v>5204</v>
      </c>
      <c r="Q2064" s="87"/>
      <c r="R2064"/>
      <c r="S2064" t="str">
        <f t="shared" si="535"/>
        <v>NOT EQUAL</v>
      </c>
      <c r="T2064" s="44" t="str">
        <f>IF(ISNA(VLOOKUP(P2064,Sheet1!E:F,2,0)),"--","PRESENT")</f>
        <v>--</v>
      </c>
      <c r="U2064"/>
      <c r="V2064">
        <f t="shared" si="536"/>
        <v>651</v>
      </c>
      <c r="W2064" s="2" t="s">
        <v>2676</v>
      </c>
      <c r="X2064" s="100" t="s">
        <v>2594</v>
      </c>
      <c r="Y2064" s="100"/>
      <c r="Z2064" s="25" t="str">
        <f t="shared" si="537"/>
        <v/>
      </c>
      <c r="AA2064" s="25" t="str">
        <f t="shared" si="538"/>
        <v/>
      </c>
      <c r="AB2064" s="1">
        <f t="shared" si="539"/>
        <v>2020</v>
      </c>
      <c r="AC2064" t="str">
        <f t="shared" si="540"/>
        <v>ITM_SI_All</v>
      </c>
      <c r="AD2064" s="133" t="str">
        <f>IF(ISNA(VLOOKUP(AA2064,'XEQM Shortlist'!J:J,1,0)),"//","")</f>
        <v/>
      </c>
      <c r="AF2064" s="92" t="str">
        <f t="shared" si="541"/>
        <v/>
      </c>
      <c r="AG2064" t="b">
        <f t="shared" si="542"/>
        <v>1</v>
      </c>
    </row>
    <row r="2065" spans="1:33" s="254" customFormat="1">
      <c r="A2065" s="48">
        <f t="shared" si="525"/>
        <v>2065</v>
      </c>
      <c r="B2065" s="47">
        <f t="shared" si="526"/>
        <v>2021</v>
      </c>
      <c r="C2065" s="255" t="s">
        <v>3741</v>
      </c>
      <c r="D2065" s="255" t="s">
        <v>5225</v>
      </c>
      <c r="E2065" s="256" t="s">
        <v>519</v>
      </c>
      <c r="F2065" s="257" t="s">
        <v>5228</v>
      </c>
      <c r="G2065" s="258">
        <v>0</v>
      </c>
      <c r="H2065" s="258">
        <v>0</v>
      </c>
      <c r="I2065" s="257" t="s">
        <v>1</v>
      </c>
      <c r="J2065" s="257" t="s">
        <v>1378</v>
      </c>
      <c r="K2065" s="259" t="s">
        <v>3785</v>
      </c>
      <c r="L2065" s="260" t="s">
        <v>4773</v>
      </c>
      <c r="M2065" s="260" t="s">
        <v>4832</v>
      </c>
      <c r="N2065" s="260"/>
      <c r="O2065" s="255"/>
      <c r="P2065" s="259" t="s">
        <v>5231</v>
      </c>
      <c r="Q2065" s="259"/>
      <c r="R2065"/>
      <c r="S2065" t="str">
        <f t="shared" si="535"/>
        <v>NOT EQUAL</v>
      </c>
      <c r="T2065" s="44" t="str">
        <f>IF(ISNA(VLOOKUP(P2065,Sheet1!E:F,2,0)),"--","PRESENT")</f>
        <v>--</v>
      </c>
      <c r="U2065"/>
      <c r="V2065">
        <f t="shared" si="536"/>
        <v>651</v>
      </c>
      <c r="W2065" s="253" t="s">
        <v>2705</v>
      </c>
      <c r="X2065" s="261" t="s">
        <v>2240</v>
      </c>
      <c r="Y2065" s="261" t="s">
        <v>2240</v>
      </c>
      <c r="Z2065" s="25" t="str">
        <f t="shared" si="537"/>
        <v/>
      </c>
      <c r="AA2065" s="25" t="str">
        <f t="shared" si="538"/>
        <v/>
      </c>
      <c r="AB2065" s="1">
        <f t="shared" si="539"/>
        <v>2021</v>
      </c>
      <c r="AC2065" t="str">
        <f t="shared" si="540"/>
        <v>ITM_USER_ARESET</v>
      </c>
      <c r="AD2065" s="133" t="str">
        <f>IF(ISNA(VLOOKUP(AA2065,'XEQM Shortlist'!J:J,1,0)),"//","")</f>
        <v/>
      </c>
      <c r="AE2065"/>
      <c r="AF2065" s="92" t="str">
        <f t="shared" si="541"/>
        <v/>
      </c>
      <c r="AG2065" t="b">
        <f t="shared" si="542"/>
        <v>1</v>
      </c>
    </row>
    <row r="2066" spans="1:33" s="254" customFormat="1">
      <c r="A2066" s="48">
        <f t="shared" si="525"/>
        <v>2066</v>
      </c>
      <c r="B2066" s="47">
        <f t="shared" si="526"/>
        <v>2022</v>
      </c>
      <c r="C2066" s="255" t="s">
        <v>3741</v>
      </c>
      <c r="D2066" s="255" t="s">
        <v>5226</v>
      </c>
      <c r="E2066" s="256" t="s">
        <v>519</v>
      </c>
      <c r="F2066" s="257" t="s">
        <v>5229</v>
      </c>
      <c r="G2066" s="258">
        <v>0</v>
      </c>
      <c r="H2066" s="258">
        <v>0</v>
      </c>
      <c r="I2066" s="257" t="s">
        <v>1</v>
      </c>
      <c r="J2066" s="257" t="s">
        <v>1378</v>
      </c>
      <c r="K2066" s="259" t="s">
        <v>3785</v>
      </c>
      <c r="L2066" s="260" t="s">
        <v>4773</v>
      </c>
      <c r="M2066" s="260" t="s">
        <v>4832</v>
      </c>
      <c r="N2066" s="260"/>
      <c r="O2066" s="255"/>
      <c r="P2066" s="259" t="s">
        <v>5232</v>
      </c>
      <c r="Q2066" s="259"/>
      <c r="R2066"/>
      <c r="S2066" t="str">
        <f t="shared" si="535"/>
        <v>NOT EQUAL</v>
      </c>
      <c r="T2066" s="44" t="str">
        <f>IF(ISNA(VLOOKUP(P2066,Sheet1!E:F,2,0)),"--","PRESENT")</f>
        <v>--</v>
      </c>
      <c r="U2066"/>
      <c r="V2066">
        <f t="shared" si="536"/>
        <v>651</v>
      </c>
      <c r="W2066" s="253" t="s">
        <v>2705</v>
      </c>
      <c r="X2066" s="261" t="s">
        <v>2240</v>
      </c>
      <c r="Y2066" s="261" t="s">
        <v>2240</v>
      </c>
      <c r="Z2066" s="25" t="str">
        <f t="shared" si="537"/>
        <v/>
      </c>
      <c r="AA2066" s="25" t="str">
        <f t="shared" si="538"/>
        <v/>
      </c>
      <c r="AB2066" s="1">
        <f t="shared" si="539"/>
        <v>2022</v>
      </c>
      <c r="AC2066" t="str">
        <f t="shared" si="540"/>
        <v>ITM_USER_MRESET</v>
      </c>
      <c r="AD2066" s="133" t="str">
        <f>IF(ISNA(VLOOKUP(AA2066,'XEQM Shortlist'!J:J,1,0)),"//","")</f>
        <v/>
      </c>
      <c r="AE2066"/>
      <c r="AF2066" s="92" t="str">
        <f t="shared" si="541"/>
        <v/>
      </c>
      <c r="AG2066" t="b">
        <f t="shared" si="542"/>
        <v>1</v>
      </c>
    </row>
    <row r="2067" spans="1:33" s="254" customFormat="1">
      <c r="A2067" s="48">
        <f t="shared" si="525"/>
        <v>2067</v>
      </c>
      <c r="B2067" s="47">
        <f t="shared" si="526"/>
        <v>2023</v>
      </c>
      <c r="C2067" s="255" t="s">
        <v>3741</v>
      </c>
      <c r="D2067" s="255" t="s">
        <v>5227</v>
      </c>
      <c r="E2067" s="256" t="s">
        <v>519</v>
      </c>
      <c r="F2067" s="257" t="s">
        <v>5230</v>
      </c>
      <c r="G2067" s="258">
        <v>0</v>
      </c>
      <c r="H2067" s="258">
        <v>0</v>
      </c>
      <c r="I2067" s="257" t="s">
        <v>1</v>
      </c>
      <c r="J2067" s="257" t="s">
        <v>1378</v>
      </c>
      <c r="K2067" s="259" t="s">
        <v>3785</v>
      </c>
      <c r="L2067" s="260" t="s">
        <v>4773</v>
      </c>
      <c r="M2067" s="260" t="s">
        <v>4832</v>
      </c>
      <c r="N2067" s="260"/>
      <c r="O2067" s="255"/>
      <c r="P2067" s="259" t="s">
        <v>5233</v>
      </c>
      <c r="Q2067" s="259"/>
      <c r="R2067"/>
      <c r="S2067" t="str">
        <f t="shared" si="535"/>
        <v>NOT EQUAL</v>
      </c>
      <c r="T2067" s="44" t="str">
        <f>IF(ISNA(VLOOKUP(P2067,Sheet1!E:F,2,0)),"--","PRESENT")</f>
        <v>--</v>
      </c>
      <c r="U2067"/>
      <c r="V2067">
        <f t="shared" si="536"/>
        <v>651</v>
      </c>
      <c r="W2067" s="253" t="s">
        <v>2705</v>
      </c>
      <c r="X2067" s="261" t="s">
        <v>2240</v>
      </c>
      <c r="Y2067" s="261" t="s">
        <v>2240</v>
      </c>
      <c r="Z2067" s="25" t="str">
        <f t="shared" si="537"/>
        <v/>
      </c>
      <c r="AA2067" s="25" t="str">
        <f t="shared" si="538"/>
        <v/>
      </c>
      <c r="AB2067" s="1">
        <f t="shared" si="539"/>
        <v>2023</v>
      </c>
      <c r="AC2067" t="str">
        <f t="shared" si="540"/>
        <v>ITM_USER_KRESET</v>
      </c>
      <c r="AD2067" s="133" t="str">
        <f>IF(ISNA(VLOOKUP(AA2067,'XEQM Shortlist'!J:J,1,0)),"//","")</f>
        <v/>
      </c>
      <c r="AE2067"/>
      <c r="AF2067" s="92" t="str">
        <f t="shared" si="541"/>
        <v/>
      </c>
      <c r="AG2067" t="b">
        <f t="shared" si="542"/>
        <v>1</v>
      </c>
    </row>
    <row r="2068" spans="1:33">
      <c r="A2068" s="48">
        <f t="shared" si="525"/>
        <v>2068</v>
      </c>
      <c r="B2068" s="47">
        <f t="shared" si="526"/>
        <v>2024</v>
      </c>
      <c r="C2068" s="84" t="s">
        <v>3767</v>
      </c>
      <c r="D2068" s="84" t="s">
        <v>7</v>
      </c>
      <c r="E2068" s="191" t="s">
        <v>519</v>
      </c>
      <c r="F2068" s="85" t="s">
        <v>2782</v>
      </c>
      <c r="G2068" s="86">
        <v>0</v>
      </c>
      <c r="H2068" s="86">
        <v>0</v>
      </c>
      <c r="I2068" s="153" t="s">
        <v>1</v>
      </c>
      <c r="J2068" s="85" t="s">
        <v>1378</v>
      </c>
      <c r="K2068" s="87" t="s">
        <v>3785</v>
      </c>
      <c r="L2068" s="88" t="s">
        <v>4773</v>
      </c>
      <c r="M2068" s="88" t="s">
        <v>4832</v>
      </c>
      <c r="N2068" s="88"/>
      <c r="O2068" s="84" t="s">
        <v>2770</v>
      </c>
      <c r="P2068" s="87" t="s">
        <v>2779</v>
      </c>
      <c r="Q2068" s="87"/>
      <c r="R2068"/>
      <c r="S2068" t="str">
        <f t="shared" si="535"/>
        <v>NOT EQUAL</v>
      </c>
      <c r="T2068" s="44" t="str">
        <f>IF(ISNA(VLOOKUP(P2068,Sheet1!E:F,2,0)),"--","PRESENT")</f>
        <v>PRESENT</v>
      </c>
      <c r="U2068"/>
      <c r="V2068">
        <f t="shared" si="536"/>
        <v>652</v>
      </c>
      <c r="W2068" s="79" t="s">
        <v>2711</v>
      </c>
      <c r="X2068" s="57"/>
      <c r="Y2068" s="57" t="s">
        <v>3963</v>
      </c>
      <c r="Z2068" s="25" t="str">
        <f t="shared" si="537"/>
        <v/>
      </c>
      <c r="AA2068" s="25" t="str">
        <f t="shared" si="538"/>
        <v>P_INT</v>
      </c>
      <c r="AB2068" s="1">
        <f t="shared" si="539"/>
        <v>2024</v>
      </c>
      <c r="AC2068" t="str">
        <f t="shared" si="540"/>
        <v>ITM_INTG</v>
      </c>
      <c r="AD2068" s="133" t="str">
        <f>IF(ISNA(VLOOKUP(AA2068,'XEQM Shortlist'!J:J,1,0)),"//","")</f>
        <v/>
      </c>
      <c r="AF2068" s="92" t="str">
        <f t="shared" si="541"/>
        <v/>
      </c>
      <c r="AG2068" t="b">
        <f t="shared" si="542"/>
        <v>0</v>
      </c>
    </row>
    <row r="2069" spans="1:33">
      <c r="A2069" s="48">
        <f t="shared" si="525"/>
        <v>2069</v>
      </c>
      <c r="B2069" s="47">
        <f t="shared" si="526"/>
        <v>2025</v>
      </c>
      <c r="C2069" s="84" t="s">
        <v>3768</v>
      </c>
      <c r="D2069" s="84" t="s">
        <v>7</v>
      </c>
      <c r="E2069" s="191" t="s">
        <v>519</v>
      </c>
      <c r="F2069" s="85" t="s">
        <v>2783</v>
      </c>
      <c r="G2069" s="86">
        <v>0</v>
      </c>
      <c r="H2069" s="86">
        <v>0</v>
      </c>
      <c r="I2069" s="153" t="s">
        <v>1</v>
      </c>
      <c r="J2069" s="85" t="s">
        <v>1378</v>
      </c>
      <c r="K2069" s="87" t="s">
        <v>3785</v>
      </c>
      <c r="L2069" s="88" t="s">
        <v>4773</v>
      </c>
      <c r="M2069" s="88" t="s">
        <v>4832</v>
      </c>
      <c r="N2069" s="88"/>
      <c r="O2069" s="84" t="s">
        <v>2770</v>
      </c>
      <c r="P2069" s="87" t="s">
        <v>2780</v>
      </c>
      <c r="Q2069" s="87"/>
      <c r="R2069"/>
      <c r="S2069" t="str">
        <f t="shared" si="535"/>
        <v>NOT EQUAL</v>
      </c>
      <c r="T2069" s="44" t="str">
        <f>IF(ISNA(VLOOKUP(P2069,Sheet1!E:F,2,0)),"--","PRESENT")</f>
        <v>PRESENT</v>
      </c>
      <c r="U2069"/>
      <c r="V2069">
        <f t="shared" si="536"/>
        <v>653</v>
      </c>
      <c r="W2069" s="79" t="s">
        <v>2711</v>
      </c>
      <c r="X2069" s="57" t="s">
        <v>2240</v>
      </c>
      <c r="Y2069" s="57" t="s">
        <v>3964</v>
      </c>
      <c r="Z2069" s="25" t="str">
        <f t="shared" si="537"/>
        <v/>
      </c>
      <c r="AA2069" s="25" t="str">
        <f t="shared" si="538"/>
        <v>P_DIFF</v>
      </c>
      <c r="AB2069" s="1">
        <f t="shared" si="539"/>
        <v>2025</v>
      </c>
      <c r="AC2069" t="str">
        <f t="shared" si="540"/>
        <v>ITM_DIFF</v>
      </c>
      <c r="AD2069" s="133" t="str">
        <f>IF(ISNA(VLOOKUP(AA2069,'XEQM Shortlist'!J:J,1,0)),"//","")</f>
        <v/>
      </c>
      <c r="AF2069" s="92" t="str">
        <f t="shared" si="541"/>
        <v/>
      </c>
      <c r="AG2069" t="b">
        <f t="shared" si="542"/>
        <v>0</v>
      </c>
    </row>
    <row r="2070" spans="1:33">
      <c r="A2070" s="48">
        <f t="shared" si="525"/>
        <v>2070</v>
      </c>
      <c r="B2070" s="47">
        <f t="shared" si="526"/>
        <v>2026</v>
      </c>
      <c r="C2070" s="84" t="s">
        <v>3769</v>
      </c>
      <c r="D2070" s="84" t="s">
        <v>7</v>
      </c>
      <c r="E2070" s="191" t="s">
        <v>519</v>
      </c>
      <c r="F2070" s="85" t="s">
        <v>2781</v>
      </c>
      <c r="G2070" s="86">
        <v>0</v>
      </c>
      <c r="H2070" s="86">
        <v>0</v>
      </c>
      <c r="I2070" s="153" t="s">
        <v>1</v>
      </c>
      <c r="J2070" s="85" t="s">
        <v>1378</v>
      </c>
      <c r="K2070" s="87" t="s">
        <v>3785</v>
      </c>
      <c r="L2070" s="88" t="s">
        <v>4773</v>
      </c>
      <c r="M2070" s="88" t="s">
        <v>4832</v>
      </c>
      <c r="N2070" s="88"/>
      <c r="O2070" s="84" t="s">
        <v>2770</v>
      </c>
      <c r="P2070" s="87" t="s">
        <v>3410</v>
      </c>
      <c r="Q2070" s="87"/>
      <c r="R2070"/>
      <c r="S2070" t="str">
        <f t="shared" si="535"/>
        <v>NOT EQUAL</v>
      </c>
      <c r="T2070" s="44" t="str">
        <f>IF(ISNA(VLOOKUP(P2070,Sheet1!E:F,2,0)),"--","PRESENT")</f>
        <v>PRESENT</v>
      </c>
      <c r="U2070"/>
      <c r="V2070">
        <f t="shared" si="536"/>
        <v>654</v>
      </c>
      <c r="W2070" s="79" t="s">
        <v>2711</v>
      </c>
      <c r="X2070" s="57"/>
      <c r="Y2070" s="57" t="s">
        <v>3965</v>
      </c>
      <c r="Z2070" s="25" t="str">
        <f t="shared" si="537"/>
        <v/>
      </c>
      <c r="AA2070" s="25" t="str">
        <f t="shared" si="538"/>
        <v>P_RMS</v>
      </c>
      <c r="AB2070" s="1">
        <f t="shared" si="539"/>
        <v>2026</v>
      </c>
      <c r="AC2070" t="str">
        <f t="shared" si="540"/>
        <v>ITM_RMS</v>
      </c>
      <c r="AD2070" s="133" t="str">
        <f>IF(ISNA(VLOOKUP(AA2070,'XEQM Shortlist'!J:J,1,0)),"//","")</f>
        <v/>
      </c>
      <c r="AF2070" s="92" t="str">
        <f t="shared" si="541"/>
        <v/>
      </c>
      <c r="AG2070" t="b">
        <f t="shared" si="542"/>
        <v>0</v>
      </c>
    </row>
    <row r="2071" spans="1:33">
      <c r="A2071" s="48">
        <f t="shared" si="525"/>
        <v>2071</v>
      </c>
      <c r="B2071" s="47">
        <f t="shared" si="526"/>
        <v>2027</v>
      </c>
      <c r="C2071" s="84" t="s">
        <v>3770</v>
      </c>
      <c r="D2071" s="84" t="s">
        <v>7</v>
      </c>
      <c r="E2071" s="191" t="s">
        <v>519</v>
      </c>
      <c r="F2071" s="85" t="s">
        <v>4081</v>
      </c>
      <c r="G2071" s="86">
        <v>0</v>
      </c>
      <c r="H2071" s="86">
        <v>0</v>
      </c>
      <c r="I2071" s="153" t="s">
        <v>1</v>
      </c>
      <c r="J2071" s="85" t="s">
        <v>1378</v>
      </c>
      <c r="K2071" s="87" t="s">
        <v>3785</v>
      </c>
      <c r="L2071" s="88" t="s">
        <v>4773</v>
      </c>
      <c r="M2071" s="88" t="s">
        <v>4832</v>
      </c>
      <c r="N2071" s="88"/>
      <c r="O2071" s="84" t="s">
        <v>2770</v>
      </c>
      <c r="P2071" s="87" t="s">
        <v>2788</v>
      </c>
      <c r="Q2071" s="87"/>
      <c r="R2071"/>
      <c r="S2071" t="str">
        <f t="shared" si="535"/>
        <v>NOT EQUAL</v>
      </c>
      <c r="T2071" s="44" t="str">
        <f>IF(ISNA(VLOOKUP(P2071,Sheet1!E:F,2,0)),"--","PRESENT")</f>
        <v>PRESENT</v>
      </c>
      <c r="U2071"/>
      <c r="V2071">
        <f t="shared" si="536"/>
        <v>655</v>
      </c>
      <c r="W2071" s="79" t="s">
        <v>2711</v>
      </c>
      <c r="X2071" s="57"/>
      <c r="Y2071" s="57" t="s">
        <v>3966</v>
      </c>
      <c r="Z2071" s="25" t="str">
        <f t="shared" si="537"/>
        <v/>
      </c>
      <c r="AA2071" s="25" t="str">
        <f t="shared" si="538"/>
        <v>P_SHADE</v>
      </c>
      <c r="AB2071" s="1">
        <f t="shared" si="539"/>
        <v>2027</v>
      </c>
      <c r="AC2071" t="str">
        <f t="shared" si="540"/>
        <v>ITM_SHADE</v>
      </c>
      <c r="AD2071" s="133" t="str">
        <f>IF(ISNA(VLOOKUP(AA2071,'XEQM Shortlist'!J:J,1,0)),"//","")</f>
        <v/>
      </c>
      <c r="AF2071" s="92" t="str">
        <f t="shared" si="541"/>
        <v/>
      </c>
      <c r="AG2071" t="b">
        <f t="shared" si="542"/>
        <v>0</v>
      </c>
    </row>
    <row r="2072" spans="1:33">
      <c r="A2072" s="48">
        <f t="shared" si="525"/>
        <v>2072</v>
      </c>
      <c r="B2072" s="47">
        <f t="shared" si="526"/>
        <v>2028</v>
      </c>
      <c r="C2072" s="84" t="s">
        <v>3771</v>
      </c>
      <c r="D2072" s="84" t="s">
        <v>7</v>
      </c>
      <c r="E2072" s="85" t="s">
        <v>2766</v>
      </c>
      <c r="F2072" s="85" t="s">
        <v>2766</v>
      </c>
      <c r="G2072" s="86">
        <v>0</v>
      </c>
      <c r="H2072" s="86">
        <v>0</v>
      </c>
      <c r="I2072" s="151" t="s">
        <v>16</v>
      </c>
      <c r="J2072" s="85" t="s">
        <v>1378</v>
      </c>
      <c r="K2072" s="87" t="s">
        <v>3785</v>
      </c>
      <c r="L2072" s="88" t="s">
        <v>4773</v>
      </c>
      <c r="M2072" s="88" t="s">
        <v>4832</v>
      </c>
      <c r="N2072" s="88"/>
      <c r="O2072" s="84"/>
      <c r="P2072" s="87" t="s">
        <v>2767</v>
      </c>
      <c r="Q2072" s="87"/>
      <c r="R2072"/>
      <c r="S2072" t="str">
        <f t="shared" si="535"/>
        <v/>
      </c>
      <c r="T2072" s="44" t="str">
        <f>IF(ISNA(VLOOKUP(P2072,Sheet1!E:F,2,0)),"--","PRESENT")</f>
        <v>--</v>
      </c>
      <c r="U2072"/>
      <c r="V2072">
        <f t="shared" si="536"/>
        <v>655</v>
      </c>
      <c r="W2072" s="79" t="s">
        <v>2240</v>
      </c>
      <c r="X2072" s="57" t="s">
        <v>2240</v>
      </c>
      <c r="Y2072" s="57" t="s">
        <v>2240</v>
      </c>
      <c r="Z2072" s="25" t="str">
        <f t="shared" si="537"/>
        <v/>
      </c>
      <c r="AA2072" s="25" t="str">
        <f t="shared" si="538"/>
        <v/>
      </c>
      <c r="AB2072" s="1">
        <f t="shared" si="539"/>
        <v>2028</v>
      </c>
      <c r="AC2072" t="str">
        <f t="shared" si="540"/>
        <v>MNU_PLOT</v>
      </c>
      <c r="AD2072" s="133" t="str">
        <f>IF(ISNA(VLOOKUP(AA2072,'XEQM Shortlist'!J:J,1,0)),"//","")</f>
        <v/>
      </c>
      <c r="AF2072" s="92" t="str">
        <f t="shared" si="541"/>
        <v/>
      </c>
      <c r="AG2072" t="b">
        <f t="shared" si="542"/>
        <v>1</v>
      </c>
    </row>
    <row r="2073" spans="1:33">
      <c r="A2073" s="48">
        <f t="shared" si="525"/>
        <v>2073</v>
      </c>
      <c r="B2073" s="47">
        <f t="shared" si="526"/>
        <v>2029</v>
      </c>
      <c r="C2073" s="84" t="s">
        <v>3715</v>
      </c>
      <c r="D2073" s="84" t="s">
        <v>4079</v>
      </c>
      <c r="E2073" s="191" t="s">
        <v>519</v>
      </c>
      <c r="F2073" s="85" t="s">
        <v>3780</v>
      </c>
      <c r="G2073" s="86">
        <v>0</v>
      </c>
      <c r="H2073" s="86">
        <v>0</v>
      </c>
      <c r="I2073" s="153" t="s">
        <v>1</v>
      </c>
      <c r="J2073" s="85" t="s">
        <v>1378</v>
      </c>
      <c r="K2073" s="87" t="s">
        <v>3785</v>
      </c>
      <c r="L2073" s="88" t="s">
        <v>4773</v>
      </c>
      <c r="M2073" s="88" t="s">
        <v>4832</v>
      </c>
      <c r="N2073" s="88"/>
      <c r="O2073" s="84"/>
      <c r="P2073" s="87" t="s">
        <v>3781</v>
      </c>
      <c r="Q2073" s="87"/>
      <c r="R2073"/>
      <c r="S2073" t="str">
        <f t="shared" si="535"/>
        <v>NOT EQUAL</v>
      </c>
      <c r="T2073" s="44" t="str">
        <f>IF(ISNA(VLOOKUP(P2073,Sheet1!E:F,2,0)),"--","PRESENT")</f>
        <v>--</v>
      </c>
      <c r="U2073"/>
      <c r="V2073">
        <f t="shared" si="536"/>
        <v>655</v>
      </c>
      <c r="W2073" s="79"/>
      <c r="X2073" s="57"/>
      <c r="Y2073" s="57"/>
      <c r="Z2073" s="25" t="str">
        <f t="shared" si="537"/>
        <v/>
      </c>
      <c r="AA2073" s="25" t="str">
        <f t="shared" si="538"/>
        <v/>
      </c>
      <c r="AB2073" s="1">
        <f t="shared" si="539"/>
        <v>2029</v>
      </c>
      <c r="AC2073" t="str">
        <f t="shared" si="540"/>
        <v>CHR_num</v>
      </c>
      <c r="AD2073" s="133" t="str">
        <f>IF(ISNA(VLOOKUP(AA2073,'XEQM Shortlist'!J:J,1,0)),"//","")</f>
        <v/>
      </c>
      <c r="AF2073" s="92" t="str">
        <f t="shared" si="541"/>
        <v/>
      </c>
      <c r="AG2073" t="b">
        <f t="shared" si="542"/>
        <v>1</v>
      </c>
    </row>
    <row r="2074" spans="1:33">
      <c r="A2074" s="48">
        <f t="shared" si="525"/>
        <v>2074</v>
      </c>
      <c r="B2074" s="47">
        <f t="shared" si="526"/>
        <v>2030</v>
      </c>
      <c r="C2074" s="84" t="s">
        <v>3771</v>
      </c>
      <c r="D2074" s="84" t="s">
        <v>7</v>
      </c>
      <c r="E2074" s="191" t="s">
        <v>519</v>
      </c>
      <c r="F2074" s="85" t="s">
        <v>3778</v>
      </c>
      <c r="G2074" s="86">
        <v>0</v>
      </c>
      <c r="H2074" s="86">
        <v>0</v>
      </c>
      <c r="I2074" s="153" t="s">
        <v>1</v>
      </c>
      <c r="J2074" s="85" t="s">
        <v>1378</v>
      </c>
      <c r="K2074" s="87" t="s">
        <v>3785</v>
      </c>
      <c r="L2074" s="88" t="s">
        <v>4773</v>
      </c>
      <c r="M2074" s="55" t="s">
        <v>4830</v>
      </c>
      <c r="N2074" s="88"/>
      <c r="O2074" s="84"/>
      <c r="P2074" s="87" t="s">
        <v>3782</v>
      </c>
      <c r="Q2074" s="87"/>
      <c r="R2074"/>
      <c r="S2074" t="str">
        <f t="shared" si="535"/>
        <v>NOT EQUAL</v>
      </c>
      <c r="T2074" s="44" t="str">
        <f>IF(ISNA(VLOOKUP(P2074,Sheet1!E:F,2,0)),"--","PRESENT")</f>
        <v>--</v>
      </c>
      <c r="U2074"/>
      <c r="V2074">
        <f t="shared" si="536"/>
        <v>655</v>
      </c>
      <c r="W2074" s="79"/>
      <c r="X2074" s="57"/>
      <c r="Y2074" s="57"/>
      <c r="Z2074" s="25" t="str">
        <f t="shared" si="537"/>
        <v/>
      </c>
      <c r="AA2074" s="25" t="str">
        <f t="shared" si="538"/>
        <v/>
      </c>
      <c r="AB2074" s="1">
        <f t="shared" si="539"/>
        <v>2030</v>
      </c>
      <c r="AC2074" t="str">
        <f t="shared" si="540"/>
        <v>CHR_numL</v>
      </c>
      <c r="AD2074" s="133" t="str">
        <f>IF(ISNA(VLOOKUP(AA2074,'XEQM Shortlist'!J:J,1,0)),"//","")</f>
        <v/>
      </c>
      <c r="AF2074" s="92" t="str">
        <f t="shared" si="541"/>
        <v/>
      </c>
      <c r="AG2074" t="b">
        <f t="shared" si="542"/>
        <v>1</v>
      </c>
    </row>
    <row r="2075" spans="1:33">
      <c r="A2075" s="48">
        <f t="shared" si="525"/>
        <v>2075</v>
      </c>
      <c r="B2075" s="47">
        <f t="shared" si="526"/>
        <v>2031</v>
      </c>
      <c r="C2075" s="84" t="s">
        <v>3771</v>
      </c>
      <c r="D2075" s="84" t="s">
        <v>7</v>
      </c>
      <c r="E2075" s="191" t="s">
        <v>519</v>
      </c>
      <c r="F2075" s="85" t="s">
        <v>3779</v>
      </c>
      <c r="G2075" s="86">
        <v>0</v>
      </c>
      <c r="H2075" s="86">
        <v>0</v>
      </c>
      <c r="I2075" s="153" t="s">
        <v>1</v>
      </c>
      <c r="J2075" s="85" t="s">
        <v>1378</v>
      </c>
      <c r="K2075" s="87" t="s">
        <v>3785</v>
      </c>
      <c r="L2075" s="88" t="s">
        <v>4773</v>
      </c>
      <c r="M2075" s="55" t="s">
        <v>4830</v>
      </c>
      <c r="N2075" s="88"/>
      <c r="O2075" s="84"/>
      <c r="P2075" s="87" t="s">
        <v>3783</v>
      </c>
      <c r="Q2075" s="87"/>
      <c r="R2075"/>
      <c r="S2075" t="str">
        <f t="shared" si="535"/>
        <v>NOT EQUAL</v>
      </c>
      <c r="T2075" s="44" t="str">
        <f>IF(ISNA(VLOOKUP(P2075,Sheet1!E:F,2,0)),"--","PRESENT")</f>
        <v>--</v>
      </c>
      <c r="U2075"/>
      <c r="V2075">
        <f t="shared" si="536"/>
        <v>655</v>
      </c>
      <c r="W2075" s="79"/>
      <c r="X2075" s="57"/>
      <c r="Y2075" s="57"/>
      <c r="Z2075" s="25" t="str">
        <f t="shared" si="537"/>
        <v/>
      </c>
      <c r="AA2075" s="25" t="str">
        <f t="shared" si="538"/>
        <v/>
      </c>
      <c r="AB2075" s="1">
        <f t="shared" si="539"/>
        <v>2031</v>
      </c>
      <c r="AC2075" t="str">
        <f t="shared" si="540"/>
        <v>CHR_numU</v>
      </c>
      <c r="AD2075" s="133" t="str">
        <f>IF(ISNA(VLOOKUP(AA2075,'XEQM Shortlist'!J:J,1,0)),"//","")</f>
        <v/>
      </c>
      <c r="AF2075" s="92" t="str">
        <f t="shared" si="541"/>
        <v/>
      </c>
      <c r="AG2075" t="b">
        <f t="shared" si="542"/>
        <v>1</v>
      </c>
    </row>
    <row r="2076" spans="1:33">
      <c r="A2076" s="48">
        <f t="shared" ref="A2076:A2125" si="543">IF(B2076=INT(B2076),ROW(),"")</f>
        <v>2076</v>
      </c>
      <c r="B2076" s="47">
        <f t="shared" ref="B2076:B2125" si="544">IF(AND(MID(C2076,2,1)&lt;&gt;"/",MID(C2076,1,1)="/"),INT(B2075)+1,B2075+0.01)</f>
        <v>2032</v>
      </c>
      <c r="C2076" s="84" t="s">
        <v>3772</v>
      </c>
      <c r="D2076" s="84" t="s">
        <v>3777</v>
      </c>
      <c r="E2076" s="191" t="s">
        <v>519</v>
      </c>
      <c r="F2076" s="85" t="s">
        <v>713</v>
      </c>
      <c r="G2076" s="86">
        <v>0</v>
      </c>
      <c r="H2076" s="86">
        <v>0</v>
      </c>
      <c r="I2076" s="153" t="s">
        <v>1</v>
      </c>
      <c r="J2076" s="85" t="s">
        <v>1378</v>
      </c>
      <c r="K2076" s="87" t="s">
        <v>3785</v>
      </c>
      <c r="L2076" s="88" t="s">
        <v>4773</v>
      </c>
      <c r="M2076" s="88" t="s">
        <v>4832</v>
      </c>
      <c r="N2076" s="88"/>
      <c r="O2076" s="84"/>
      <c r="P2076" s="87" t="s">
        <v>3777</v>
      </c>
      <c r="Q2076" s="87"/>
      <c r="R2076"/>
      <c r="S2076" t="str">
        <f t="shared" si="535"/>
        <v>NOT EQUAL</v>
      </c>
      <c r="T2076" s="44" t="str">
        <f>IF(ISNA(VLOOKUP(P2076,Sheet1!E:F,2,0)),"--","PRESENT")</f>
        <v>--</v>
      </c>
      <c r="U2076"/>
      <c r="V2076">
        <f t="shared" si="536"/>
        <v>655</v>
      </c>
      <c r="W2076" s="79"/>
      <c r="X2076" s="57"/>
      <c r="Y2076" s="57"/>
      <c r="Z2076" s="25" t="str">
        <f t="shared" si="537"/>
        <v/>
      </c>
      <c r="AA2076" s="25" t="str">
        <f t="shared" si="538"/>
        <v/>
      </c>
      <c r="AB2076" s="1">
        <f t="shared" si="539"/>
        <v>2032</v>
      </c>
      <c r="AC2076" t="str">
        <f t="shared" si="540"/>
        <v>ITM_EEXCHR</v>
      </c>
      <c r="AD2076" s="133" t="str">
        <f>IF(ISNA(VLOOKUP(AA2076,'XEQM Shortlist'!J:J,1,0)),"//","")</f>
        <v/>
      </c>
      <c r="AF2076" s="92" t="str">
        <f t="shared" si="541"/>
        <v/>
      </c>
      <c r="AG2076" t="b">
        <f t="shared" si="542"/>
        <v>1</v>
      </c>
    </row>
    <row r="2077" spans="1:33">
      <c r="A2077" s="48">
        <f t="shared" si="543"/>
        <v>2077</v>
      </c>
      <c r="B2077" s="47">
        <f t="shared" si="544"/>
        <v>2033</v>
      </c>
      <c r="C2077" s="51" t="s">
        <v>3960</v>
      </c>
      <c r="D2077" s="51" t="s">
        <v>7</v>
      </c>
      <c r="E2077" s="56" t="s">
        <v>3961</v>
      </c>
      <c r="F2077" s="56" t="s">
        <v>3961</v>
      </c>
      <c r="G2077" s="158">
        <v>0</v>
      </c>
      <c r="H2077" s="158">
        <v>0</v>
      </c>
      <c r="I2077" s="145" t="s">
        <v>3</v>
      </c>
      <c r="J2077" s="56" t="s">
        <v>1378</v>
      </c>
      <c r="K2077" s="57" t="s">
        <v>3947</v>
      </c>
      <c r="L2077" s="55" t="s">
        <v>4773</v>
      </c>
      <c r="M2077" s="55" t="s">
        <v>4832</v>
      </c>
      <c r="N2077" s="55"/>
      <c r="O2077" s="55"/>
      <c r="P2077" s="54" t="s">
        <v>3962</v>
      </c>
      <c r="Q2077" s="13"/>
      <c r="R2077"/>
      <c r="S2077" t="str">
        <f t="shared" si="535"/>
        <v/>
      </c>
      <c r="T2077" s="44" t="str">
        <f>IF(ISNA(VLOOKUP(P2077,Sheet1!E:F,2,0)),"--","PRESENT")</f>
        <v>PRESENT</v>
      </c>
      <c r="U2077"/>
      <c r="V2077">
        <f t="shared" si="536"/>
        <v>656</v>
      </c>
      <c r="W2077" s="79" t="s">
        <v>2665</v>
      </c>
      <c r="X2077" s="57" t="s">
        <v>2600</v>
      </c>
      <c r="Y2077" s="57" t="s">
        <v>2240</v>
      </c>
      <c r="Z2077" s="25" t="str">
        <f t="shared" si="537"/>
        <v>"CLGRF"</v>
      </c>
      <c r="AA2077" s="25" t="str">
        <f t="shared" si="538"/>
        <v>CLGRF</v>
      </c>
      <c r="AB2077" s="1">
        <f t="shared" si="539"/>
        <v>2033</v>
      </c>
      <c r="AC2077" t="str">
        <f t="shared" si="540"/>
        <v>ITM_CLGRF</v>
      </c>
      <c r="AD2077" s="133" t="str">
        <f>IF(ISNA(VLOOKUP(AA2077,'XEQM Shortlist'!J:J,1,0)),"//","")</f>
        <v/>
      </c>
      <c r="AF2077" s="92" t="str">
        <f t="shared" si="541"/>
        <v>CLGRF</v>
      </c>
      <c r="AG2077" t="b">
        <f t="shared" si="542"/>
        <v>1</v>
      </c>
    </row>
    <row r="2078" spans="1:33">
      <c r="A2078" s="48">
        <f t="shared" si="543"/>
        <v>2078</v>
      </c>
      <c r="B2078" s="47">
        <f t="shared" si="544"/>
        <v>2034</v>
      </c>
      <c r="C2078" s="84" t="s">
        <v>4082</v>
      </c>
      <c r="D2078" s="84" t="s">
        <v>4083</v>
      </c>
      <c r="E2078" s="191" t="s">
        <v>519</v>
      </c>
      <c r="F2078" s="85" t="s">
        <v>4085</v>
      </c>
      <c r="G2078" s="86">
        <v>0</v>
      </c>
      <c r="H2078" s="86">
        <v>0</v>
      </c>
      <c r="I2078" s="153" t="s">
        <v>1</v>
      </c>
      <c r="J2078" s="85" t="s">
        <v>1378</v>
      </c>
      <c r="K2078" s="87" t="s">
        <v>3785</v>
      </c>
      <c r="L2078" s="88" t="s">
        <v>4773</v>
      </c>
      <c r="M2078" s="88" t="s">
        <v>4832</v>
      </c>
      <c r="N2078" s="88"/>
      <c r="O2078" s="84" t="s">
        <v>2770</v>
      </c>
      <c r="P2078" s="87" t="s">
        <v>4087</v>
      </c>
      <c r="Q2078" s="87"/>
      <c r="R2078"/>
      <c r="S2078" t="str">
        <f t="shared" si="535"/>
        <v>NOT EQUAL</v>
      </c>
      <c r="T2078" s="44" t="str">
        <f>IF(ISNA(VLOOKUP(P2078,Sheet1!E:F,2,0)),"--","PRESENT")</f>
        <v>--</v>
      </c>
      <c r="U2078"/>
      <c r="V2078">
        <f t="shared" si="536"/>
        <v>656</v>
      </c>
      <c r="W2078" s="79" t="s">
        <v>2711</v>
      </c>
      <c r="X2078" s="57"/>
      <c r="Y2078" s="57"/>
      <c r="Z2078" s="25" t="str">
        <f t="shared" si="537"/>
        <v/>
      </c>
      <c r="AA2078" s="25" t="str">
        <f t="shared" si="538"/>
        <v/>
      </c>
      <c r="AB2078" s="1">
        <f t="shared" si="539"/>
        <v>2034</v>
      </c>
      <c r="AC2078" t="str">
        <f t="shared" si="540"/>
        <v>ITM_PZOOMX</v>
      </c>
      <c r="AD2078" s="133" t="str">
        <f>IF(ISNA(VLOOKUP(AA2078,'XEQM Shortlist'!J:J,1,0)),"//","")</f>
        <v/>
      </c>
      <c r="AF2078" s="92" t="str">
        <f t="shared" si="541"/>
        <v/>
      </c>
      <c r="AG2078" t="b">
        <f t="shared" si="542"/>
        <v>1</v>
      </c>
    </row>
    <row r="2079" spans="1:33">
      <c r="A2079" s="48">
        <f t="shared" si="543"/>
        <v>2079</v>
      </c>
      <c r="B2079" s="47">
        <f t="shared" si="544"/>
        <v>2035</v>
      </c>
      <c r="C2079" s="84" t="s">
        <v>4082</v>
      </c>
      <c r="D2079" s="84" t="s">
        <v>4084</v>
      </c>
      <c r="E2079" s="191" t="s">
        <v>519</v>
      </c>
      <c r="F2079" s="85" t="s">
        <v>4086</v>
      </c>
      <c r="G2079" s="86">
        <v>0</v>
      </c>
      <c r="H2079" s="86">
        <v>0</v>
      </c>
      <c r="I2079" s="153" t="s">
        <v>1</v>
      </c>
      <c r="J2079" s="85" t="s">
        <v>1378</v>
      </c>
      <c r="K2079" s="87" t="s">
        <v>3785</v>
      </c>
      <c r="L2079" s="88" t="s">
        <v>4773</v>
      </c>
      <c r="M2079" s="88" t="s">
        <v>4832</v>
      </c>
      <c r="N2079" s="88"/>
      <c r="O2079" s="84" t="s">
        <v>2770</v>
      </c>
      <c r="P2079" s="87" t="s">
        <v>4088</v>
      </c>
      <c r="Q2079" s="87"/>
      <c r="R2079"/>
      <c r="S2079" t="str">
        <f t="shared" si="535"/>
        <v>NOT EQUAL</v>
      </c>
      <c r="T2079" s="44" t="str">
        <f>IF(ISNA(VLOOKUP(P2079,Sheet1!E:F,2,0)),"--","PRESENT")</f>
        <v>--</v>
      </c>
      <c r="U2079"/>
      <c r="V2079">
        <f t="shared" si="536"/>
        <v>656</v>
      </c>
      <c r="W2079" s="79" t="s">
        <v>2711</v>
      </c>
      <c r="X2079" s="57"/>
      <c r="Y2079" s="57"/>
      <c r="Z2079" s="25" t="str">
        <f t="shared" si="537"/>
        <v/>
      </c>
      <c r="AA2079" s="25" t="str">
        <f t="shared" si="538"/>
        <v/>
      </c>
      <c r="AB2079" s="1">
        <f t="shared" si="539"/>
        <v>2035</v>
      </c>
      <c r="AC2079" t="str">
        <f t="shared" si="540"/>
        <v>ITM_PZOOMY</v>
      </c>
      <c r="AD2079" s="133" t="str">
        <f>IF(ISNA(VLOOKUP(AA2079,'XEQM Shortlist'!J:J,1,0)),"//","")</f>
        <v/>
      </c>
      <c r="AF2079" s="92" t="str">
        <f t="shared" si="541"/>
        <v/>
      </c>
      <c r="AG2079" t="b">
        <f t="shared" si="542"/>
        <v>1</v>
      </c>
    </row>
    <row r="2080" spans="1:33">
      <c r="A2080" s="48">
        <f t="shared" si="543"/>
        <v>2080</v>
      </c>
      <c r="B2080" s="47">
        <f t="shared" si="544"/>
        <v>2036</v>
      </c>
      <c r="C2080" s="84" t="s">
        <v>3771</v>
      </c>
      <c r="D2080" s="84" t="s">
        <v>7</v>
      </c>
      <c r="E2080" s="85" t="s">
        <v>5264</v>
      </c>
      <c r="F2080" s="85" t="s">
        <v>5264</v>
      </c>
      <c r="G2080" s="86">
        <v>0</v>
      </c>
      <c r="H2080" s="86">
        <v>0</v>
      </c>
      <c r="I2080" s="151" t="s">
        <v>16</v>
      </c>
      <c r="J2080" s="85" t="s">
        <v>1378</v>
      </c>
      <c r="K2080" s="87" t="s">
        <v>3785</v>
      </c>
      <c r="L2080" s="88" t="s">
        <v>4773</v>
      </c>
      <c r="M2080" s="88" t="s">
        <v>4832</v>
      </c>
      <c r="N2080" s="88"/>
      <c r="O2080" s="84"/>
      <c r="P2080" s="87" t="s">
        <v>5265</v>
      </c>
      <c r="Q2080" s="87"/>
      <c r="R2080"/>
      <c r="S2080" t="str">
        <f t="shared" si="535"/>
        <v/>
      </c>
      <c r="T2080" s="44" t="str">
        <f>IF(ISNA(VLOOKUP(P2080,Sheet1!E:F,2,0)),"--","PRESENT")</f>
        <v>--</v>
      </c>
      <c r="U2080"/>
      <c r="V2080">
        <f t="shared" si="536"/>
        <v>656</v>
      </c>
      <c r="W2080" s="79" t="s">
        <v>2240</v>
      </c>
      <c r="X2080" s="57" t="s">
        <v>2240</v>
      </c>
      <c r="Y2080" s="57" t="s">
        <v>2240</v>
      </c>
      <c r="Z2080" s="25" t="str">
        <f t="shared" si="537"/>
        <v/>
      </c>
      <c r="AA2080" s="25" t="str">
        <f t="shared" si="538"/>
        <v/>
      </c>
      <c r="AB2080" s="1">
        <f t="shared" si="539"/>
        <v>2036</v>
      </c>
      <c r="AC2080" t="str">
        <f t="shared" si="540"/>
        <v>MNU_TRG</v>
      </c>
      <c r="AD2080" s="133" t="str">
        <f>IF(ISNA(VLOOKUP(AA2080,'XEQM Shortlist'!J:J,1,0)),"//","")</f>
        <v/>
      </c>
      <c r="AF2080" s="92" t="str">
        <f t="shared" si="541"/>
        <v/>
      </c>
      <c r="AG2080" t="b">
        <f t="shared" si="542"/>
        <v>1</v>
      </c>
    </row>
    <row r="2081" spans="1:33">
      <c r="A2081" s="48">
        <f t="shared" si="543"/>
        <v>2081</v>
      </c>
      <c r="B2081" s="47">
        <f t="shared" si="544"/>
        <v>2037</v>
      </c>
      <c r="C2081" s="84" t="s">
        <v>3771</v>
      </c>
      <c r="D2081" s="84" t="s">
        <v>7</v>
      </c>
      <c r="E2081" s="85" t="s">
        <v>5266</v>
      </c>
      <c r="F2081" s="85" t="s">
        <v>5266</v>
      </c>
      <c r="G2081" s="86">
        <v>0</v>
      </c>
      <c r="H2081" s="86">
        <v>0</v>
      </c>
      <c r="I2081" s="151" t="s">
        <v>16</v>
      </c>
      <c r="J2081" s="85" t="s">
        <v>1378</v>
      </c>
      <c r="K2081" s="87" t="s">
        <v>3785</v>
      </c>
      <c r="L2081" s="88" t="s">
        <v>4773</v>
      </c>
      <c r="M2081" s="88" t="s">
        <v>4832</v>
      </c>
      <c r="N2081" s="88"/>
      <c r="O2081" s="84"/>
      <c r="P2081" s="87" t="s">
        <v>5267</v>
      </c>
      <c r="Q2081" s="87"/>
      <c r="R2081"/>
      <c r="S2081" t="str">
        <f t="shared" si="535"/>
        <v/>
      </c>
      <c r="T2081" s="44" t="str">
        <f>IF(ISNA(VLOOKUP(P2081,Sheet1!E:F,2,0)),"--","PRESENT")</f>
        <v>--</v>
      </c>
      <c r="U2081"/>
      <c r="V2081">
        <f t="shared" si="536"/>
        <v>656</v>
      </c>
      <c r="W2081" s="79" t="s">
        <v>2240</v>
      </c>
      <c r="X2081" s="57" t="s">
        <v>2240</v>
      </c>
      <c r="Y2081" s="57" t="s">
        <v>2240</v>
      </c>
      <c r="Z2081" s="25" t="str">
        <f t="shared" si="537"/>
        <v/>
      </c>
      <c r="AA2081" s="25" t="str">
        <f t="shared" si="538"/>
        <v/>
      </c>
      <c r="AB2081" s="1">
        <f t="shared" si="539"/>
        <v>2037</v>
      </c>
      <c r="AC2081" t="str">
        <f t="shared" si="540"/>
        <v>MNU_SETUP</v>
      </c>
      <c r="AD2081" s="133" t="str">
        <f>IF(ISNA(VLOOKUP(AA2081,'XEQM Shortlist'!J:J,1,0)),"//","")</f>
        <v/>
      </c>
      <c r="AF2081" s="92" t="str">
        <f t="shared" si="541"/>
        <v/>
      </c>
      <c r="AG2081" t="b">
        <f t="shared" si="542"/>
        <v>1</v>
      </c>
    </row>
    <row r="2082" spans="1:33">
      <c r="A2082" s="48">
        <f t="shared" si="543"/>
        <v>2082</v>
      </c>
      <c r="B2082" s="47">
        <f t="shared" si="544"/>
        <v>2038</v>
      </c>
      <c r="C2082" s="51" t="s">
        <v>4927</v>
      </c>
      <c r="D2082" s="84" t="s">
        <v>7</v>
      </c>
      <c r="E2082" s="56" t="s">
        <v>5159</v>
      </c>
      <c r="F2082" s="56" t="s">
        <v>5159</v>
      </c>
      <c r="G2082" s="158">
        <v>0</v>
      </c>
      <c r="H2082" s="158">
        <v>0</v>
      </c>
      <c r="I2082" s="145" t="s">
        <v>3</v>
      </c>
      <c r="J2082" s="56" t="s">
        <v>1377</v>
      </c>
      <c r="K2082" s="57" t="s">
        <v>3947</v>
      </c>
      <c r="L2082" s="55" t="s">
        <v>4773</v>
      </c>
      <c r="M2082" s="88" t="s">
        <v>4832</v>
      </c>
      <c r="N2082" s="55"/>
      <c r="O2082" s="55"/>
      <c r="P2082" s="54" t="s">
        <v>4926</v>
      </c>
      <c r="Q2082" s="13"/>
      <c r="R2082"/>
      <c r="S2082" t="str">
        <f t="shared" si="535"/>
        <v/>
      </c>
      <c r="T2082" s="44" t="str">
        <f>IF(ISNA(VLOOKUP(P2082,Sheet1!E:F,2,0)),"--","PRESENT")</f>
        <v>--</v>
      </c>
      <c r="U2082"/>
      <c r="V2082">
        <f t="shared" si="536"/>
        <v>657</v>
      </c>
      <c r="W2082" s="79" t="s">
        <v>2681</v>
      </c>
      <c r="X2082" s="57" t="s">
        <v>2600</v>
      </c>
      <c r="Y2082" s="57" t="s">
        <v>2240</v>
      </c>
      <c r="Z2082" s="25" t="str">
        <f t="shared" si="537"/>
        <v>"S.RESET"</v>
      </c>
      <c r="AA2082" s="25" t="str">
        <f t="shared" si="538"/>
        <v>S.RESET</v>
      </c>
      <c r="AB2082" s="1">
        <f t="shared" si="539"/>
        <v>2038</v>
      </c>
      <c r="AC2082" t="str">
        <f t="shared" si="540"/>
        <v>ITM_SAFERESET</v>
      </c>
      <c r="AD2082" s="133" t="str">
        <f>IF(ISNA(VLOOKUP(AA2082,'XEQM Shortlist'!J:J,1,0)),"//","")</f>
        <v>//</v>
      </c>
      <c r="AF2082" s="92" t="str">
        <f t="shared" si="541"/>
        <v>S.RESET</v>
      </c>
      <c r="AG2082" t="b">
        <f t="shared" si="542"/>
        <v>1</v>
      </c>
    </row>
    <row r="2083" spans="1:33">
      <c r="A2083" s="48">
        <f t="shared" si="543"/>
        <v>2083</v>
      </c>
      <c r="B2083" s="47">
        <f t="shared" si="544"/>
        <v>2039</v>
      </c>
      <c r="C2083" s="84" t="s">
        <v>3701</v>
      </c>
      <c r="D2083" s="84" t="s">
        <v>4083</v>
      </c>
      <c r="E2083" s="85" t="s">
        <v>4305</v>
      </c>
      <c r="F2083" s="85" t="s">
        <v>4305</v>
      </c>
      <c r="G2083" s="86">
        <v>0</v>
      </c>
      <c r="H2083" s="86">
        <v>0</v>
      </c>
      <c r="I2083" s="148" t="s">
        <v>3</v>
      </c>
      <c r="J2083" s="85" t="s">
        <v>1378</v>
      </c>
      <c r="K2083" s="87" t="s">
        <v>3785</v>
      </c>
      <c r="L2083" s="88" t="s">
        <v>4773</v>
      </c>
      <c r="M2083" s="55" t="s">
        <v>4830</v>
      </c>
      <c r="N2083" s="88"/>
      <c r="O2083" s="84"/>
      <c r="P2083" s="87" t="s">
        <v>4306</v>
      </c>
      <c r="Q2083" s="87"/>
      <c r="R2083"/>
      <c r="S2083" t="str">
        <f t="shared" si="535"/>
        <v/>
      </c>
      <c r="T2083" s="44" t="str">
        <f>IF(ISNA(VLOOKUP(P2083,Sheet1!E:F,2,0)),"--","PRESENT")</f>
        <v>--</v>
      </c>
      <c r="U2083"/>
      <c r="V2083">
        <f t="shared" si="536"/>
        <v>657</v>
      </c>
      <c r="W2083" s="79" t="s">
        <v>2711</v>
      </c>
      <c r="X2083" s="57" t="s">
        <v>2594</v>
      </c>
      <c r="Y2083" s="57" t="s">
        <v>2240</v>
      </c>
      <c r="Z2083" s="25" t="str">
        <f t="shared" si="537"/>
        <v/>
      </c>
      <c r="AA2083" s="25" t="str">
        <f t="shared" si="538"/>
        <v/>
      </c>
      <c r="AB2083" s="1">
        <f t="shared" si="539"/>
        <v>2039</v>
      </c>
      <c r="AC2083" t="str">
        <f t="shared" si="540"/>
        <v>ITM_PRN</v>
      </c>
      <c r="AD2083" s="133" t="str">
        <f>IF(ISNA(VLOOKUP(AA2083,'XEQM Shortlist'!J:J,1,0)),"//","")</f>
        <v/>
      </c>
      <c r="AF2083" s="92" t="str">
        <f t="shared" si="541"/>
        <v/>
      </c>
      <c r="AG2083" t="b">
        <f t="shared" si="542"/>
        <v>1</v>
      </c>
    </row>
    <row r="2084" spans="1:33">
      <c r="A2084" s="48">
        <f t="shared" si="543"/>
        <v>2084</v>
      </c>
      <c r="B2084" s="47">
        <f t="shared" si="544"/>
        <v>2040</v>
      </c>
      <c r="C2084" s="51" t="s">
        <v>4923</v>
      </c>
      <c r="D2084" s="84" t="s">
        <v>7</v>
      </c>
      <c r="E2084" s="56" t="s">
        <v>4924</v>
      </c>
      <c r="F2084" s="56" t="s">
        <v>4924</v>
      </c>
      <c r="G2084" s="158">
        <v>0</v>
      </c>
      <c r="H2084" s="158">
        <v>0</v>
      </c>
      <c r="I2084" s="145" t="s">
        <v>3</v>
      </c>
      <c r="J2084" s="56" t="s">
        <v>1377</v>
      </c>
      <c r="K2084" s="57" t="s">
        <v>3947</v>
      </c>
      <c r="L2084" s="55" t="s">
        <v>4773</v>
      </c>
      <c r="M2084" s="55" t="s">
        <v>4830</v>
      </c>
      <c r="N2084" s="55"/>
      <c r="O2084" s="55"/>
      <c r="P2084" s="54" t="s">
        <v>4925</v>
      </c>
      <c r="Q2084" s="13"/>
      <c r="R2084"/>
      <c r="S2084" t="str">
        <f t="shared" si="535"/>
        <v/>
      </c>
      <c r="T2084" s="44" t="str">
        <f>IF(ISNA(VLOOKUP(P2084,Sheet1!E:F,2,0)),"--","PRESENT")</f>
        <v>PRESENT</v>
      </c>
      <c r="U2084"/>
      <c r="V2084">
        <f t="shared" si="536"/>
        <v>658</v>
      </c>
      <c r="W2084" s="79" t="s">
        <v>2681</v>
      </c>
      <c r="X2084" s="57" t="s">
        <v>2600</v>
      </c>
      <c r="Y2084" s="57" t="s">
        <v>2240</v>
      </c>
      <c r="Z2084" s="25" t="str">
        <f t="shared" si="537"/>
        <v>"PLSTAT"</v>
      </c>
      <c r="AA2084" s="25" t="str">
        <f t="shared" si="538"/>
        <v>PLSTAT</v>
      </c>
      <c r="AB2084" s="1">
        <f t="shared" si="539"/>
        <v>2040</v>
      </c>
      <c r="AC2084" t="str">
        <f t="shared" si="540"/>
        <v>ITM_PLOT_STAT</v>
      </c>
      <c r="AD2084" s="133" t="str">
        <f>IF(ISNA(VLOOKUP(AA2084,'XEQM Shortlist'!J:J,1,0)),"//","")</f>
        <v>//</v>
      </c>
      <c r="AF2084" s="92" t="str">
        <f t="shared" si="541"/>
        <v>PLSTAT</v>
      </c>
      <c r="AG2084" t="b">
        <f t="shared" si="542"/>
        <v>1</v>
      </c>
    </row>
    <row r="2085" spans="1:33">
      <c r="A2085" s="48">
        <f t="shared" si="543"/>
        <v>2085</v>
      </c>
      <c r="B2085" s="47">
        <f t="shared" si="544"/>
        <v>2041</v>
      </c>
      <c r="C2085" s="84" t="s">
        <v>3720</v>
      </c>
      <c r="D2085" s="189" t="s">
        <v>4649</v>
      </c>
      <c r="E2085" s="85" t="s">
        <v>519</v>
      </c>
      <c r="F2085" s="85" t="s">
        <v>4650</v>
      </c>
      <c r="G2085" s="86">
        <v>0</v>
      </c>
      <c r="H2085" s="86">
        <v>0</v>
      </c>
      <c r="I2085" s="153" t="s">
        <v>1</v>
      </c>
      <c r="J2085" s="85" t="s">
        <v>1378</v>
      </c>
      <c r="K2085" s="87" t="s">
        <v>3785</v>
      </c>
      <c r="L2085" s="88" t="s">
        <v>4773</v>
      </c>
      <c r="M2085" s="55" t="s">
        <v>4830</v>
      </c>
      <c r="N2085" s="88"/>
      <c r="O2085" s="84"/>
      <c r="P2085" s="87" t="s">
        <v>4648</v>
      </c>
      <c r="Q2085" s="87"/>
      <c r="R2085"/>
      <c r="S2085" t="str">
        <f t="shared" si="535"/>
        <v>NOT EQUAL</v>
      </c>
      <c r="T2085" s="44" t="str">
        <f>IF(ISNA(VLOOKUP(P2085,Sheet1!E:F,2,0)),"--","PRESENT")</f>
        <v>PRESENT</v>
      </c>
      <c r="U2085"/>
      <c r="V2085">
        <f t="shared" si="536"/>
        <v>659</v>
      </c>
      <c r="W2085" s="79" t="s">
        <v>2703</v>
      </c>
      <c r="X2085" s="57" t="s">
        <v>2600</v>
      </c>
      <c r="Y2085" s="57"/>
      <c r="Z2085" s="25" t="str">
        <f t="shared" si="537"/>
        <v>"M" STD_RIGHT_ARROW "ZYX"</v>
      </c>
      <c r="AA2085" s="25" t="str">
        <f t="shared" si="538"/>
        <v>M&gt;ZYX</v>
      </c>
      <c r="AB2085" s="1">
        <f t="shared" si="539"/>
        <v>2041</v>
      </c>
      <c r="AC2085" t="str">
        <f t="shared" si="540"/>
        <v>ITM_3x1TOSTK</v>
      </c>
      <c r="AD2085" s="133" t="str">
        <f>IF(ISNA(VLOOKUP(AA2085,'XEQM Shortlist'!J:J,1,0)),"//","")</f>
        <v>//</v>
      </c>
      <c r="AF2085" s="92" t="str">
        <f t="shared" si="541"/>
        <v>M&gt;ZYX</v>
      </c>
      <c r="AG2085" t="b">
        <f t="shared" si="542"/>
        <v>1</v>
      </c>
    </row>
    <row r="2086" spans="1:33">
      <c r="A2086" s="48">
        <f t="shared" si="543"/>
        <v>2086</v>
      </c>
      <c r="B2086" s="47">
        <f t="shared" si="544"/>
        <v>2042</v>
      </c>
      <c r="C2086" s="51" t="s">
        <v>4501</v>
      </c>
      <c r="D2086" s="84" t="s">
        <v>7</v>
      </c>
      <c r="E2086" s="56" t="s">
        <v>4502</v>
      </c>
      <c r="F2086" s="56" t="s">
        <v>4502</v>
      </c>
      <c r="G2086" s="158">
        <v>0</v>
      </c>
      <c r="H2086" s="158">
        <v>0</v>
      </c>
      <c r="I2086" s="145" t="s">
        <v>3</v>
      </c>
      <c r="J2086" s="56" t="s">
        <v>1377</v>
      </c>
      <c r="K2086" s="57" t="s">
        <v>3947</v>
      </c>
      <c r="L2086" s="55" t="s">
        <v>4773</v>
      </c>
      <c r="M2086" s="55" t="s">
        <v>4830</v>
      </c>
      <c r="N2086" s="55"/>
      <c r="O2086" s="55"/>
      <c r="P2086" s="54" t="s">
        <v>4503</v>
      </c>
      <c r="Q2086" s="13"/>
      <c r="R2086"/>
      <c r="S2086" t="str">
        <f t="shared" si="535"/>
        <v/>
      </c>
      <c r="T2086" s="44" t="str">
        <f>IF(ISNA(VLOOKUP(P2086,Sheet1!E:F,2,0)),"--","PRESENT")</f>
        <v>PRESENT</v>
      </c>
      <c r="U2086"/>
      <c r="V2086">
        <f t="shared" si="536"/>
        <v>660</v>
      </c>
      <c r="W2086" s="79" t="s">
        <v>2681</v>
      </c>
      <c r="X2086" s="57" t="s">
        <v>2600</v>
      </c>
      <c r="Y2086" s="57" t="s">
        <v>2240</v>
      </c>
      <c r="Z2086" s="25" t="str">
        <f t="shared" si="537"/>
        <v>"PLTRST"</v>
      </c>
      <c r="AA2086" s="25" t="str">
        <f t="shared" si="538"/>
        <v>PLTRST</v>
      </c>
      <c r="AB2086" s="1">
        <f t="shared" si="539"/>
        <v>2042</v>
      </c>
      <c r="AC2086" t="str">
        <f t="shared" si="540"/>
        <v>ITM_PLOTRST</v>
      </c>
      <c r="AD2086" s="133" t="str">
        <f>IF(ISNA(VLOOKUP(AA2086,'XEQM Shortlist'!J:J,1,0)),"//","")</f>
        <v/>
      </c>
      <c r="AF2086" s="92" t="str">
        <f t="shared" si="541"/>
        <v>PLTRST</v>
      </c>
      <c r="AG2086" t="b">
        <f t="shared" si="542"/>
        <v>1</v>
      </c>
    </row>
    <row r="2087" spans="1:33" s="17" customFormat="1">
      <c r="A2087" s="48">
        <f t="shared" ref="A2087:A2092" si="545">IF(B2087=INT(B2087),ROW(),"")</f>
        <v>2087</v>
      </c>
      <c r="B2087" s="47">
        <f t="shared" ref="B2087:B2092" si="546">IF(AND(MID(C2087,2,1)&lt;&gt;"/",MID(C2087,1,1)="/"),INT(B2086)+1,B2086+0.01)</f>
        <v>2043</v>
      </c>
      <c r="C2087" s="93" t="s">
        <v>3771</v>
      </c>
      <c r="D2087" s="93" t="s">
        <v>7</v>
      </c>
      <c r="E2087" s="113" t="str">
        <f t="shared" ref="E2087:E2092" si="547">CHAR(34)&amp;IF(B2087&lt;10,"000",IF(B2087&lt;100,"00",IF(B2087&lt;1000,"0","")))&amp;$B2087&amp;CHAR(34)</f>
        <v>"2043"</v>
      </c>
      <c r="F2087" s="94" t="str">
        <f t="shared" ref="F2087:F2092" si="548">E2087</f>
        <v>"2043"</v>
      </c>
      <c r="G2087" s="159">
        <v>0</v>
      </c>
      <c r="H2087" s="159">
        <v>0</v>
      </c>
      <c r="I2087" s="149" t="s">
        <v>28</v>
      </c>
      <c r="J2087" s="95" t="s">
        <v>1378</v>
      </c>
      <c r="K2087" s="96" t="s">
        <v>3785</v>
      </c>
      <c r="L2087" s="17" t="s">
        <v>4773</v>
      </c>
      <c r="M2087" s="17" t="s">
        <v>4832</v>
      </c>
      <c r="P2087" s="129" t="str">
        <f t="shared" ref="P2087:P2092" si="549">"MNU_"&amp;IF(B2087&lt;10,"000",IF(B2087&lt;100,"00",IF(B2087&lt;1000,"0","")))&amp;$B2087</f>
        <v>MNU_2043</v>
      </c>
      <c r="Q2087" s="16"/>
      <c r="R2087"/>
      <c r="S2087" t="str">
        <f t="shared" si="535"/>
        <v/>
      </c>
      <c r="T2087" s="44" t="str">
        <f>IF(ISNA(VLOOKUP(P2087,Sheet1!E:F,2,0)),"--","PRESENT")</f>
        <v>--</v>
      </c>
      <c r="U2087"/>
      <c r="V2087">
        <f t="shared" si="536"/>
        <v>660</v>
      </c>
      <c r="W2087" s="92" t="s">
        <v>2240</v>
      </c>
      <c r="X2087" s="96" t="s">
        <v>2240</v>
      </c>
      <c r="Y2087" s="96" t="s">
        <v>2240</v>
      </c>
      <c r="Z2087" s="25" t="str">
        <f t="shared" si="537"/>
        <v/>
      </c>
      <c r="AA2087" s="25" t="str">
        <f t="shared" si="538"/>
        <v/>
      </c>
      <c r="AB2087" s="1">
        <f t="shared" si="539"/>
        <v>2043</v>
      </c>
      <c r="AC2087" t="str">
        <f t="shared" si="540"/>
        <v>MNU_2043</v>
      </c>
      <c r="AD2087" s="133" t="str">
        <f>IF(ISNA(VLOOKUP(AA2087,'XEQM Shortlist'!J:J,1,0)),"//","")</f>
        <v/>
      </c>
      <c r="AE2087"/>
      <c r="AF2087" s="92" t="str">
        <f t="shared" si="541"/>
        <v/>
      </c>
      <c r="AG2087" t="b">
        <f t="shared" si="542"/>
        <v>1</v>
      </c>
    </row>
    <row r="2088" spans="1:33" s="17" customFormat="1">
      <c r="A2088" s="48">
        <f t="shared" si="545"/>
        <v>2088</v>
      </c>
      <c r="B2088" s="47">
        <f t="shared" si="546"/>
        <v>2044</v>
      </c>
      <c r="C2088" s="93" t="s">
        <v>3771</v>
      </c>
      <c r="D2088" s="93" t="s">
        <v>7</v>
      </c>
      <c r="E2088" s="113" t="str">
        <f t="shared" si="547"/>
        <v>"2044"</v>
      </c>
      <c r="F2088" s="94" t="str">
        <f t="shared" si="548"/>
        <v>"2044"</v>
      </c>
      <c r="G2088" s="159">
        <v>0</v>
      </c>
      <c r="H2088" s="159">
        <v>0</v>
      </c>
      <c r="I2088" s="149" t="s">
        <v>28</v>
      </c>
      <c r="J2088" s="95" t="s">
        <v>1378</v>
      </c>
      <c r="K2088" s="96" t="s">
        <v>3785</v>
      </c>
      <c r="L2088" s="17" t="s">
        <v>4773</v>
      </c>
      <c r="M2088" s="17" t="s">
        <v>4832</v>
      </c>
      <c r="P2088" s="129" t="str">
        <f t="shared" si="549"/>
        <v>MNU_2044</v>
      </c>
      <c r="Q2088" s="16"/>
      <c r="R2088"/>
      <c r="S2088" t="str">
        <f t="shared" si="535"/>
        <v/>
      </c>
      <c r="T2088" s="44" t="str">
        <f>IF(ISNA(VLOOKUP(P2088,Sheet1!E:F,2,0)),"--","PRESENT")</f>
        <v>--</v>
      </c>
      <c r="U2088"/>
      <c r="V2088">
        <f t="shared" si="536"/>
        <v>660</v>
      </c>
      <c r="W2088" s="92" t="s">
        <v>2240</v>
      </c>
      <c r="X2088" s="96" t="s">
        <v>2240</v>
      </c>
      <c r="Y2088" s="96" t="s">
        <v>2240</v>
      </c>
      <c r="Z2088" s="25" t="str">
        <f t="shared" si="537"/>
        <v/>
      </c>
      <c r="AA2088" s="25" t="str">
        <f t="shared" si="538"/>
        <v/>
      </c>
      <c r="AB2088" s="1">
        <f t="shared" si="539"/>
        <v>2044</v>
      </c>
      <c r="AC2088" t="str">
        <f t="shared" si="540"/>
        <v>MNU_2044</v>
      </c>
      <c r="AD2088" s="133" t="str">
        <f>IF(ISNA(VLOOKUP(AA2088,'XEQM Shortlist'!J:J,1,0)),"//","")</f>
        <v/>
      </c>
      <c r="AE2088"/>
      <c r="AF2088" s="92" t="str">
        <f t="shared" si="541"/>
        <v/>
      </c>
      <c r="AG2088" t="b">
        <f t="shared" si="542"/>
        <v>1</v>
      </c>
    </row>
    <row r="2089" spans="1:33" s="17" customFormat="1">
      <c r="A2089" s="48">
        <f t="shared" si="545"/>
        <v>2089</v>
      </c>
      <c r="B2089" s="47">
        <f t="shared" si="546"/>
        <v>2045</v>
      </c>
      <c r="C2089" s="93" t="s">
        <v>3771</v>
      </c>
      <c r="D2089" s="93" t="s">
        <v>7</v>
      </c>
      <c r="E2089" s="113" t="str">
        <f t="shared" si="547"/>
        <v>"2045"</v>
      </c>
      <c r="F2089" s="94" t="str">
        <f t="shared" si="548"/>
        <v>"2045"</v>
      </c>
      <c r="G2089" s="159">
        <v>0</v>
      </c>
      <c r="H2089" s="159">
        <v>0</v>
      </c>
      <c r="I2089" s="149" t="s">
        <v>28</v>
      </c>
      <c r="J2089" s="95" t="s">
        <v>1378</v>
      </c>
      <c r="K2089" s="96" t="s">
        <v>3785</v>
      </c>
      <c r="L2089" s="17" t="s">
        <v>4773</v>
      </c>
      <c r="M2089" s="17" t="s">
        <v>4832</v>
      </c>
      <c r="P2089" s="129" t="str">
        <f t="shared" si="549"/>
        <v>MNU_2045</v>
      </c>
      <c r="Q2089" s="16"/>
      <c r="R2089"/>
      <c r="S2089" t="str">
        <f t="shared" si="535"/>
        <v/>
      </c>
      <c r="T2089" s="44" t="str">
        <f>IF(ISNA(VLOOKUP(P2089,Sheet1!E:F,2,0)),"--","PRESENT")</f>
        <v>--</v>
      </c>
      <c r="U2089"/>
      <c r="V2089">
        <f t="shared" si="536"/>
        <v>660</v>
      </c>
      <c r="W2089" s="92" t="s">
        <v>2240</v>
      </c>
      <c r="X2089" s="96" t="s">
        <v>2240</v>
      </c>
      <c r="Y2089" s="96" t="s">
        <v>2240</v>
      </c>
      <c r="Z2089" s="25" t="str">
        <f t="shared" si="537"/>
        <v/>
      </c>
      <c r="AA2089" s="25" t="str">
        <f t="shared" si="538"/>
        <v/>
      </c>
      <c r="AB2089" s="1">
        <f t="shared" si="539"/>
        <v>2045</v>
      </c>
      <c r="AC2089" t="str">
        <f t="shared" si="540"/>
        <v>MNU_2045</v>
      </c>
      <c r="AD2089" s="133" t="str">
        <f>IF(ISNA(VLOOKUP(AA2089,'XEQM Shortlist'!J:J,1,0)),"//","")</f>
        <v/>
      </c>
      <c r="AE2089"/>
      <c r="AF2089" s="92" t="str">
        <f t="shared" si="541"/>
        <v/>
      </c>
      <c r="AG2089" t="b">
        <f t="shared" si="542"/>
        <v>1</v>
      </c>
    </row>
    <row r="2090" spans="1:33" s="17" customFormat="1">
      <c r="A2090" s="48">
        <f t="shared" si="545"/>
        <v>2090</v>
      </c>
      <c r="B2090" s="47">
        <f t="shared" si="546"/>
        <v>2046</v>
      </c>
      <c r="C2090" s="93" t="s">
        <v>3771</v>
      </c>
      <c r="D2090" s="93" t="s">
        <v>7</v>
      </c>
      <c r="E2090" s="113" t="str">
        <f t="shared" si="547"/>
        <v>"2046"</v>
      </c>
      <c r="F2090" s="94" t="str">
        <f t="shared" si="548"/>
        <v>"2046"</v>
      </c>
      <c r="G2090" s="159">
        <v>0</v>
      </c>
      <c r="H2090" s="159">
        <v>0</v>
      </c>
      <c r="I2090" s="149" t="s">
        <v>28</v>
      </c>
      <c r="J2090" s="95" t="s">
        <v>1378</v>
      </c>
      <c r="K2090" s="96" t="s">
        <v>3785</v>
      </c>
      <c r="L2090" s="17" t="s">
        <v>4773</v>
      </c>
      <c r="M2090" s="17" t="s">
        <v>4832</v>
      </c>
      <c r="P2090" s="129" t="str">
        <f t="shared" si="549"/>
        <v>MNU_2046</v>
      </c>
      <c r="Q2090" s="16"/>
      <c r="R2090"/>
      <c r="S2090" t="str">
        <f t="shared" si="535"/>
        <v/>
      </c>
      <c r="T2090" s="44" t="str">
        <f>IF(ISNA(VLOOKUP(P2090,Sheet1!E:F,2,0)),"--","PRESENT")</f>
        <v>--</v>
      </c>
      <c r="U2090"/>
      <c r="V2090">
        <f t="shared" si="536"/>
        <v>660</v>
      </c>
      <c r="W2090" s="92" t="s">
        <v>2240</v>
      </c>
      <c r="X2090" s="96" t="s">
        <v>2240</v>
      </c>
      <c r="Y2090" s="96" t="s">
        <v>2240</v>
      </c>
      <c r="Z2090" s="25" t="str">
        <f t="shared" si="537"/>
        <v/>
      </c>
      <c r="AA2090" s="25" t="str">
        <f t="shared" si="538"/>
        <v/>
      </c>
      <c r="AB2090" s="1">
        <f t="shared" si="539"/>
        <v>2046</v>
      </c>
      <c r="AC2090" t="str">
        <f t="shared" si="540"/>
        <v>MNU_2046</v>
      </c>
      <c r="AD2090" s="133" t="str">
        <f>IF(ISNA(VLOOKUP(AA2090,'XEQM Shortlist'!J:J,1,0)),"//","")</f>
        <v/>
      </c>
      <c r="AE2090"/>
      <c r="AF2090" s="92" t="str">
        <f t="shared" si="541"/>
        <v/>
      </c>
      <c r="AG2090" t="b">
        <f t="shared" si="542"/>
        <v>1</v>
      </c>
    </row>
    <row r="2091" spans="1:33" s="17" customFormat="1">
      <c r="A2091" s="48">
        <f t="shared" si="545"/>
        <v>2091</v>
      </c>
      <c r="B2091" s="47">
        <f t="shared" si="546"/>
        <v>2047</v>
      </c>
      <c r="C2091" s="93" t="s">
        <v>3771</v>
      </c>
      <c r="D2091" s="93" t="s">
        <v>7</v>
      </c>
      <c r="E2091" s="113" t="str">
        <f t="shared" si="547"/>
        <v>"2047"</v>
      </c>
      <c r="F2091" s="94" t="str">
        <f t="shared" si="548"/>
        <v>"2047"</v>
      </c>
      <c r="G2091" s="159">
        <v>0</v>
      </c>
      <c r="H2091" s="159">
        <v>0</v>
      </c>
      <c r="I2091" s="149" t="s">
        <v>28</v>
      </c>
      <c r="J2091" s="95" t="s">
        <v>1378</v>
      </c>
      <c r="K2091" s="96" t="s">
        <v>3785</v>
      </c>
      <c r="L2091" s="17" t="s">
        <v>4773</v>
      </c>
      <c r="M2091" s="17" t="s">
        <v>4832</v>
      </c>
      <c r="P2091" s="129" t="str">
        <f t="shared" si="549"/>
        <v>MNU_2047</v>
      </c>
      <c r="Q2091" s="16"/>
      <c r="R2091"/>
      <c r="S2091" t="str">
        <f t="shared" si="535"/>
        <v/>
      </c>
      <c r="T2091" s="44" t="str">
        <f>IF(ISNA(VLOOKUP(P2091,Sheet1!E:F,2,0)),"--","PRESENT")</f>
        <v>--</v>
      </c>
      <c r="U2091"/>
      <c r="V2091">
        <f t="shared" si="536"/>
        <v>660</v>
      </c>
      <c r="W2091" s="92" t="s">
        <v>2240</v>
      </c>
      <c r="X2091" s="96" t="s">
        <v>2240</v>
      </c>
      <c r="Y2091" s="96" t="s">
        <v>2240</v>
      </c>
      <c r="Z2091" s="25" t="str">
        <f t="shared" si="537"/>
        <v/>
      </c>
      <c r="AA2091" s="25" t="str">
        <f t="shared" si="538"/>
        <v/>
      </c>
      <c r="AB2091" s="1">
        <f t="shared" si="539"/>
        <v>2047</v>
      </c>
      <c r="AC2091" t="str">
        <f t="shared" si="540"/>
        <v>MNU_2047</v>
      </c>
      <c r="AD2091" s="133" t="str">
        <f>IF(ISNA(VLOOKUP(AA2091,'XEQM Shortlist'!J:J,1,0)),"//","")</f>
        <v/>
      </c>
      <c r="AE2091"/>
      <c r="AF2091" s="92" t="str">
        <f t="shared" si="541"/>
        <v/>
      </c>
      <c r="AG2091" t="b">
        <f t="shared" si="542"/>
        <v>1</v>
      </c>
    </row>
    <row r="2092" spans="1:33" s="17" customFormat="1">
      <c r="A2092" s="48">
        <f t="shared" si="545"/>
        <v>2092</v>
      </c>
      <c r="B2092" s="47">
        <f t="shared" si="546"/>
        <v>2048</v>
      </c>
      <c r="C2092" s="93" t="s">
        <v>3771</v>
      </c>
      <c r="D2092" s="93" t="s">
        <v>7</v>
      </c>
      <c r="E2092" s="113" t="str">
        <f t="shared" si="547"/>
        <v>"2048"</v>
      </c>
      <c r="F2092" s="94" t="str">
        <f t="shared" si="548"/>
        <v>"2048"</v>
      </c>
      <c r="G2092" s="159">
        <v>0</v>
      </c>
      <c r="H2092" s="159">
        <v>0</v>
      </c>
      <c r="I2092" s="149" t="s">
        <v>28</v>
      </c>
      <c r="J2092" s="95" t="s">
        <v>1378</v>
      </c>
      <c r="K2092" s="96" t="s">
        <v>3785</v>
      </c>
      <c r="L2092" s="17" t="s">
        <v>4773</v>
      </c>
      <c r="M2092" s="17" t="s">
        <v>4832</v>
      </c>
      <c r="P2092" s="129" t="str">
        <f t="shared" si="549"/>
        <v>MNU_2048</v>
      </c>
      <c r="Q2092" s="16"/>
      <c r="R2092"/>
      <c r="S2092" t="str">
        <f t="shared" si="535"/>
        <v/>
      </c>
      <c r="T2092" s="44" t="str">
        <f>IF(ISNA(VLOOKUP(P2092,Sheet1!E:F,2,0)),"--","PRESENT")</f>
        <v>--</v>
      </c>
      <c r="U2092"/>
      <c r="V2092">
        <f t="shared" si="536"/>
        <v>660</v>
      </c>
      <c r="W2092" s="92" t="s">
        <v>2240</v>
      </c>
      <c r="X2092" s="96" t="s">
        <v>2240</v>
      </c>
      <c r="Y2092" s="96" t="s">
        <v>2240</v>
      </c>
      <c r="Z2092" s="25" t="str">
        <f t="shared" si="537"/>
        <v/>
      </c>
      <c r="AA2092" s="25" t="str">
        <f t="shared" si="538"/>
        <v/>
      </c>
      <c r="AB2092" s="1">
        <f t="shared" si="539"/>
        <v>2048</v>
      </c>
      <c r="AC2092" t="str">
        <f t="shared" si="540"/>
        <v>MNU_2048</v>
      </c>
      <c r="AD2092" s="133" t="str">
        <f>IF(ISNA(VLOOKUP(AA2092,'XEQM Shortlist'!J:J,1,0)),"//","")</f>
        <v/>
      </c>
      <c r="AE2092"/>
      <c r="AF2092" s="92" t="str">
        <f t="shared" si="541"/>
        <v/>
      </c>
      <c r="AG2092" t="b">
        <f t="shared" si="542"/>
        <v>1</v>
      </c>
    </row>
    <row r="2093" spans="1:33">
      <c r="A2093" s="48">
        <f t="shared" si="543"/>
        <v>2093</v>
      </c>
      <c r="B2093" s="47">
        <f t="shared" si="544"/>
        <v>2049</v>
      </c>
      <c r="C2093" s="51" t="s">
        <v>4592</v>
      </c>
      <c r="D2093" s="51" t="s">
        <v>4443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1377</v>
      </c>
      <c r="K2093" s="57" t="s">
        <v>3947</v>
      </c>
      <c r="L2093" s="55" t="s">
        <v>4773</v>
      </c>
      <c r="M2093" s="55" t="s">
        <v>4832</v>
      </c>
      <c r="N2093" s="55"/>
      <c r="O2093" s="55"/>
      <c r="P2093" s="54" t="s">
        <v>4593</v>
      </c>
      <c r="Q2093" s="13"/>
      <c r="R2093"/>
      <c r="S2093" t="str">
        <f t="shared" si="535"/>
        <v/>
      </c>
      <c r="T2093" s="44" t="str">
        <f>IF(ISNA(VLOOKUP(P2093,Sheet1!E:F,2,0)),"--","PRESENT")</f>
        <v>--</v>
      </c>
      <c r="U2093"/>
      <c r="V2093">
        <f t="shared" si="536"/>
        <v>661</v>
      </c>
      <c r="W2093" s="79" t="s">
        <v>2240</v>
      </c>
      <c r="X2093" s="57" t="s">
        <v>2240</v>
      </c>
      <c r="Y2093" s="57" t="s">
        <v>2240</v>
      </c>
      <c r="Z2093" s="25" t="str">
        <f t="shared" si="537"/>
        <v>"EXPF"</v>
      </c>
      <c r="AA2093" s="25" t="str">
        <f t="shared" si="538"/>
        <v>EXPF</v>
      </c>
      <c r="AB2093" s="1">
        <f t="shared" si="539"/>
        <v>2049</v>
      </c>
      <c r="AC2093" t="str">
        <f t="shared" si="540"/>
        <v>ITM_T_EXPF</v>
      </c>
      <c r="AD2093" s="133" t="str">
        <f>IF(ISNA(VLOOKUP(AA2093,'XEQM Shortlist'!J:J,1,0)),"//","")</f>
        <v>//</v>
      </c>
      <c r="AF2093" s="92" t="str">
        <f t="shared" si="541"/>
        <v>EXPF</v>
      </c>
      <c r="AG2093" t="b">
        <f t="shared" si="542"/>
        <v>1</v>
      </c>
    </row>
    <row r="2094" spans="1:33">
      <c r="A2094" s="48">
        <f t="shared" si="543"/>
        <v>2094</v>
      </c>
      <c r="B2094" s="47">
        <f t="shared" si="544"/>
        <v>2050</v>
      </c>
      <c r="C2094" s="51" t="s">
        <v>4592</v>
      </c>
      <c r="D2094" s="51" t="s">
        <v>4444</v>
      </c>
      <c r="E2094" s="56" t="s">
        <v>174</v>
      </c>
      <c r="F2094" s="56" t="s">
        <v>174</v>
      </c>
      <c r="G2094" s="158">
        <v>0</v>
      </c>
      <c r="H2094" s="158">
        <v>0</v>
      </c>
      <c r="I2094" s="145" t="s">
        <v>3</v>
      </c>
      <c r="J2094" s="56" t="s">
        <v>1377</v>
      </c>
      <c r="K2094" s="57" t="s">
        <v>3947</v>
      </c>
      <c r="L2094" s="55" t="s">
        <v>4773</v>
      </c>
      <c r="M2094" s="55" t="s">
        <v>4832</v>
      </c>
      <c r="N2094" s="55"/>
      <c r="O2094" s="55"/>
      <c r="P2094" s="54" t="s">
        <v>4594</v>
      </c>
      <c r="Q2094" s="13"/>
      <c r="R2094"/>
      <c r="S2094" t="str">
        <f t="shared" si="535"/>
        <v/>
      </c>
      <c r="T2094" s="44" t="str">
        <f>IF(ISNA(VLOOKUP(P2094,Sheet1!E:F,2,0)),"--","PRESENT")</f>
        <v>--</v>
      </c>
      <c r="U2094"/>
      <c r="V2094">
        <f t="shared" si="536"/>
        <v>662</v>
      </c>
      <c r="W2094" s="79" t="s">
        <v>2240</v>
      </c>
      <c r="X2094" s="57" t="s">
        <v>2240</v>
      </c>
      <c r="Y2094" s="57" t="s">
        <v>2240</v>
      </c>
      <c r="Z2094" s="25" t="str">
        <f t="shared" si="537"/>
        <v>"LINF"</v>
      </c>
      <c r="AA2094" s="25" t="str">
        <f t="shared" si="538"/>
        <v>LINF</v>
      </c>
      <c r="AB2094" s="1">
        <f t="shared" si="539"/>
        <v>2050</v>
      </c>
      <c r="AC2094" t="str">
        <f t="shared" si="540"/>
        <v>ITM_T_LINF</v>
      </c>
      <c r="AD2094" s="133" t="str">
        <f>IF(ISNA(VLOOKUP(AA2094,'XEQM Shortlist'!J:J,1,0)),"//","")</f>
        <v>//</v>
      </c>
      <c r="AF2094" s="92" t="str">
        <f t="shared" si="541"/>
        <v>LINF</v>
      </c>
      <c r="AG2094" t="b">
        <f t="shared" si="542"/>
        <v>1</v>
      </c>
    </row>
    <row r="2095" spans="1:33">
      <c r="A2095" s="48">
        <f t="shared" si="543"/>
        <v>2095</v>
      </c>
      <c r="B2095" s="47">
        <f t="shared" si="544"/>
        <v>2051</v>
      </c>
      <c r="C2095" s="51" t="s">
        <v>4592</v>
      </c>
      <c r="D2095" s="51" t="s">
        <v>4445</v>
      </c>
      <c r="E2095" s="56" t="s">
        <v>185</v>
      </c>
      <c r="F2095" s="56" t="s">
        <v>185</v>
      </c>
      <c r="G2095" s="158">
        <v>0</v>
      </c>
      <c r="H2095" s="158">
        <v>0</v>
      </c>
      <c r="I2095" s="145" t="s">
        <v>3</v>
      </c>
      <c r="J2095" s="56" t="s">
        <v>1377</v>
      </c>
      <c r="K2095" s="57" t="s">
        <v>3947</v>
      </c>
      <c r="L2095" s="55" t="s">
        <v>4773</v>
      </c>
      <c r="M2095" s="55" t="s">
        <v>4832</v>
      </c>
      <c r="N2095" s="55"/>
      <c r="O2095" s="55"/>
      <c r="P2095" s="54" t="s">
        <v>4595</v>
      </c>
      <c r="Q2095" s="13"/>
      <c r="R2095"/>
      <c r="S2095" t="str">
        <f t="shared" si="535"/>
        <v/>
      </c>
      <c r="T2095" s="44" t="str">
        <f>IF(ISNA(VLOOKUP(P2095,Sheet1!E:F,2,0)),"--","PRESENT")</f>
        <v>--</v>
      </c>
      <c r="U2095"/>
      <c r="V2095">
        <f t="shared" si="536"/>
        <v>663</v>
      </c>
      <c r="W2095" s="79" t="s">
        <v>2240</v>
      </c>
      <c r="X2095" s="57" t="s">
        <v>2240</v>
      </c>
      <c r="Y2095" s="57" t="s">
        <v>2240</v>
      </c>
      <c r="Z2095" s="25" t="str">
        <f t="shared" si="537"/>
        <v>"LOGF"</v>
      </c>
      <c r="AA2095" s="25" t="str">
        <f t="shared" si="538"/>
        <v>LOGF</v>
      </c>
      <c r="AB2095" s="1">
        <f t="shared" si="539"/>
        <v>2051</v>
      </c>
      <c r="AC2095" t="str">
        <f t="shared" si="540"/>
        <v>ITM_T_LOGF</v>
      </c>
      <c r="AD2095" s="133" t="str">
        <f>IF(ISNA(VLOOKUP(AA2095,'XEQM Shortlist'!J:J,1,0)),"//","")</f>
        <v>//</v>
      </c>
      <c r="AF2095" s="92" t="str">
        <f t="shared" si="541"/>
        <v>LOGF</v>
      </c>
      <c r="AG2095" t="b">
        <f t="shared" si="542"/>
        <v>1</v>
      </c>
    </row>
    <row r="2096" spans="1:33">
      <c r="A2096" s="48">
        <f t="shared" si="543"/>
        <v>2096</v>
      </c>
      <c r="B2096" s="47">
        <f t="shared" si="544"/>
        <v>2052</v>
      </c>
      <c r="C2096" s="51" t="s">
        <v>4592</v>
      </c>
      <c r="D2096" s="51" t="s">
        <v>4446</v>
      </c>
      <c r="E2096" s="56" t="s">
        <v>239</v>
      </c>
      <c r="F2096" s="56" t="s">
        <v>239</v>
      </c>
      <c r="G2096" s="158">
        <v>0</v>
      </c>
      <c r="H2096" s="158">
        <v>0</v>
      </c>
      <c r="I2096" s="145" t="s">
        <v>3</v>
      </c>
      <c r="J2096" s="56" t="s">
        <v>1377</v>
      </c>
      <c r="K2096" s="57" t="s">
        <v>3947</v>
      </c>
      <c r="L2096" s="55" t="s">
        <v>4773</v>
      </c>
      <c r="M2096" s="55" t="s">
        <v>4832</v>
      </c>
      <c r="N2096" s="55"/>
      <c r="O2096" s="55"/>
      <c r="P2096" s="54" t="s">
        <v>4596</v>
      </c>
      <c r="Q2096" s="13"/>
      <c r="R2096"/>
      <c r="S2096" t="str">
        <f t="shared" si="535"/>
        <v/>
      </c>
      <c r="T2096" s="44" t="str">
        <f>IF(ISNA(VLOOKUP(P2096,Sheet1!E:F,2,0)),"--","PRESENT")</f>
        <v>--</v>
      </c>
      <c r="U2096"/>
      <c r="V2096">
        <f t="shared" si="536"/>
        <v>664</v>
      </c>
      <c r="W2096" s="79" t="s">
        <v>2240</v>
      </c>
      <c r="X2096" s="57" t="s">
        <v>2240</v>
      </c>
      <c r="Y2096" s="57" t="s">
        <v>2240</v>
      </c>
      <c r="Z2096" s="25" t="str">
        <f t="shared" si="537"/>
        <v>"ORTHOF"</v>
      </c>
      <c r="AA2096" s="25" t="str">
        <f t="shared" si="538"/>
        <v>ORTHOF</v>
      </c>
      <c r="AB2096" s="1">
        <f t="shared" si="539"/>
        <v>2052</v>
      </c>
      <c r="AC2096" t="str">
        <f t="shared" si="540"/>
        <v>ITM_T_ORTHOF</v>
      </c>
      <c r="AD2096" s="133" t="str">
        <f>IF(ISNA(VLOOKUP(AA2096,'XEQM Shortlist'!J:J,1,0)),"//","")</f>
        <v>//</v>
      </c>
      <c r="AF2096" s="92" t="str">
        <f t="shared" si="541"/>
        <v>ORTHOF</v>
      </c>
      <c r="AG2096" t="b">
        <f t="shared" si="542"/>
        <v>1</v>
      </c>
    </row>
    <row r="2097" spans="1:33">
      <c r="A2097" s="48">
        <f t="shared" si="543"/>
        <v>2097</v>
      </c>
      <c r="B2097" s="47">
        <f t="shared" si="544"/>
        <v>2053</v>
      </c>
      <c r="C2097" s="51" t="s">
        <v>4592</v>
      </c>
      <c r="D2097" s="51" t="s">
        <v>4447</v>
      </c>
      <c r="E2097" s="56" t="s">
        <v>254</v>
      </c>
      <c r="F2097" s="56" t="s">
        <v>254</v>
      </c>
      <c r="G2097" s="158">
        <v>0</v>
      </c>
      <c r="H2097" s="158">
        <v>0</v>
      </c>
      <c r="I2097" s="145" t="s">
        <v>3</v>
      </c>
      <c r="J2097" s="56" t="s">
        <v>1377</v>
      </c>
      <c r="K2097" s="57" t="s">
        <v>3947</v>
      </c>
      <c r="L2097" s="55" t="s">
        <v>4773</v>
      </c>
      <c r="M2097" s="55" t="s">
        <v>4832</v>
      </c>
      <c r="N2097" s="55"/>
      <c r="O2097" s="55"/>
      <c r="P2097" s="54" t="s">
        <v>4597</v>
      </c>
      <c r="Q2097" s="13"/>
      <c r="R2097"/>
      <c r="S2097" t="str">
        <f t="shared" si="535"/>
        <v/>
      </c>
      <c r="T2097" s="44" t="str">
        <f>IF(ISNA(VLOOKUP(P2097,Sheet1!E:F,2,0)),"--","PRESENT")</f>
        <v>--</v>
      </c>
      <c r="U2097"/>
      <c r="V2097">
        <f t="shared" si="536"/>
        <v>665</v>
      </c>
      <c r="W2097" s="79" t="s">
        <v>2240</v>
      </c>
      <c r="X2097" s="57" t="s">
        <v>2240</v>
      </c>
      <c r="Y2097" s="57" t="s">
        <v>2240</v>
      </c>
      <c r="Z2097" s="25" t="str">
        <f t="shared" si="537"/>
        <v>"POWERF"</v>
      </c>
      <c r="AA2097" s="25" t="str">
        <f t="shared" si="538"/>
        <v>POWERF</v>
      </c>
      <c r="AB2097" s="1">
        <f t="shared" si="539"/>
        <v>2053</v>
      </c>
      <c r="AC2097" t="str">
        <f t="shared" si="540"/>
        <v>ITM_T_POWERF</v>
      </c>
      <c r="AD2097" s="133" t="str">
        <f>IF(ISNA(VLOOKUP(AA2097,'XEQM Shortlist'!J:J,1,0)),"//","")</f>
        <v>//</v>
      </c>
      <c r="AF2097" s="92" t="str">
        <f t="shared" si="541"/>
        <v>POWERF</v>
      </c>
      <c r="AG2097" t="b">
        <f t="shared" si="542"/>
        <v>1</v>
      </c>
    </row>
    <row r="2098" spans="1:33">
      <c r="A2098" s="48">
        <f t="shared" si="543"/>
        <v>2098</v>
      </c>
      <c r="B2098" s="47">
        <f t="shared" si="544"/>
        <v>2054</v>
      </c>
      <c r="C2098" s="51" t="s">
        <v>4592</v>
      </c>
      <c r="D2098" s="51" t="s">
        <v>4448</v>
      </c>
      <c r="E2098" s="56" t="s">
        <v>904</v>
      </c>
      <c r="F2098" s="56" t="s">
        <v>904</v>
      </c>
      <c r="G2098" s="61">
        <v>0</v>
      </c>
      <c r="H2098" s="61">
        <v>0</v>
      </c>
      <c r="I2098" s="145" t="s">
        <v>3</v>
      </c>
      <c r="J2098" s="56" t="s">
        <v>1377</v>
      </c>
      <c r="K2098" s="57" t="s">
        <v>3947</v>
      </c>
      <c r="L2098" s="55" t="s">
        <v>4773</v>
      </c>
      <c r="M2098" s="55" t="s">
        <v>4832</v>
      </c>
      <c r="N2098" s="55"/>
      <c r="O2098" s="55"/>
      <c r="P2098" s="54" t="s">
        <v>4598</v>
      </c>
      <c r="Q2098" s="13"/>
      <c r="R2098"/>
      <c r="S2098" t="str">
        <f t="shared" si="535"/>
        <v/>
      </c>
      <c r="T2098" s="44" t="str">
        <f>IF(ISNA(VLOOKUP(P2098,Sheet1!E:F,2,0)),"--","PRESENT")</f>
        <v>--</v>
      </c>
      <c r="U2098"/>
      <c r="V2098">
        <f t="shared" si="536"/>
        <v>666</v>
      </c>
      <c r="W2098" s="79" t="s">
        <v>2240</v>
      </c>
      <c r="X2098" s="57" t="s">
        <v>2240</v>
      </c>
      <c r="Y2098" s="57" t="s">
        <v>2240</v>
      </c>
      <c r="Z2098" s="25" t="str">
        <f t="shared" si="537"/>
        <v>"GAUSSF"</v>
      </c>
      <c r="AA2098" s="25" t="str">
        <f t="shared" si="538"/>
        <v>GAUSSF</v>
      </c>
      <c r="AB2098" s="1">
        <f t="shared" si="539"/>
        <v>2054</v>
      </c>
      <c r="AC2098" t="str">
        <f t="shared" si="540"/>
        <v>ITM_T_GAUSSF</v>
      </c>
      <c r="AD2098" s="133" t="str">
        <f>IF(ISNA(VLOOKUP(AA2098,'XEQM Shortlist'!J:J,1,0)),"//","")</f>
        <v>//</v>
      </c>
      <c r="AF2098" s="92" t="str">
        <f t="shared" si="541"/>
        <v>GAUSSF</v>
      </c>
      <c r="AG2098" t="b">
        <f t="shared" si="542"/>
        <v>1</v>
      </c>
    </row>
    <row r="2099" spans="1:33">
      <c r="A2099" s="48">
        <f t="shared" si="543"/>
        <v>2099</v>
      </c>
      <c r="B2099" s="47">
        <f t="shared" si="544"/>
        <v>2055</v>
      </c>
      <c r="C2099" s="51" t="s">
        <v>4592</v>
      </c>
      <c r="D2099" s="51" t="s">
        <v>4449</v>
      </c>
      <c r="E2099" s="56" t="s">
        <v>905</v>
      </c>
      <c r="F2099" s="56" t="s">
        <v>905</v>
      </c>
      <c r="G2099" s="61">
        <v>0</v>
      </c>
      <c r="H2099" s="61">
        <v>0</v>
      </c>
      <c r="I2099" s="145" t="s">
        <v>3</v>
      </c>
      <c r="J2099" s="56" t="s">
        <v>1377</v>
      </c>
      <c r="K2099" s="57" t="s">
        <v>3947</v>
      </c>
      <c r="L2099" s="55" t="s">
        <v>4773</v>
      </c>
      <c r="M2099" s="55" t="s">
        <v>4832</v>
      </c>
      <c r="N2099" s="55"/>
      <c r="O2099" s="55"/>
      <c r="P2099" s="54" t="s">
        <v>4599</v>
      </c>
      <c r="Q2099" s="13"/>
      <c r="R2099"/>
      <c r="S2099" t="str">
        <f t="shared" si="535"/>
        <v/>
      </c>
      <c r="T2099" s="44" t="str">
        <f>IF(ISNA(VLOOKUP(P2099,Sheet1!E:F,2,0)),"--","PRESENT")</f>
        <v>--</v>
      </c>
      <c r="U2099"/>
      <c r="V2099">
        <f t="shared" si="536"/>
        <v>667</v>
      </c>
      <c r="W2099" s="79" t="s">
        <v>2240</v>
      </c>
      <c r="X2099" s="57" t="s">
        <v>2240</v>
      </c>
      <c r="Y2099" s="57" t="s">
        <v>2240</v>
      </c>
      <c r="Z2099" s="25" t="str">
        <f t="shared" si="537"/>
        <v>"CAUCHF"</v>
      </c>
      <c r="AA2099" s="25" t="str">
        <f t="shared" si="538"/>
        <v>CAUCHF</v>
      </c>
      <c r="AB2099" s="1">
        <f t="shared" si="539"/>
        <v>2055</v>
      </c>
      <c r="AC2099" t="str">
        <f t="shared" si="540"/>
        <v>ITM_T_CAUCHF</v>
      </c>
      <c r="AD2099" s="133" t="str">
        <f>IF(ISNA(VLOOKUP(AA2099,'XEQM Shortlist'!J:J,1,0)),"//","")</f>
        <v>//</v>
      </c>
      <c r="AF2099" s="92" t="str">
        <f t="shared" si="541"/>
        <v>CAUCHF</v>
      </c>
      <c r="AG2099" t="b">
        <f t="shared" si="542"/>
        <v>1</v>
      </c>
    </row>
    <row r="2100" spans="1:33">
      <c r="A2100" s="48">
        <f t="shared" si="543"/>
        <v>2100</v>
      </c>
      <c r="B2100" s="47">
        <f t="shared" si="544"/>
        <v>2056</v>
      </c>
      <c r="C2100" s="51" t="s">
        <v>4592</v>
      </c>
      <c r="D2100" s="51" t="s">
        <v>4450</v>
      </c>
      <c r="E2100" s="56" t="s">
        <v>906</v>
      </c>
      <c r="F2100" s="56" t="s">
        <v>906</v>
      </c>
      <c r="G2100" s="61">
        <v>0</v>
      </c>
      <c r="H2100" s="61">
        <v>0</v>
      </c>
      <c r="I2100" s="145" t="s">
        <v>3</v>
      </c>
      <c r="J2100" s="56" t="s">
        <v>1377</v>
      </c>
      <c r="K2100" s="57" t="s">
        <v>3947</v>
      </c>
      <c r="L2100" s="55" t="s">
        <v>4773</v>
      </c>
      <c r="M2100" s="55" t="s">
        <v>4832</v>
      </c>
      <c r="N2100" s="55"/>
      <c r="O2100" s="55"/>
      <c r="P2100" s="54" t="s">
        <v>4600</v>
      </c>
      <c r="Q2100" s="13"/>
      <c r="R2100"/>
      <c r="S2100" t="str">
        <f t="shared" si="535"/>
        <v/>
      </c>
      <c r="T2100" s="44" t="str">
        <f>IF(ISNA(VLOOKUP(P2100,Sheet1!E:F,2,0)),"--","PRESENT")</f>
        <v>--</v>
      </c>
      <c r="U2100"/>
      <c r="V2100">
        <f t="shared" si="536"/>
        <v>668</v>
      </c>
      <c r="W2100" s="79" t="s">
        <v>2240</v>
      </c>
      <c r="X2100" s="57" t="s">
        <v>2240</v>
      </c>
      <c r="Y2100" s="57" t="s">
        <v>2240</v>
      </c>
      <c r="Z2100" s="25" t="str">
        <f t="shared" si="537"/>
        <v>"PARABF"</v>
      </c>
      <c r="AA2100" s="25" t="str">
        <f t="shared" si="538"/>
        <v>PARABF</v>
      </c>
      <c r="AB2100" s="1">
        <f t="shared" si="539"/>
        <v>2056</v>
      </c>
      <c r="AC2100" t="str">
        <f t="shared" si="540"/>
        <v>ITM_T_PARABF</v>
      </c>
      <c r="AD2100" s="133" t="str">
        <f>IF(ISNA(VLOOKUP(AA2100,'XEQM Shortlist'!J:J,1,0)),"//","")</f>
        <v>//</v>
      </c>
      <c r="AF2100" s="92" t="str">
        <f t="shared" si="541"/>
        <v>PARABF</v>
      </c>
      <c r="AG2100" t="b">
        <f t="shared" si="542"/>
        <v>1</v>
      </c>
    </row>
    <row r="2101" spans="1:33">
      <c r="A2101" s="48">
        <f t="shared" si="543"/>
        <v>2101</v>
      </c>
      <c r="B2101" s="47">
        <f t="shared" si="544"/>
        <v>2057</v>
      </c>
      <c r="C2101" s="51" t="s">
        <v>4592</v>
      </c>
      <c r="D2101" s="51" t="s">
        <v>4451</v>
      </c>
      <c r="E2101" s="56" t="s">
        <v>907</v>
      </c>
      <c r="F2101" s="56" t="s">
        <v>907</v>
      </c>
      <c r="G2101" s="61">
        <v>0</v>
      </c>
      <c r="H2101" s="61">
        <v>0</v>
      </c>
      <c r="I2101" s="145" t="s">
        <v>3</v>
      </c>
      <c r="J2101" s="56" t="s">
        <v>1377</v>
      </c>
      <c r="K2101" s="57" t="s">
        <v>3947</v>
      </c>
      <c r="L2101" s="55" t="s">
        <v>4773</v>
      </c>
      <c r="M2101" s="55" t="s">
        <v>4832</v>
      </c>
      <c r="N2101" s="55"/>
      <c r="O2101" s="55"/>
      <c r="P2101" s="54" t="s">
        <v>4601</v>
      </c>
      <c r="Q2101" s="13"/>
      <c r="R2101"/>
      <c r="S2101" t="str">
        <f t="shared" si="535"/>
        <v/>
      </c>
      <c r="T2101" s="44" t="str">
        <f>IF(ISNA(VLOOKUP(P2101,Sheet1!E:F,2,0)),"--","PRESENT")</f>
        <v>--</v>
      </c>
      <c r="U2101"/>
      <c r="V2101">
        <f t="shared" si="536"/>
        <v>669</v>
      </c>
      <c r="W2101" s="79" t="s">
        <v>2240</v>
      </c>
      <c r="X2101" s="57" t="s">
        <v>2240</v>
      </c>
      <c r="Y2101" s="57" t="s">
        <v>2240</v>
      </c>
      <c r="Z2101" s="25" t="str">
        <f t="shared" si="537"/>
        <v>"HYPF"</v>
      </c>
      <c r="AA2101" s="25" t="str">
        <f t="shared" si="538"/>
        <v>HYPF</v>
      </c>
      <c r="AB2101" s="1">
        <f t="shared" si="539"/>
        <v>2057</v>
      </c>
      <c r="AC2101" t="str">
        <f t="shared" si="540"/>
        <v>ITM_T_HYPF</v>
      </c>
      <c r="AD2101" s="133" t="str">
        <f>IF(ISNA(VLOOKUP(AA2101,'XEQM Shortlist'!J:J,1,0)),"//","")</f>
        <v>//</v>
      </c>
      <c r="AF2101" s="92" t="str">
        <f t="shared" si="541"/>
        <v>HYPF</v>
      </c>
      <c r="AG2101" t="b">
        <f t="shared" si="542"/>
        <v>1</v>
      </c>
    </row>
    <row r="2102" spans="1:33">
      <c r="A2102" s="48">
        <f t="shared" si="543"/>
        <v>2102</v>
      </c>
      <c r="B2102" s="47">
        <f t="shared" si="544"/>
        <v>2058</v>
      </c>
      <c r="C2102" s="51" t="s">
        <v>4592</v>
      </c>
      <c r="D2102" s="51" t="s">
        <v>4452</v>
      </c>
      <c r="E2102" s="56" t="s">
        <v>1353</v>
      </c>
      <c r="F2102" s="56" t="s">
        <v>1353</v>
      </c>
      <c r="G2102" s="61">
        <v>0</v>
      </c>
      <c r="H2102" s="61">
        <v>0</v>
      </c>
      <c r="I2102" s="145" t="s">
        <v>3</v>
      </c>
      <c r="J2102" s="56" t="s">
        <v>1377</v>
      </c>
      <c r="K2102" s="57" t="s">
        <v>3947</v>
      </c>
      <c r="L2102" s="55" t="s">
        <v>4773</v>
      </c>
      <c r="M2102" s="55" t="s">
        <v>4832</v>
      </c>
      <c r="N2102" s="55"/>
      <c r="O2102" s="55"/>
      <c r="P2102" s="54" t="s">
        <v>4602</v>
      </c>
      <c r="Q2102" s="13"/>
      <c r="R2102"/>
      <c r="S2102" t="str">
        <f t="shared" si="535"/>
        <v/>
      </c>
      <c r="T2102" s="44" t="str">
        <f>IF(ISNA(VLOOKUP(P2102,Sheet1!E:F,2,0)),"--","PRESENT")</f>
        <v>--</v>
      </c>
      <c r="U2102"/>
      <c r="V2102">
        <f t="shared" si="536"/>
        <v>670</v>
      </c>
      <c r="W2102" s="79" t="s">
        <v>2240</v>
      </c>
      <c r="X2102" s="57" t="s">
        <v>2240</v>
      </c>
      <c r="Y2102" s="57" t="s">
        <v>2240</v>
      </c>
      <c r="Z2102" s="25" t="str">
        <f t="shared" si="537"/>
        <v>"ROOTF"</v>
      </c>
      <c r="AA2102" s="25" t="str">
        <f t="shared" si="538"/>
        <v>ROOTF</v>
      </c>
      <c r="AB2102" s="1">
        <f t="shared" si="539"/>
        <v>2058</v>
      </c>
      <c r="AC2102" t="str">
        <f t="shared" si="540"/>
        <v>ITM_T_ROOTF</v>
      </c>
      <c r="AD2102" s="133" t="str">
        <f>IF(ISNA(VLOOKUP(AA2102,'XEQM Shortlist'!J:J,1,0)),"//","")</f>
        <v>//</v>
      </c>
      <c r="AF2102" s="92" t="str">
        <f t="shared" si="541"/>
        <v>ROOTF</v>
      </c>
      <c r="AG2102" t="b">
        <f t="shared" si="542"/>
        <v>1</v>
      </c>
    </row>
    <row r="2103" spans="1:33">
      <c r="A2103" s="48">
        <f t="shared" si="543"/>
        <v>2103</v>
      </c>
      <c r="B2103" s="47">
        <f t="shared" si="544"/>
        <v>2059</v>
      </c>
      <c r="C2103" s="51" t="s">
        <v>4591</v>
      </c>
      <c r="D2103" s="51" t="s">
        <v>4010</v>
      </c>
      <c r="E2103" s="56" t="s">
        <v>4583</v>
      </c>
      <c r="F2103" s="56" t="s">
        <v>4583</v>
      </c>
      <c r="G2103" s="61">
        <v>0</v>
      </c>
      <c r="H2103" s="61">
        <v>0</v>
      </c>
      <c r="I2103" s="145" t="s">
        <v>3</v>
      </c>
      <c r="J2103" s="56" t="s">
        <v>1377</v>
      </c>
      <c r="K2103" s="57" t="s">
        <v>3947</v>
      </c>
      <c r="L2103" s="55" t="s">
        <v>4773</v>
      </c>
      <c r="M2103" s="55" t="s">
        <v>4832</v>
      </c>
      <c r="N2103" s="55"/>
      <c r="O2103" s="55"/>
      <c r="P2103" s="54" t="s">
        <v>4584</v>
      </c>
      <c r="Q2103" s="13"/>
      <c r="R2103"/>
      <c r="S2103" t="str">
        <f t="shared" si="535"/>
        <v/>
      </c>
      <c r="T2103" s="44" t="str">
        <f>IF(ISNA(VLOOKUP(P2103,Sheet1!E:F,2,0)),"--","PRESENT")</f>
        <v>--</v>
      </c>
      <c r="U2103"/>
      <c r="V2103">
        <f t="shared" si="536"/>
        <v>671</v>
      </c>
      <c r="W2103" s="79" t="s">
        <v>2240</v>
      </c>
      <c r="X2103" s="57" t="s">
        <v>2240</v>
      </c>
      <c r="Y2103" s="57" t="s">
        <v>2240</v>
      </c>
      <c r="Z2103" s="25" t="str">
        <f t="shared" si="537"/>
        <v>"RESETF"</v>
      </c>
      <c r="AA2103" s="25" t="str">
        <f t="shared" si="538"/>
        <v>RESETF</v>
      </c>
      <c r="AB2103" s="1">
        <f t="shared" si="539"/>
        <v>2059</v>
      </c>
      <c r="AC2103" t="str">
        <f t="shared" si="540"/>
        <v>ITM_RSTF</v>
      </c>
      <c r="AD2103" s="133" t="str">
        <f>IF(ISNA(VLOOKUP(AA2103,'XEQM Shortlist'!J:J,1,0)),"//","")</f>
        <v>//</v>
      </c>
      <c r="AF2103" s="92" t="str">
        <f t="shared" si="541"/>
        <v>RESETF</v>
      </c>
      <c r="AG2103" t="b">
        <f t="shared" si="542"/>
        <v>1</v>
      </c>
    </row>
    <row r="2104" spans="1:33" s="44" customFormat="1">
      <c r="A2104" s="48">
        <f t="shared" si="543"/>
        <v>2104</v>
      </c>
      <c r="B2104" s="47">
        <f t="shared" si="544"/>
        <v>2060</v>
      </c>
      <c r="C2104" s="84" t="s">
        <v>3715</v>
      </c>
      <c r="D2104" s="84" t="s">
        <v>4659</v>
      </c>
      <c r="E2104" s="85" t="s">
        <v>4660</v>
      </c>
      <c r="F2104" s="85" t="s">
        <v>4660</v>
      </c>
      <c r="G2104" s="86">
        <v>0</v>
      </c>
      <c r="H2104" s="86">
        <v>0</v>
      </c>
      <c r="I2104" s="148" t="s">
        <v>3</v>
      </c>
      <c r="J2104" s="85" t="s">
        <v>1378</v>
      </c>
      <c r="K2104" s="87" t="s">
        <v>3785</v>
      </c>
      <c r="L2104" s="88" t="s">
        <v>4773</v>
      </c>
      <c r="M2104" s="88" t="s">
        <v>4832</v>
      </c>
      <c r="N2104" s="88"/>
      <c r="O2104" s="88"/>
      <c r="P2104" s="87" t="s">
        <v>4661</v>
      </c>
      <c r="Q2104" s="87"/>
      <c r="R2104"/>
      <c r="S2104" t="str">
        <f t="shared" si="535"/>
        <v/>
      </c>
      <c r="T2104" s="44" t="str">
        <f>IF(ISNA(VLOOKUP(P2104,Sheet1!E:F,2,0)),"--","PRESENT")</f>
        <v>--</v>
      </c>
      <c r="U2104"/>
      <c r="V2104">
        <f t="shared" si="536"/>
        <v>671</v>
      </c>
      <c r="W2104" s="79" t="s">
        <v>2676</v>
      </c>
      <c r="X2104" s="57" t="s">
        <v>2240</v>
      </c>
      <c r="Y2104" s="57" t="s">
        <v>2240</v>
      </c>
      <c r="Z2104" s="25" t="str">
        <f t="shared" si="537"/>
        <v/>
      </c>
      <c r="AA2104" s="25" t="str">
        <f t="shared" si="538"/>
        <v/>
      </c>
      <c r="AB2104" s="1">
        <f t="shared" si="539"/>
        <v>2060</v>
      </c>
      <c r="AC2104" t="str">
        <f t="shared" si="540"/>
        <v>ITM_EXFRAC</v>
      </c>
      <c r="AD2104" s="133" t="str">
        <f>IF(ISNA(VLOOKUP(AA2104,'XEQM Shortlist'!J:J,1,0)),"//","")</f>
        <v/>
      </c>
      <c r="AE2104"/>
      <c r="AF2104" s="92" t="str">
        <f t="shared" si="541"/>
        <v/>
      </c>
      <c r="AG2104" t="b">
        <f t="shared" si="542"/>
        <v>1</v>
      </c>
    </row>
    <row r="2105" spans="1:33">
      <c r="A2105" s="48">
        <f t="shared" si="543"/>
        <v>2105</v>
      </c>
      <c r="B2105" s="47">
        <f t="shared" si="544"/>
        <v>2061</v>
      </c>
      <c r="C2105" s="51" t="s">
        <v>5252</v>
      </c>
      <c r="D2105" s="56" t="s">
        <v>5247</v>
      </c>
      <c r="E2105" s="56" t="s">
        <v>519</v>
      </c>
      <c r="F2105" s="56" t="s">
        <v>5237</v>
      </c>
      <c r="G2105" s="158">
        <v>0</v>
      </c>
      <c r="H2105" s="158">
        <v>0</v>
      </c>
      <c r="I2105" s="166" t="s">
        <v>1</v>
      </c>
      <c r="J2105" s="56" t="s">
        <v>1377</v>
      </c>
      <c r="K2105" s="57" t="s">
        <v>3947</v>
      </c>
      <c r="L2105" s="55" t="s">
        <v>4773</v>
      </c>
      <c r="M2105" s="55" t="s">
        <v>4830</v>
      </c>
      <c r="N2105" s="55"/>
      <c r="O2105" s="55"/>
      <c r="P2105" s="56" t="s">
        <v>5242</v>
      </c>
      <c r="Q2105" s="13"/>
      <c r="R2105"/>
      <c r="S2105" t="str">
        <f t="shared" si="535"/>
        <v>NOT EQUAL</v>
      </c>
      <c r="T2105" s="44" t="str">
        <f>IF(ISNA(VLOOKUP(P2105,Sheet1!E:F,2,0)),"--","PRESENT")</f>
        <v>--</v>
      </c>
      <c r="U2105"/>
      <c r="V2105">
        <f t="shared" si="536"/>
        <v>672</v>
      </c>
      <c r="W2105" s="79" t="s">
        <v>2681</v>
      </c>
      <c r="X2105" s="57" t="s">
        <v>2600</v>
      </c>
      <c r="Y2105" s="57" t="s">
        <v>2240</v>
      </c>
      <c r="Z2105" s="25" t="str">
        <f t="shared" si="537"/>
        <v>"F.1234"</v>
      </c>
      <c r="AA2105" s="25" t="str">
        <f t="shared" si="538"/>
        <v>F.1234</v>
      </c>
      <c r="AB2105" s="1">
        <f t="shared" si="539"/>
        <v>2061</v>
      </c>
      <c r="AC2105" t="str">
        <f t="shared" si="540"/>
        <v>ITM_F1234</v>
      </c>
      <c r="AD2105" s="133" t="str">
        <f>IF(ISNA(VLOOKUP(AA2105,'XEQM Shortlist'!J:J,1,0)),"//","")</f>
        <v>//</v>
      </c>
      <c r="AF2105" s="92" t="str">
        <f t="shared" si="541"/>
        <v>F.1234</v>
      </c>
      <c r="AG2105" t="b">
        <f t="shared" si="542"/>
        <v>1</v>
      </c>
    </row>
    <row r="2106" spans="1:33">
      <c r="A2106" s="48">
        <f t="shared" si="543"/>
        <v>2106</v>
      </c>
      <c r="B2106" s="47">
        <f t="shared" si="544"/>
        <v>2062</v>
      </c>
      <c r="C2106" s="51" t="s">
        <v>5252</v>
      </c>
      <c r="D2106" s="56" t="s">
        <v>5248</v>
      </c>
      <c r="E2106" s="56" t="s">
        <v>519</v>
      </c>
      <c r="F2106" s="56" t="s">
        <v>5238</v>
      </c>
      <c r="G2106" s="158">
        <v>0</v>
      </c>
      <c r="H2106" s="158">
        <v>0</v>
      </c>
      <c r="I2106" s="166" t="s">
        <v>1</v>
      </c>
      <c r="J2106" s="56" t="s">
        <v>1377</v>
      </c>
      <c r="K2106" s="57" t="s">
        <v>3947</v>
      </c>
      <c r="L2106" s="55" t="s">
        <v>4773</v>
      </c>
      <c r="M2106" s="55" t="s">
        <v>4830</v>
      </c>
      <c r="N2106" s="55"/>
      <c r="O2106" s="55"/>
      <c r="P2106" s="56" t="s">
        <v>5243</v>
      </c>
      <c r="Q2106" s="13"/>
      <c r="R2106"/>
      <c r="S2106" t="str">
        <f t="shared" si="535"/>
        <v>NOT EQUAL</v>
      </c>
      <c r="T2106" s="44" t="str">
        <f>IF(ISNA(VLOOKUP(P2106,Sheet1!E:F,2,0)),"--","PRESENT")</f>
        <v>--</v>
      </c>
      <c r="U2106"/>
      <c r="V2106">
        <f t="shared" si="536"/>
        <v>673</v>
      </c>
      <c r="W2106" s="79" t="s">
        <v>2681</v>
      </c>
      <c r="X2106" s="57" t="s">
        <v>2600</v>
      </c>
      <c r="Y2106" s="57" t="s">
        <v>2240</v>
      </c>
      <c r="Z2106" s="25" t="str">
        <f t="shared" si="537"/>
        <v>"M.1234"</v>
      </c>
      <c r="AA2106" s="25" t="str">
        <f t="shared" si="538"/>
        <v>M.1234</v>
      </c>
      <c r="AB2106" s="1">
        <f t="shared" si="539"/>
        <v>2062</v>
      </c>
      <c r="AC2106" t="str">
        <f t="shared" si="540"/>
        <v>ITM_M1234</v>
      </c>
      <c r="AD2106" s="133" t="str">
        <f>IF(ISNA(VLOOKUP(AA2106,'XEQM Shortlist'!J:J,1,0)),"//","")</f>
        <v>//</v>
      </c>
      <c r="AF2106" s="92" t="str">
        <f t="shared" si="541"/>
        <v>M.1234</v>
      </c>
      <c r="AG2106" t="b">
        <f t="shared" si="542"/>
        <v>1</v>
      </c>
    </row>
    <row r="2107" spans="1:33">
      <c r="A2107" s="48">
        <f t="shared" si="543"/>
        <v>2107</v>
      </c>
      <c r="B2107" s="47">
        <f t="shared" si="544"/>
        <v>2063</v>
      </c>
      <c r="C2107" s="51" t="s">
        <v>5252</v>
      </c>
      <c r="D2107" s="56" t="s">
        <v>5249</v>
      </c>
      <c r="E2107" s="56" t="s">
        <v>519</v>
      </c>
      <c r="F2107" s="56" t="s">
        <v>5239</v>
      </c>
      <c r="G2107" s="158">
        <v>0</v>
      </c>
      <c r="H2107" s="158">
        <v>0</v>
      </c>
      <c r="I2107" s="166" t="s">
        <v>1</v>
      </c>
      <c r="J2107" s="56" t="s">
        <v>1377</v>
      </c>
      <c r="K2107" s="57" t="s">
        <v>3947</v>
      </c>
      <c r="L2107" s="55" t="s">
        <v>4773</v>
      </c>
      <c r="M2107" s="55" t="s">
        <v>4830</v>
      </c>
      <c r="N2107" s="55"/>
      <c r="O2107" s="55"/>
      <c r="P2107" s="56" t="s">
        <v>5244</v>
      </c>
      <c r="Q2107" s="13"/>
      <c r="R2107"/>
      <c r="S2107" t="str">
        <f t="shared" si="535"/>
        <v>NOT EQUAL</v>
      </c>
      <c r="T2107" s="44" t="str">
        <f>IF(ISNA(VLOOKUP(P2107,Sheet1!E:F,2,0)),"--","PRESENT")</f>
        <v>--</v>
      </c>
      <c r="U2107"/>
      <c r="V2107">
        <f t="shared" si="536"/>
        <v>674</v>
      </c>
      <c r="W2107" s="79" t="s">
        <v>2681</v>
      </c>
      <c r="X2107" s="57" t="s">
        <v>2600</v>
      </c>
      <c r="Y2107" s="57" t="s">
        <v>2240</v>
      </c>
      <c r="Z2107" s="25" t="str">
        <f t="shared" si="537"/>
        <v>"F.14"</v>
      </c>
      <c r="AA2107" s="25" t="str">
        <f t="shared" si="538"/>
        <v>F.14</v>
      </c>
      <c r="AB2107" s="1">
        <f t="shared" si="539"/>
        <v>2063</v>
      </c>
      <c r="AC2107" t="str">
        <f t="shared" si="540"/>
        <v>ITM_F14</v>
      </c>
      <c r="AD2107" s="133" t="str">
        <f>IF(ISNA(VLOOKUP(AA2107,'XEQM Shortlist'!J:J,1,0)),"//","")</f>
        <v>//</v>
      </c>
      <c r="AF2107" s="92" t="str">
        <f t="shared" si="541"/>
        <v>F.14</v>
      </c>
      <c r="AG2107" t="b">
        <f t="shared" si="542"/>
        <v>1</v>
      </c>
    </row>
    <row r="2108" spans="1:33">
      <c r="A2108" s="48">
        <f t="shared" si="543"/>
        <v>2108</v>
      </c>
      <c r="B2108" s="47">
        <f t="shared" si="544"/>
        <v>2064</v>
      </c>
      <c r="C2108" s="51" t="s">
        <v>5252</v>
      </c>
      <c r="D2108" s="56" t="s">
        <v>5250</v>
      </c>
      <c r="E2108" s="56" t="s">
        <v>519</v>
      </c>
      <c r="F2108" s="56" t="s">
        <v>5240</v>
      </c>
      <c r="G2108" s="158">
        <v>0</v>
      </c>
      <c r="H2108" s="158">
        <v>0</v>
      </c>
      <c r="I2108" s="166" t="s">
        <v>1</v>
      </c>
      <c r="J2108" s="56" t="s">
        <v>1377</v>
      </c>
      <c r="K2108" s="57" t="s">
        <v>3947</v>
      </c>
      <c r="L2108" s="55" t="s">
        <v>4773</v>
      </c>
      <c r="M2108" s="55" t="s">
        <v>4830</v>
      </c>
      <c r="N2108" s="55"/>
      <c r="O2108" s="55"/>
      <c r="P2108" s="56" t="s">
        <v>5245</v>
      </c>
      <c r="Q2108" s="13"/>
      <c r="R2108"/>
      <c r="S2108" t="str">
        <f t="shared" si="535"/>
        <v>NOT EQUAL</v>
      </c>
      <c r="T2108" s="44" t="str">
        <f>IF(ISNA(VLOOKUP(P2108,Sheet1!E:F,2,0)),"--","PRESENT")</f>
        <v>--</v>
      </c>
      <c r="U2108"/>
      <c r="V2108">
        <f t="shared" si="536"/>
        <v>675</v>
      </c>
      <c r="W2108" s="79" t="s">
        <v>2681</v>
      </c>
      <c r="X2108" s="57" t="s">
        <v>2600</v>
      </c>
      <c r="Y2108" s="57" t="s">
        <v>2240</v>
      </c>
      <c r="Z2108" s="25" t="str">
        <f t="shared" si="537"/>
        <v>"M.14"</v>
      </c>
      <c r="AA2108" s="25" t="str">
        <f t="shared" si="538"/>
        <v>M.14</v>
      </c>
      <c r="AB2108" s="1">
        <f t="shared" si="539"/>
        <v>2064</v>
      </c>
      <c r="AC2108" t="str">
        <f t="shared" si="540"/>
        <v>ITM_M14</v>
      </c>
      <c r="AD2108" s="133" t="str">
        <f>IF(ISNA(VLOOKUP(AA2108,'XEQM Shortlist'!J:J,1,0)),"//","")</f>
        <v>//</v>
      </c>
      <c r="AF2108" s="92" t="str">
        <f t="shared" si="541"/>
        <v>M.14</v>
      </c>
      <c r="AG2108" t="b">
        <f t="shared" si="542"/>
        <v>1</v>
      </c>
    </row>
    <row r="2109" spans="1:33">
      <c r="A2109" s="48">
        <f t="shared" si="543"/>
        <v>2109</v>
      </c>
      <c r="B2109" s="47">
        <f t="shared" si="544"/>
        <v>2065</v>
      </c>
      <c r="C2109" s="51" t="s">
        <v>5252</v>
      </c>
      <c r="D2109" s="56" t="s">
        <v>5251</v>
      </c>
      <c r="E2109" s="56" t="s">
        <v>519</v>
      </c>
      <c r="F2109" s="56" t="s">
        <v>5241</v>
      </c>
      <c r="G2109" s="158">
        <v>0</v>
      </c>
      <c r="H2109" s="158">
        <v>0</v>
      </c>
      <c r="I2109" s="166" t="s">
        <v>1</v>
      </c>
      <c r="J2109" s="56" t="s">
        <v>1377</v>
      </c>
      <c r="K2109" s="57" t="s">
        <v>3947</v>
      </c>
      <c r="L2109" s="55" t="s">
        <v>4773</v>
      </c>
      <c r="M2109" s="55" t="s">
        <v>4830</v>
      </c>
      <c r="N2109" s="55"/>
      <c r="O2109" s="55"/>
      <c r="P2109" s="56" t="s">
        <v>5246</v>
      </c>
      <c r="Q2109" s="13"/>
      <c r="R2109"/>
      <c r="S2109" t="str">
        <f t="shared" si="535"/>
        <v>NOT EQUAL</v>
      </c>
      <c r="T2109" s="44" t="str">
        <f>IF(ISNA(VLOOKUP(P2109,Sheet1!E:F,2,0)),"--","PRESENT")</f>
        <v>--</v>
      </c>
      <c r="U2109"/>
      <c r="V2109">
        <f t="shared" si="536"/>
        <v>676</v>
      </c>
      <c r="W2109" s="79" t="s">
        <v>2681</v>
      </c>
      <c r="X2109" s="57" t="s">
        <v>2600</v>
      </c>
      <c r="Y2109" s="57" t="s">
        <v>2240</v>
      </c>
      <c r="Z2109" s="25" t="str">
        <f t="shared" si="537"/>
        <v>"F.124"</v>
      </c>
      <c r="AA2109" s="25" t="str">
        <f t="shared" si="538"/>
        <v>F.124</v>
      </c>
      <c r="AB2109" s="1">
        <f t="shared" si="539"/>
        <v>2065</v>
      </c>
      <c r="AC2109" t="str">
        <f t="shared" si="540"/>
        <v>ITM_F124</v>
      </c>
      <c r="AD2109" s="133" t="str">
        <f>IF(ISNA(VLOOKUP(AA2109,'XEQM Shortlist'!J:J,1,0)),"//","")</f>
        <v>//</v>
      </c>
      <c r="AF2109" s="92" t="str">
        <f t="shared" si="541"/>
        <v>F.124</v>
      </c>
      <c r="AG2109" t="b">
        <f t="shared" si="542"/>
        <v>1</v>
      </c>
    </row>
    <row r="2110" spans="1:33">
      <c r="A2110" s="48">
        <f t="shared" si="543"/>
        <v>2110</v>
      </c>
      <c r="B2110" s="47">
        <f t="shared" si="544"/>
        <v>2066</v>
      </c>
      <c r="C2110" s="51" t="s">
        <v>3771</v>
      </c>
      <c r="D2110" s="56" t="s">
        <v>7</v>
      </c>
      <c r="E2110" s="56" t="s">
        <v>519</v>
      </c>
      <c r="F2110" s="56" t="s">
        <v>5439</v>
      </c>
      <c r="G2110" s="158">
        <v>0</v>
      </c>
      <c r="H2110" s="158">
        <v>0</v>
      </c>
      <c r="I2110" s="166" t="s">
        <v>1</v>
      </c>
      <c r="J2110" s="56" t="s">
        <v>1378</v>
      </c>
      <c r="K2110" s="57" t="s">
        <v>3785</v>
      </c>
      <c r="L2110" s="55" t="s">
        <v>4773</v>
      </c>
      <c r="M2110" s="55" t="s">
        <v>4832</v>
      </c>
      <c r="N2110" s="55"/>
      <c r="O2110" s="55"/>
      <c r="P2110" s="56" t="s">
        <v>5441</v>
      </c>
      <c r="Q2110" s="13"/>
      <c r="R2110"/>
      <c r="S2110" t="str">
        <f t="shared" si="535"/>
        <v>NOT EQUAL</v>
      </c>
      <c r="T2110" s="44" t="str">
        <f>IF(ISNA(VLOOKUP(P2110,Sheet1!E:F,2,0)),"--","PRESENT")</f>
        <v>--</v>
      </c>
      <c r="U2110"/>
      <c r="V2110">
        <f t="shared" si="536"/>
        <v>676</v>
      </c>
      <c r="W2110" s="79" t="s">
        <v>2240</v>
      </c>
      <c r="X2110" s="57" t="s">
        <v>2240</v>
      </c>
      <c r="Y2110" s="57" t="s">
        <v>2240</v>
      </c>
      <c r="Z2110" s="25" t="str">
        <f t="shared" si="537"/>
        <v/>
      </c>
      <c r="AA2110" s="25" t="str">
        <f t="shared" si="538"/>
        <v/>
      </c>
      <c r="AB2110" s="1">
        <f t="shared" si="539"/>
        <v>2066</v>
      </c>
      <c r="AC2110" t="str">
        <f t="shared" si="540"/>
        <v>MNU_TAMLBLALPHA</v>
      </c>
      <c r="AD2110" s="133" t="str">
        <f>IF(ISNA(VLOOKUP(AA2110,'XEQM Shortlist'!J:J,1,0)),"//","")</f>
        <v/>
      </c>
      <c r="AF2110" s="92" t="str">
        <f t="shared" si="541"/>
        <v/>
      </c>
      <c r="AG2110" t="b">
        <f t="shared" si="542"/>
        <v>1</v>
      </c>
    </row>
    <row r="2111" spans="1:33">
      <c r="A2111" s="48">
        <f t="shared" si="543"/>
        <v>2111</v>
      </c>
      <c r="B2111" s="47">
        <f t="shared" si="544"/>
        <v>2067</v>
      </c>
      <c r="C2111" s="51" t="s">
        <v>3771</v>
      </c>
      <c r="D2111" s="56" t="s">
        <v>7</v>
      </c>
      <c r="E2111" s="56" t="s">
        <v>519</v>
      </c>
      <c r="F2111" s="56" t="s">
        <v>5440</v>
      </c>
      <c r="G2111" s="158">
        <v>0</v>
      </c>
      <c r="H2111" s="158">
        <v>0</v>
      </c>
      <c r="I2111" s="166" t="s">
        <v>1</v>
      </c>
      <c r="J2111" s="56" t="s">
        <v>1378</v>
      </c>
      <c r="K2111" s="57" t="s">
        <v>3785</v>
      </c>
      <c r="L2111" s="55" t="s">
        <v>4773</v>
      </c>
      <c r="M2111" s="55" t="s">
        <v>4832</v>
      </c>
      <c r="N2111" s="55"/>
      <c r="O2111" s="55"/>
      <c r="P2111" s="56" t="s">
        <v>5442</v>
      </c>
      <c r="Q2111" s="13"/>
      <c r="R2111"/>
      <c r="S2111" t="str">
        <f t="shared" si="535"/>
        <v>NOT EQUAL</v>
      </c>
      <c r="T2111" s="44" t="str">
        <f>IF(ISNA(VLOOKUP(P2111,Sheet1!E:F,2,0)),"--","PRESENT")</f>
        <v>--</v>
      </c>
      <c r="U2111"/>
      <c r="V2111">
        <f t="shared" si="536"/>
        <v>676</v>
      </c>
      <c r="W2111" s="79" t="s">
        <v>2240</v>
      </c>
      <c r="X2111" s="57" t="s">
        <v>2240</v>
      </c>
      <c r="Y2111" s="57" t="s">
        <v>2240</v>
      </c>
      <c r="Z2111" s="25" t="str">
        <f t="shared" si="537"/>
        <v/>
      </c>
      <c r="AA2111" s="25" t="str">
        <f t="shared" si="538"/>
        <v/>
      </c>
      <c r="AB2111" s="1">
        <f t="shared" si="539"/>
        <v>2067</v>
      </c>
      <c r="AC2111" t="str">
        <f t="shared" si="540"/>
        <v>MNU_TAMSRALPHA</v>
      </c>
      <c r="AD2111" s="133" t="str">
        <f>IF(ISNA(VLOOKUP(AA2111,'XEQM Shortlist'!J:J,1,0)),"//","")</f>
        <v/>
      </c>
      <c r="AF2111" s="92" t="str">
        <f t="shared" si="541"/>
        <v/>
      </c>
      <c r="AG2111" t="b">
        <f t="shared" si="542"/>
        <v>1</v>
      </c>
    </row>
    <row r="2112" spans="1:33" s="17" customFormat="1">
      <c r="A2112" s="48">
        <f t="shared" si="543"/>
        <v>2112</v>
      </c>
      <c r="B2112" s="47">
        <f t="shared" si="544"/>
        <v>2068</v>
      </c>
      <c r="C2112" s="93" t="s">
        <v>3771</v>
      </c>
      <c r="D2112" s="93" t="s">
        <v>7</v>
      </c>
      <c r="E2112" s="113" t="str">
        <f t="shared" ref="E2110:E2112" si="550">CHAR(34)&amp;IF(B2112&lt;10,"000",IF(B2112&lt;100,"00",IF(B2112&lt;1000,"0","")))&amp;$B2112&amp;CHAR(34)</f>
        <v>"2068"</v>
      </c>
      <c r="F2112" s="94" t="str">
        <f t="shared" ref="F2110:F2112" si="551">E2112</f>
        <v>"2068"</v>
      </c>
      <c r="G2112" s="159">
        <v>0</v>
      </c>
      <c r="H2112" s="159">
        <v>0</v>
      </c>
      <c r="I2112" s="149" t="s">
        <v>28</v>
      </c>
      <c r="J2112" s="95" t="s">
        <v>1378</v>
      </c>
      <c r="K2112" s="96" t="s">
        <v>3785</v>
      </c>
      <c r="L2112" s="17" t="s">
        <v>4773</v>
      </c>
      <c r="M2112" s="17" t="s">
        <v>4832</v>
      </c>
      <c r="P2112" s="129" t="str">
        <f t="shared" ref="P2110:P2112" si="552">"MNU_"&amp;IF(B2112&lt;10,"000",IF(B2112&lt;100,"00",IF(B2112&lt;1000,"0","")))&amp;$B2112</f>
        <v>MNU_2068</v>
      </c>
      <c r="Q2112" s="16"/>
      <c r="R2112"/>
      <c r="S2112" t="str">
        <f t="shared" si="535"/>
        <v/>
      </c>
      <c r="T2112" s="44" t="str">
        <f>IF(ISNA(VLOOKUP(P2112,Sheet1!E:F,2,0)),"--","PRESENT")</f>
        <v>--</v>
      </c>
      <c r="U2112"/>
      <c r="V2112">
        <f t="shared" si="536"/>
        <v>676</v>
      </c>
      <c r="W2112" s="92" t="s">
        <v>2240</v>
      </c>
      <c r="X2112" s="96" t="s">
        <v>2240</v>
      </c>
      <c r="Y2112" s="96" t="s">
        <v>2240</v>
      </c>
      <c r="Z2112" s="25" t="str">
        <f t="shared" si="537"/>
        <v/>
      </c>
      <c r="AA2112" s="25" t="str">
        <f t="shared" si="538"/>
        <v/>
      </c>
      <c r="AB2112" s="1">
        <f t="shared" si="539"/>
        <v>2068</v>
      </c>
      <c r="AC2112" t="str">
        <f t="shared" si="540"/>
        <v>MNU_2068</v>
      </c>
      <c r="AD2112" s="133" t="str">
        <f>IF(ISNA(VLOOKUP(AA2112,'XEQM Shortlist'!J:J,1,0)),"//","")</f>
        <v/>
      </c>
      <c r="AE2112"/>
      <c r="AF2112" s="92" t="str">
        <f t="shared" si="541"/>
        <v/>
      </c>
      <c r="AG2112" t="b">
        <f t="shared" si="542"/>
        <v>1</v>
      </c>
    </row>
    <row r="2113" spans="1:33" s="44" customFormat="1">
      <c r="A2113" s="48">
        <f t="shared" si="543"/>
        <v>2113</v>
      </c>
      <c r="B2113" s="47">
        <f t="shared" si="544"/>
        <v>2069</v>
      </c>
      <c r="C2113" s="84" t="s">
        <v>3772</v>
      </c>
      <c r="D2113" s="84" t="s">
        <v>4928</v>
      </c>
      <c r="E2113" s="85" t="s">
        <v>183</v>
      </c>
      <c r="F2113" s="85" t="s">
        <v>183</v>
      </c>
      <c r="G2113" s="86">
        <v>0</v>
      </c>
      <c r="H2113" s="86">
        <v>0</v>
      </c>
      <c r="I2113" s="148" t="s">
        <v>1</v>
      </c>
      <c r="J2113" s="85" t="s">
        <v>1378</v>
      </c>
      <c r="K2113" s="87" t="s">
        <v>3785</v>
      </c>
      <c r="L2113" s="88" t="s">
        <v>4773</v>
      </c>
      <c r="M2113" s="88" t="s">
        <v>4832</v>
      </c>
      <c r="N2113" s="88"/>
      <c r="O2113" s="88"/>
      <c r="P2113" s="87" t="s">
        <v>4799</v>
      </c>
      <c r="Q2113" s="87"/>
      <c r="R2113"/>
      <c r="S2113" t="str">
        <f t="shared" si="535"/>
        <v/>
      </c>
      <c r="T2113" s="44" t="str">
        <f>IF(ISNA(VLOOKUP(P2113,Sheet1!E:F,2,0)),"--","PRESENT")</f>
        <v>--</v>
      </c>
      <c r="U2113"/>
      <c r="V2113">
        <f t="shared" si="536"/>
        <v>676</v>
      </c>
      <c r="W2113" s="79" t="s">
        <v>2676</v>
      </c>
      <c r="X2113" s="57" t="s">
        <v>2240</v>
      </c>
      <c r="Y2113" s="57" t="s">
        <v>2240</v>
      </c>
      <c r="Z2113" s="25" t="str">
        <f t="shared" si="537"/>
        <v/>
      </c>
      <c r="AA2113" s="25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41"/>
        <v/>
      </c>
      <c r="AG2113" t="b">
        <f t="shared" si="542"/>
        <v>1</v>
      </c>
    </row>
    <row r="2114" spans="1:33" s="44" customFormat="1">
      <c r="A2114" s="48">
        <f t="shared" si="543"/>
        <v>2114</v>
      </c>
      <c r="B2114" s="47">
        <f t="shared" si="544"/>
        <v>2070</v>
      </c>
      <c r="C2114" s="84" t="s">
        <v>3772</v>
      </c>
      <c r="D2114" s="84" t="s">
        <v>4804</v>
      </c>
      <c r="E2114" s="85" t="s">
        <v>176</v>
      </c>
      <c r="F2114" s="85" t="s">
        <v>176</v>
      </c>
      <c r="G2114" s="86">
        <v>0</v>
      </c>
      <c r="H2114" s="86">
        <v>0</v>
      </c>
      <c r="I2114" s="148" t="s">
        <v>1</v>
      </c>
      <c r="J2114" s="85" t="s">
        <v>1378</v>
      </c>
      <c r="K2114" s="87" t="s">
        <v>3785</v>
      </c>
      <c r="L2114" s="88" t="s">
        <v>4773</v>
      </c>
      <c r="M2114" s="88" t="s">
        <v>4832</v>
      </c>
      <c r="N2114" s="88"/>
      <c r="O2114" s="88"/>
      <c r="P2114" s="87" t="s">
        <v>4804</v>
      </c>
      <c r="Q2114" s="87"/>
      <c r="R2114"/>
      <c r="S2114" t="str">
        <f t="shared" si="535"/>
        <v/>
      </c>
      <c r="T2114" s="44" t="str">
        <f>IF(ISNA(VLOOKUP(P2114,Sheet1!E:F,2,0)),"--","PRESENT")</f>
        <v>--</v>
      </c>
      <c r="U2114"/>
      <c r="V2114">
        <f t="shared" si="536"/>
        <v>676</v>
      </c>
      <c r="W2114" s="79" t="s">
        <v>2676</v>
      </c>
      <c r="X2114" s="57" t="s">
        <v>2240</v>
      </c>
      <c r="Y2114" s="57" t="s">
        <v>2240</v>
      </c>
      <c r="Z2114" s="25" t="str">
        <f t="shared" si="537"/>
        <v/>
      </c>
      <c r="AA2114" s="25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33" t="str">
        <f>IF(ISNA(VLOOKUP(AA2114,'XEQM Shortlist'!J:J,1,0)),"//","")</f>
        <v/>
      </c>
      <c r="AE2114"/>
      <c r="AF2114" s="92" t="str">
        <f t="shared" si="541"/>
        <v/>
      </c>
      <c r="AG2114" t="b">
        <f t="shared" si="542"/>
        <v>1</v>
      </c>
    </row>
    <row r="2115" spans="1:33" s="44" customFormat="1">
      <c r="A2115" s="48">
        <f t="shared" si="543"/>
        <v>2115</v>
      </c>
      <c r="B2115" s="47">
        <f t="shared" si="544"/>
        <v>2071</v>
      </c>
      <c r="C2115" s="84" t="s">
        <v>3772</v>
      </c>
      <c r="D2115" s="84" t="s">
        <v>4800</v>
      </c>
      <c r="E2115" s="85" t="s">
        <v>1241</v>
      </c>
      <c r="F2115" s="85" t="s">
        <v>1241</v>
      </c>
      <c r="G2115" s="86">
        <v>0</v>
      </c>
      <c r="H2115" s="86">
        <v>0</v>
      </c>
      <c r="I2115" s="148" t="s">
        <v>1</v>
      </c>
      <c r="J2115" s="85" t="s">
        <v>1378</v>
      </c>
      <c r="K2115" s="87" t="s">
        <v>3785</v>
      </c>
      <c r="L2115" s="88" t="s">
        <v>4773</v>
      </c>
      <c r="M2115" s="88" t="s">
        <v>4832</v>
      </c>
      <c r="N2115" s="88"/>
      <c r="O2115" s="88"/>
      <c r="P2115" s="87" t="s">
        <v>4800</v>
      </c>
      <c r="Q2115" s="87"/>
      <c r="R2115"/>
      <c r="S2115" t="str">
        <f t="shared" si="535"/>
        <v/>
      </c>
      <c r="T2115" s="44" t="str">
        <f>IF(ISNA(VLOOKUP(P2115,Sheet1!E:F,2,0)),"--","PRESENT")</f>
        <v>--</v>
      </c>
      <c r="U2115"/>
      <c r="V2115">
        <f t="shared" si="536"/>
        <v>676</v>
      </c>
      <c r="W2115" s="79" t="s">
        <v>2676</v>
      </c>
      <c r="X2115" s="57" t="s">
        <v>2240</v>
      </c>
      <c r="Y2115" s="57" t="s">
        <v>2240</v>
      </c>
      <c r="Z2115" s="25" t="str">
        <f t="shared" si="537"/>
        <v/>
      </c>
      <c r="AA2115" s="25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33" t="str">
        <f>IF(ISNA(VLOOKUP(AA2115,'XEQM Shortlist'!J:J,1,0)),"//","")</f>
        <v/>
      </c>
      <c r="AE2115"/>
      <c r="AF2115" s="92" t="str">
        <f t="shared" si="541"/>
        <v/>
      </c>
      <c r="AG2115" t="b">
        <f t="shared" si="542"/>
        <v>1</v>
      </c>
    </row>
    <row r="2116" spans="1:33" s="44" customFormat="1">
      <c r="A2116" s="48">
        <f t="shared" si="543"/>
        <v>2116</v>
      </c>
      <c r="B2116" s="47">
        <f t="shared" si="544"/>
        <v>2072</v>
      </c>
      <c r="C2116" s="84" t="s">
        <v>3772</v>
      </c>
      <c r="D2116" s="84" t="s">
        <v>4801</v>
      </c>
      <c r="E2116" s="85" t="s">
        <v>1057</v>
      </c>
      <c r="F2116" s="85" t="s">
        <v>1057</v>
      </c>
      <c r="G2116" s="86">
        <v>0</v>
      </c>
      <c r="H2116" s="86">
        <v>0</v>
      </c>
      <c r="I2116" s="148" t="s">
        <v>1</v>
      </c>
      <c r="J2116" s="85" t="s">
        <v>1378</v>
      </c>
      <c r="K2116" s="87" t="s">
        <v>3785</v>
      </c>
      <c r="L2116" s="88" t="s">
        <v>4773</v>
      </c>
      <c r="M2116" s="88" t="s">
        <v>4832</v>
      </c>
      <c r="N2116" s="88"/>
      <c r="O2116" s="88"/>
      <c r="P2116" s="87" t="s">
        <v>4801</v>
      </c>
      <c r="Q2116" s="87"/>
      <c r="R2116"/>
      <c r="S2116" t="str">
        <f t="shared" si="535"/>
        <v/>
      </c>
      <c r="T2116" s="44" t="str">
        <f>IF(ISNA(VLOOKUP(P2116,Sheet1!E:F,2,0)),"--","PRESENT")</f>
        <v>--</v>
      </c>
      <c r="U2116"/>
      <c r="V2116">
        <f t="shared" si="536"/>
        <v>676</v>
      </c>
      <c r="W2116" s="79" t="s">
        <v>2676</v>
      </c>
      <c r="X2116" s="57" t="s">
        <v>2240</v>
      </c>
      <c r="Y2116" s="57" t="s">
        <v>2240</v>
      </c>
      <c r="Z2116" s="25" t="str">
        <f t="shared" si="537"/>
        <v/>
      </c>
      <c r="AA2116" s="25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33" t="str">
        <f>IF(ISNA(VLOOKUP(AA2116,'XEQM Shortlist'!J:J,1,0)),"//","")</f>
        <v/>
      </c>
      <c r="AE2116"/>
      <c r="AF2116" s="92" t="str">
        <f t="shared" si="541"/>
        <v/>
      </c>
      <c r="AG2116" t="b">
        <f t="shared" si="542"/>
        <v>1</v>
      </c>
    </row>
    <row r="2117" spans="1:33" s="44" customFormat="1">
      <c r="A2117" s="48">
        <f t="shared" si="543"/>
        <v>2117</v>
      </c>
      <c r="B2117" s="47">
        <f t="shared" si="544"/>
        <v>2073</v>
      </c>
      <c r="C2117" s="84" t="s">
        <v>3772</v>
      </c>
      <c r="D2117" s="84" t="s">
        <v>4802</v>
      </c>
      <c r="E2117" s="85" t="s">
        <v>1260</v>
      </c>
      <c r="F2117" s="85" t="s">
        <v>1260</v>
      </c>
      <c r="G2117" s="86">
        <v>0</v>
      </c>
      <c r="H2117" s="86">
        <v>0</v>
      </c>
      <c r="I2117" s="148" t="s">
        <v>1</v>
      </c>
      <c r="J2117" s="85" t="s">
        <v>1378</v>
      </c>
      <c r="K2117" s="87" t="s">
        <v>3785</v>
      </c>
      <c r="L2117" s="88" t="s">
        <v>4773</v>
      </c>
      <c r="M2117" s="88" t="s">
        <v>4832</v>
      </c>
      <c r="N2117" s="88"/>
      <c r="O2117" s="88"/>
      <c r="P2117" s="87" t="s">
        <v>4802</v>
      </c>
      <c r="Q2117" s="87"/>
      <c r="R2117"/>
      <c r="S2117" t="str">
        <f t="shared" si="535"/>
        <v/>
      </c>
      <c r="T2117" s="44" t="str">
        <f>IF(ISNA(VLOOKUP(P2117,Sheet1!E:F,2,0)),"--","PRESENT")</f>
        <v>--</v>
      </c>
      <c r="U2117"/>
      <c r="V2117">
        <f t="shared" si="536"/>
        <v>676</v>
      </c>
      <c r="W2117" s="79" t="s">
        <v>2676</v>
      </c>
      <c r="X2117" s="57" t="s">
        <v>2240</v>
      </c>
      <c r="Y2117" s="57" t="s">
        <v>2240</v>
      </c>
      <c r="Z2117" s="25" t="str">
        <f t="shared" si="537"/>
        <v/>
      </c>
      <c r="AA2117" s="25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33" t="str">
        <f>IF(ISNA(VLOOKUP(AA2117,'XEQM Shortlist'!J:J,1,0)),"//","")</f>
        <v/>
      </c>
      <c r="AE2117"/>
      <c r="AF2117" s="92" t="str">
        <f t="shared" si="541"/>
        <v/>
      </c>
      <c r="AG2117" t="b">
        <f t="shared" si="542"/>
        <v>1</v>
      </c>
    </row>
    <row r="2118" spans="1:33">
      <c r="A2118" s="48">
        <f t="shared" si="543"/>
        <v>2118</v>
      </c>
      <c r="B2118" s="47">
        <f t="shared" si="544"/>
        <v>2074</v>
      </c>
      <c r="C2118" s="51" t="s">
        <v>5256</v>
      </c>
      <c r="D2118" s="51" t="s">
        <v>7</v>
      </c>
      <c r="E2118" s="75" t="s">
        <v>5285</v>
      </c>
      <c r="F2118" s="75" t="s">
        <v>5285</v>
      </c>
      <c r="G2118" s="158">
        <v>0</v>
      </c>
      <c r="H2118" s="158">
        <v>0</v>
      </c>
      <c r="I2118" s="145" t="s">
        <v>3</v>
      </c>
      <c r="J2118" s="56" t="s">
        <v>1377</v>
      </c>
      <c r="K2118" s="57" t="s">
        <v>3947</v>
      </c>
      <c r="L2118" s="55" t="s">
        <v>4773</v>
      </c>
      <c r="M2118" s="55" t="s">
        <v>4830</v>
      </c>
      <c r="N2118" s="55"/>
      <c r="O2118" s="55"/>
      <c r="P2118" s="54" t="s">
        <v>5260</v>
      </c>
      <c r="Q2118" s="13"/>
      <c r="R2118"/>
      <c r="S2118" t="str">
        <f t="shared" si="535"/>
        <v/>
      </c>
      <c r="T2118" s="44" t="str">
        <f>IF(ISNA(VLOOKUP(P2118,Sheet1!E:F,2,0)),"--","PRESENT")</f>
        <v>--</v>
      </c>
      <c r="U2118"/>
      <c r="V2118">
        <f t="shared" si="536"/>
        <v>677</v>
      </c>
      <c r="W2118" s="79" t="s">
        <v>2667</v>
      </c>
      <c r="X2118" s="57" t="s">
        <v>2240</v>
      </c>
      <c r="Y2118" s="57" t="s">
        <v>2240</v>
      </c>
      <c r="Z2118" s="25" t="str">
        <f t="shared" si="537"/>
        <v>"X" STD_SUB_M STD_SUB_E STD_SUB_D STD_SUB_N</v>
      </c>
      <c r="AA2118" s="25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33" t="str">
        <f>IF(ISNA(VLOOKUP(AA2118,'XEQM Shortlist'!J:J,1,0)),"//","")</f>
        <v>//</v>
      </c>
      <c r="AF2118" s="92" t="str">
        <f t="shared" si="541"/>
        <v>XMEDN</v>
      </c>
      <c r="AG2118" t="b">
        <f t="shared" si="542"/>
        <v>1</v>
      </c>
    </row>
    <row r="2119" spans="1:33">
      <c r="A2119" s="48">
        <f t="shared" si="543"/>
        <v>2119</v>
      </c>
      <c r="B2119" s="47">
        <f t="shared" si="544"/>
        <v>2075</v>
      </c>
      <c r="C2119" s="51" t="s">
        <v>5270</v>
      </c>
      <c r="D2119" s="51" t="s">
        <v>7</v>
      </c>
      <c r="E2119" s="75" t="s">
        <v>5286</v>
      </c>
      <c r="F2119" s="75" t="s">
        <v>5286</v>
      </c>
      <c r="G2119" s="158">
        <v>0</v>
      </c>
      <c r="H2119" s="158">
        <v>0</v>
      </c>
      <c r="I2119" s="145" t="s">
        <v>3</v>
      </c>
      <c r="J2119" s="56" t="s">
        <v>1377</v>
      </c>
      <c r="K2119" s="57" t="s">
        <v>3947</v>
      </c>
      <c r="L2119" s="55" t="s">
        <v>4773</v>
      </c>
      <c r="M2119" s="55" t="s">
        <v>4830</v>
      </c>
      <c r="N2119" s="55"/>
      <c r="O2119" s="55"/>
      <c r="P2119" s="54" t="s">
        <v>5268</v>
      </c>
      <c r="Q2119" s="13"/>
      <c r="R2119"/>
      <c r="S2119" t="str">
        <f t="shared" si="535"/>
        <v/>
      </c>
      <c r="T2119" s="44" t="str">
        <f>IF(ISNA(VLOOKUP(P2119,Sheet1!E:F,2,0)),"--","PRESENT")</f>
        <v>--</v>
      </c>
      <c r="U2119"/>
      <c r="V2119">
        <f t="shared" si="536"/>
        <v>678</v>
      </c>
      <c r="W2119" s="79" t="s">
        <v>2667</v>
      </c>
      <c r="X2119" s="57" t="s">
        <v>2240</v>
      </c>
      <c r="Y2119" s="57" t="s">
        <v>2240</v>
      </c>
      <c r="Z2119" s="25" t="str">
        <f t="shared" si="537"/>
        <v>"X" STD_SUB_Q STD_SUB_1</v>
      </c>
      <c r="AA2119" s="25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33" t="str">
        <f>IF(ISNA(VLOOKUP(AA2119,'XEQM Shortlist'!J:J,1,0)),"//","")</f>
        <v>//</v>
      </c>
      <c r="AF2119" s="92" t="str">
        <f t="shared" si="541"/>
        <v>XQ1</v>
      </c>
      <c r="AG2119" t="b">
        <f t="shared" si="542"/>
        <v>1</v>
      </c>
    </row>
    <row r="2120" spans="1:33">
      <c r="A2120" s="48">
        <f t="shared" si="543"/>
        <v>2120</v>
      </c>
      <c r="B2120" s="47">
        <f t="shared" si="544"/>
        <v>2076</v>
      </c>
      <c r="C2120" s="51" t="s">
        <v>5271</v>
      </c>
      <c r="D2120" s="51" t="s">
        <v>7</v>
      </c>
      <c r="E2120" s="75" t="s">
        <v>5287</v>
      </c>
      <c r="F2120" s="75" t="s">
        <v>5287</v>
      </c>
      <c r="G2120" s="158">
        <v>0</v>
      </c>
      <c r="H2120" s="158">
        <v>0</v>
      </c>
      <c r="I2120" s="145" t="s">
        <v>3</v>
      </c>
      <c r="J2120" s="56" t="s">
        <v>1377</v>
      </c>
      <c r="K2120" s="57" t="s">
        <v>3947</v>
      </c>
      <c r="L2120" s="55" t="s">
        <v>4773</v>
      </c>
      <c r="M2120" s="55" t="s">
        <v>4830</v>
      </c>
      <c r="N2120" s="55"/>
      <c r="O2120" s="55"/>
      <c r="P2120" s="54" t="s">
        <v>5269</v>
      </c>
      <c r="Q2120" s="13"/>
      <c r="R2120"/>
      <c r="S2120" t="str">
        <f t="shared" si="535"/>
        <v/>
      </c>
      <c r="T2120" s="44" t="str">
        <f>IF(ISNA(VLOOKUP(P2120,Sheet1!E:F,2,0)),"--","PRESENT")</f>
        <v>--</v>
      </c>
      <c r="U2120"/>
      <c r="V2120">
        <f t="shared" si="536"/>
        <v>679</v>
      </c>
      <c r="W2120" s="79" t="s">
        <v>2667</v>
      </c>
      <c r="X2120" s="57" t="s">
        <v>2240</v>
      </c>
      <c r="Y2120" s="57" t="s">
        <v>2240</v>
      </c>
      <c r="Z2120" s="25" t="str">
        <f t="shared" si="537"/>
        <v>"X" STD_SUB_Q STD_SUB_3</v>
      </c>
      <c r="AA2120" s="25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33" t="str">
        <f>IF(ISNA(VLOOKUP(AA2120,'XEQM Shortlist'!J:J,1,0)),"//","")</f>
        <v>//</v>
      </c>
      <c r="AF2120" s="92" t="str">
        <f t="shared" si="541"/>
        <v>XQ3</v>
      </c>
      <c r="AG2120" t="b">
        <f t="shared" si="542"/>
        <v>1</v>
      </c>
    </row>
    <row r="2121" spans="1:33">
      <c r="A2121" s="48">
        <f t="shared" si="543"/>
        <v>2121</v>
      </c>
      <c r="B2121" s="47">
        <f t="shared" si="544"/>
        <v>2077</v>
      </c>
      <c r="C2121" s="51" t="s">
        <v>5257</v>
      </c>
      <c r="D2121" s="51" t="s">
        <v>7</v>
      </c>
      <c r="E2121" s="75" t="s">
        <v>5288</v>
      </c>
      <c r="F2121" s="75" t="s">
        <v>5288</v>
      </c>
      <c r="G2121" s="158">
        <v>0</v>
      </c>
      <c r="H2121" s="158">
        <v>0</v>
      </c>
      <c r="I2121" s="145" t="s">
        <v>3</v>
      </c>
      <c r="J2121" s="56" t="s">
        <v>1377</v>
      </c>
      <c r="K2121" s="57" t="s">
        <v>3947</v>
      </c>
      <c r="L2121" s="55" t="s">
        <v>4773</v>
      </c>
      <c r="M2121" s="55" t="s">
        <v>4830</v>
      </c>
      <c r="N2121" s="55"/>
      <c r="O2121" s="55"/>
      <c r="P2121" s="54" t="s">
        <v>5261</v>
      </c>
      <c r="Q2121" s="13"/>
      <c r="R2121"/>
      <c r="S2121" t="str">
        <f t="shared" si="535"/>
        <v/>
      </c>
      <c r="T2121" s="44" t="str">
        <f>IF(ISNA(VLOOKUP(P2121,Sheet1!E:F,2,0)),"--","PRESENT")</f>
        <v>--</v>
      </c>
      <c r="U2121"/>
      <c r="V2121">
        <f t="shared" si="536"/>
        <v>680</v>
      </c>
      <c r="W2121" s="79" t="s">
        <v>2667</v>
      </c>
      <c r="X2121" s="57" t="s">
        <v>2240</v>
      </c>
      <c r="Y2121" s="57" t="s">
        <v>2240</v>
      </c>
      <c r="Z2121" s="25" t="str">
        <f t="shared" si="537"/>
        <v>"X" STD_SUB_M STD_SUB_A STD_SUB_D</v>
      </c>
      <c r="AA2121" s="25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33" t="str">
        <f>IF(ISNA(VLOOKUP(AA2121,'XEQM Shortlist'!J:J,1,0)),"//","")</f>
        <v>//</v>
      </c>
      <c r="AF2121" s="92" t="str">
        <f t="shared" si="541"/>
        <v>XMAD</v>
      </c>
      <c r="AG2121" t="b">
        <f t="shared" si="542"/>
        <v>1</v>
      </c>
    </row>
    <row r="2122" spans="1:33">
      <c r="A2122" s="48">
        <f t="shared" si="543"/>
        <v>2122</v>
      </c>
      <c r="B2122" s="47">
        <f t="shared" si="544"/>
        <v>2078</v>
      </c>
      <c r="C2122" s="51" t="s">
        <v>5258</v>
      </c>
      <c r="D2122" s="51" t="s">
        <v>7</v>
      </c>
      <c r="E2122" s="75" t="s">
        <v>5289</v>
      </c>
      <c r="F2122" s="75" t="s">
        <v>5289</v>
      </c>
      <c r="G2122" s="158">
        <v>0</v>
      </c>
      <c r="H2122" s="158">
        <v>0</v>
      </c>
      <c r="I2122" s="145" t="s">
        <v>3</v>
      </c>
      <c r="J2122" s="56" t="s">
        <v>1377</v>
      </c>
      <c r="K2122" s="57" t="s">
        <v>3947</v>
      </c>
      <c r="L2122" s="55" t="s">
        <v>4773</v>
      </c>
      <c r="M2122" s="55" t="s">
        <v>4830</v>
      </c>
      <c r="N2122" s="55"/>
      <c r="O2122" s="55"/>
      <c r="P2122" s="54" t="s">
        <v>5262</v>
      </c>
      <c r="Q2122" s="13"/>
      <c r="R2122"/>
      <c r="S2122" t="str">
        <f t="shared" si="535"/>
        <v/>
      </c>
      <c r="T2122" s="44" t="str">
        <f>IF(ISNA(VLOOKUP(P2122,Sheet1!E:F,2,0)),"--","PRESENT")</f>
        <v>--</v>
      </c>
      <c r="U2122"/>
      <c r="V2122">
        <f t="shared" si="536"/>
        <v>681</v>
      </c>
      <c r="W2122" s="79" t="s">
        <v>2667</v>
      </c>
      <c r="X2122" s="57" t="s">
        <v>2240</v>
      </c>
      <c r="Y2122" s="57" t="s">
        <v>2240</v>
      </c>
      <c r="Z2122" s="25" t="str">
        <f t="shared" si="537"/>
        <v>"X" STD_SUB_I STD_SUB_Q STD_SUB_R</v>
      </c>
      <c r="AA2122" s="25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33" t="str">
        <f>IF(ISNA(VLOOKUP(AA2122,'XEQM Shortlist'!J:J,1,0)),"//","")</f>
        <v>//</v>
      </c>
      <c r="AF2122" s="92" t="str">
        <f t="shared" si="541"/>
        <v>XIQR</v>
      </c>
      <c r="AG2122" t="b">
        <f t="shared" si="542"/>
        <v>1</v>
      </c>
    </row>
    <row r="2123" spans="1:33">
      <c r="A2123" s="48">
        <f t="shared" si="543"/>
        <v>2123</v>
      </c>
      <c r="B2123" s="47">
        <f t="shared" si="544"/>
        <v>2079</v>
      </c>
      <c r="C2123" s="51" t="s">
        <v>5259</v>
      </c>
      <c r="D2123" s="51" t="s">
        <v>7</v>
      </c>
      <c r="E2123" s="75" t="s">
        <v>5290</v>
      </c>
      <c r="F2123" s="75" t="s">
        <v>5290</v>
      </c>
      <c r="G2123" s="158">
        <v>0</v>
      </c>
      <c r="H2123" s="158">
        <v>0</v>
      </c>
      <c r="I2123" s="145" t="s">
        <v>3</v>
      </c>
      <c r="J2123" s="56" t="s">
        <v>1377</v>
      </c>
      <c r="K2123" s="57" t="s">
        <v>3947</v>
      </c>
      <c r="L2123" s="55" t="s">
        <v>4773</v>
      </c>
      <c r="M2123" s="55" t="s">
        <v>4830</v>
      </c>
      <c r="N2123" s="55"/>
      <c r="O2123" s="55"/>
      <c r="P2123" s="54" t="s">
        <v>5263</v>
      </c>
      <c r="Q2123" s="13"/>
      <c r="R2123"/>
      <c r="S2123" t="str">
        <f t="shared" si="535"/>
        <v/>
      </c>
      <c r="T2123" s="44" t="str">
        <f>IF(ISNA(VLOOKUP(P2123,Sheet1!E:F,2,0)),"--","PRESENT")</f>
        <v>--</v>
      </c>
      <c r="U2123"/>
      <c r="V2123">
        <f t="shared" si="536"/>
        <v>682</v>
      </c>
      <c r="W2123" s="79" t="s">
        <v>2667</v>
      </c>
      <c r="X2123" s="57" t="s">
        <v>2240</v>
      </c>
      <c r="Y2123" s="57" t="s">
        <v>2240</v>
      </c>
      <c r="Z2123" s="25" t="str">
        <f t="shared" si="537"/>
        <v>"X" STD_SUB_R STD_SUB_A STD_SUB_N STD_SUB_G STD_SUB_E</v>
      </c>
      <c r="AA2123" s="25" t="str">
        <f t="shared" si="538"/>
        <v>XRANGE</v>
      </c>
      <c r="AB2123" s="1">
        <f t="shared" si="539"/>
        <v>2079</v>
      </c>
      <c r="AC2123" t="str">
        <f t="shared" si="540"/>
        <v>ITM_SIGMARANGE</v>
      </c>
      <c r="AD2123" s="133" t="str">
        <f>IF(ISNA(VLOOKUP(AA2123,'XEQM Shortlist'!J:J,1,0)),"//","")</f>
        <v>//</v>
      </c>
      <c r="AF2123" s="92" t="str">
        <f t="shared" si="541"/>
        <v>XRANGE</v>
      </c>
      <c r="AG2123" t="b">
        <f t="shared" si="542"/>
        <v>1</v>
      </c>
    </row>
    <row r="2124" spans="1:33">
      <c r="A2124" s="48">
        <f t="shared" si="543"/>
        <v>2124</v>
      </c>
      <c r="B2124" s="47">
        <f t="shared" si="544"/>
        <v>2080</v>
      </c>
      <c r="C2124" s="51" t="s">
        <v>3771</v>
      </c>
      <c r="D2124" s="51" t="s">
        <v>7</v>
      </c>
      <c r="E2124" s="54" t="s">
        <v>5272</v>
      </c>
      <c r="F2124" s="54" t="s">
        <v>5272</v>
      </c>
      <c r="G2124" s="63">
        <v>0</v>
      </c>
      <c r="H2124" s="63">
        <v>0</v>
      </c>
      <c r="I2124" s="56" t="s">
        <v>16</v>
      </c>
      <c r="J2124" s="56" t="s">
        <v>1378</v>
      </c>
      <c r="K2124" s="57" t="s">
        <v>3785</v>
      </c>
      <c r="L2124" s="55" t="s">
        <v>4773</v>
      </c>
      <c r="M2124" s="55" t="s">
        <v>4832</v>
      </c>
      <c r="N2124" s="55"/>
      <c r="O2124" s="55"/>
      <c r="P2124" s="54" t="s">
        <v>5274</v>
      </c>
      <c r="Q2124" s="13"/>
      <c r="R2124"/>
      <c r="S2124" t="str">
        <f t="shared" si="535"/>
        <v/>
      </c>
      <c r="T2124" s="44" t="str">
        <f>IF(ISNA(VLOOKUP(P2124,Sheet1!E:F,2,0)),"--","PRESENT")</f>
        <v>--</v>
      </c>
      <c r="U2124"/>
      <c r="V2124">
        <f t="shared" si="536"/>
        <v>682</v>
      </c>
      <c r="W2124" s="79" t="s">
        <v>2667</v>
      </c>
      <c r="X2124" s="57" t="s">
        <v>2240</v>
      </c>
      <c r="Y2124" s="57" t="s">
        <v>2240</v>
      </c>
      <c r="Z2124" s="25" t="str">
        <f t="shared" si="537"/>
        <v/>
      </c>
      <c r="AA2124" s="25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33" t="str">
        <f>IF(ISNA(VLOOKUP(AA2124,'XEQM Shortlist'!J:J,1,0)),"//","")</f>
        <v/>
      </c>
      <c r="AF2124" s="92" t="str">
        <f t="shared" si="541"/>
        <v/>
      </c>
      <c r="AG2124" t="b">
        <f t="shared" si="542"/>
        <v>1</v>
      </c>
    </row>
    <row r="2125" spans="1:33">
      <c r="A2125" s="48">
        <f t="shared" si="543"/>
        <v>2125</v>
      </c>
      <c r="B2125" s="47">
        <f t="shared" si="544"/>
        <v>2081</v>
      </c>
      <c r="C2125" s="51" t="s">
        <v>3771</v>
      </c>
      <c r="D2125" s="51" t="s">
        <v>7</v>
      </c>
      <c r="E2125" s="54" t="s">
        <v>5273</v>
      </c>
      <c r="F2125" s="54" t="s">
        <v>5273</v>
      </c>
      <c r="G2125" s="63">
        <v>0</v>
      </c>
      <c r="H2125" s="63">
        <v>0</v>
      </c>
      <c r="I2125" s="56" t="s">
        <v>16</v>
      </c>
      <c r="J2125" s="56" t="s">
        <v>1378</v>
      </c>
      <c r="K2125" s="57" t="s">
        <v>3785</v>
      </c>
      <c r="L2125" s="55" t="s">
        <v>4773</v>
      </c>
      <c r="M2125" s="55" t="s">
        <v>4832</v>
      </c>
      <c r="N2125" s="55"/>
      <c r="O2125" s="55"/>
      <c r="P2125" s="54" t="s">
        <v>5275</v>
      </c>
      <c r="Q2125" s="13"/>
      <c r="R2125"/>
      <c r="S2125" t="str">
        <f t="shared" ref="S2125:S2127" si="55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54">IF(AA2125&lt;&gt;"",V2124+1,V2124)</f>
        <v>682</v>
      </c>
      <c r="W2125" s="79" t="s">
        <v>2667</v>
      </c>
      <c r="X2125" s="57" t="s">
        <v>2240</v>
      </c>
      <c r="Y2125" s="57" t="s">
        <v>2240</v>
      </c>
      <c r="Z2125" s="25" t="str">
        <f t="shared" ref="Z2125:Z2127" si="55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5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57">B2125</f>
        <v>2081</v>
      </c>
      <c r="AC2125" t="str">
        <f t="shared" ref="AC2125:AC2127" si="558">P2125</f>
        <v>MNU_MODEL</v>
      </c>
      <c r="AD2125" s="133" t="str">
        <f>IF(ISNA(VLOOKUP(AA2125,'XEQM Shortlist'!J:J,1,0)),"//","")</f>
        <v/>
      </c>
      <c r="AF2125" s="92" t="str">
        <f t="shared" ref="AF2125:AF2127" si="55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60">AA2125=AF2125</f>
        <v>1</v>
      </c>
    </row>
    <row r="2126" spans="1:33">
      <c r="A2126" s="48">
        <f t="shared" ref="A2126:A2127" si="561">IF(B2126=INT(B2126),ROW(),"")</f>
        <v>2126</v>
      </c>
      <c r="B2126" s="47">
        <f t="shared" ref="B2126:B2127" si="562">IF(AND(MID(C2126,2,1)&lt;&gt;"/",MID(C2126,1,1)="/"),INT(B2125)+1,B2125+0.01)</f>
        <v>2082</v>
      </c>
      <c r="C2126" s="51" t="s">
        <v>5292</v>
      </c>
      <c r="D2126" s="51" t="s">
        <v>7</v>
      </c>
      <c r="E2126" s="54" t="s">
        <v>5280</v>
      </c>
      <c r="F2126" s="54" t="s">
        <v>5280</v>
      </c>
      <c r="G2126" s="63">
        <v>0</v>
      </c>
      <c r="H2126" s="63">
        <v>0</v>
      </c>
      <c r="I2126" s="145" t="s">
        <v>3</v>
      </c>
      <c r="J2126" s="56" t="s">
        <v>1377</v>
      </c>
      <c r="K2126" s="57" t="s">
        <v>3947</v>
      </c>
      <c r="L2126" s="55" t="s">
        <v>4773</v>
      </c>
      <c r="M2126" s="55" t="s">
        <v>4830</v>
      </c>
      <c r="N2126" s="55"/>
      <c r="O2126" s="55"/>
      <c r="P2126" s="54" t="s">
        <v>5281</v>
      </c>
      <c r="Q2126" s="13"/>
      <c r="R2126"/>
      <c r="S2126" t="str">
        <f t="shared" si="553"/>
        <v/>
      </c>
      <c r="T2126" s="44" t="str">
        <f>IF(ISNA(VLOOKUP(P2126,Sheet1!E:F,2,0)),"--","PRESENT")</f>
        <v>--</v>
      </c>
      <c r="U2126"/>
      <c r="V2126">
        <f t="shared" si="554"/>
        <v>683</v>
      </c>
      <c r="W2126" s="79" t="s">
        <v>2667</v>
      </c>
      <c r="X2126" s="57" t="s">
        <v>2240</v>
      </c>
      <c r="Y2126" s="57" t="s">
        <v>2240</v>
      </c>
      <c r="Z2126" s="25" t="str">
        <f t="shared" si="555"/>
        <v>"X%" STD_SUB_I STD_SUB_L STD_SUB_E</v>
      </c>
      <c r="AA2126" s="25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33" t="str">
        <f>IF(ISNA(VLOOKUP(AA2126,'XEQM Shortlist'!J:J,1,0)),"//","")</f>
        <v>//</v>
      </c>
      <c r="AF2126" s="92" t="str">
        <f t="shared" si="559"/>
        <v>X%ILE</v>
      </c>
      <c r="AG2126" t="b">
        <f t="shared" si="560"/>
        <v>1</v>
      </c>
    </row>
    <row r="2127" spans="1:33">
      <c r="A2127" s="48">
        <f t="shared" si="561"/>
        <v>2127</v>
      </c>
      <c r="B2127" s="47">
        <f t="shared" si="562"/>
        <v>2083</v>
      </c>
      <c r="C2127" s="51" t="s">
        <v>5294</v>
      </c>
      <c r="D2127" s="51" t="s">
        <v>7</v>
      </c>
      <c r="E2127" s="54" t="s">
        <v>5291</v>
      </c>
      <c r="F2127" s="54" t="s">
        <v>5291</v>
      </c>
      <c r="G2127" s="63">
        <v>0</v>
      </c>
      <c r="H2127" s="63">
        <v>0</v>
      </c>
      <c r="I2127" s="145" t="s">
        <v>3</v>
      </c>
      <c r="J2127" s="56" t="s">
        <v>1377</v>
      </c>
      <c r="K2127" s="57" t="s">
        <v>3947</v>
      </c>
      <c r="L2127" s="55" t="s">
        <v>4773</v>
      </c>
      <c r="M2127" s="55" t="s">
        <v>4830</v>
      </c>
      <c r="N2127" s="55"/>
      <c r="O2127" s="55"/>
      <c r="P2127" s="54" t="s">
        <v>5293</v>
      </c>
      <c r="Q2127" s="13"/>
      <c r="R2127"/>
      <c r="S2127" t="str">
        <f t="shared" si="553"/>
        <v/>
      </c>
      <c r="T2127" s="44" t="str">
        <f>IF(ISNA(VLOOKUP(P2127,Sheet1!E:F,2,0)),"--","PRESENT")</f>
        <v>--</v>
      </c>
      <c r="U2127"/>
      <c r="V2127">
        <f t="shared" si="554"/>
        <v>684</v>
      </c>
      <c r="W2127" s="79" t="s">
        <v>2662</v>
      </c>
      <c r="X2127" s="57" t="s">
        <v>2240</v>
      </c>
      <c r="Y2127" s="57" t="s">
        <v>2240</v>
      </c>
      <c r="Z2127" s="25" t="str">
        <f t="shared" si="555"/>
        <v>"LINPOL"</v>
      </c>
      <c r="AA2127" s="25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33" t="str">
        <f>IF(ISNA(VLOOKUP(AA2127,'XEQM Shortlist'!J:J,1,0)),"//","")</f>
        <v>//</v>
      </c>
      <c r="AF2127" s="92" t="str">
        <f t="shared" si="559"/>
        <v>LINPOL</v>
      </c>
      <c r="AG2127" t="b">
        <f t="shared" si="560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88"/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88"/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6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64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63"/>
        <v/>
      </c>
      <c r="AB2131" s="1">
        <f>B2131</f>
        <v>0</v>
      </c>
      <c r="AC2131">
        <f t="shared" si="564"/>
        <v>0</v>
      </c>
      <c r="AD2131" s="133" t="str">
        <f>IF(ISNA(VLOOKUP(AA2131,'XEQM Shortlist'!J:J,1,0)),"//","")</f>
        <v/>
      </c>
      <c r="AF2131" s="92"/>
    </row>
    <row r="2132" spans="1:33">
      <c r="R2132"/>
      <c r="S2132" t="str">
        <f t="shared" ref="S2132:S2195" si="56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66">IF(AA2132&lt;&gt;"",V2131+1,V2131)</f>
        <v>0</v>
      </c>
      <c r="AD2132" s="133" t="str">
        <f>IF(ISNA(VLOOKUP(AA2132,'XEQM Shortlist'!J:J,1,0)),"//","")</f>
        <v>//</v>
      </c>
    </row>
    <row r="2133" spans="1:33">
      <c r="R2133"/>
      <c r="S2133" t="str">
        <f t="shared" si="565"/>
        <v/>
      </c>
      <c r="T2133" s="44" t="str">
        <f>IF(ISNA(VLOOKUP(P2133,Sheet1!E:F,2,0)),"--","PRESENT")</f>
        <v>--</v>
      </c>
      <c r="U2133"/>
      <c r="V2133">
        <f t="shared" si="566"/>
        <v>0</v>
      </c>
    </row>
    <row r="2134" spans="1:33">
      <c r="R2134"/>
      <c r="S2134" t="str">
        <f t="shared" si="565"/>
        <v/>
      </c>
      <c r="T2134" s="44" t="str">
        <f>IF(ISNA(VLOOKUP(P2134,Sheet1!E:F,2,0)),"--","PRESENT")</f>
        <v>--</v>
      </c>
      <c r="U2134"/>
      <c r="V2134">
        <f t="shared" si="566"/>
        <v>0</v>
      </c>
    </row>
    <row r="2135" spans="1:33">
      <c r="R2135"/>
      <c r="S2135" t="str">
        <f t="shared" si="565"/>
        <v/>
      </c>
      <c r="T2135" s="44" t="str">
        <f>IF(ISNA(VLOOKUP(P2135,Sheet1!E:F,2,0)),"--","PRESENT")</f>
        <v>--</v>
      </c>
      <c r="U2135"/>
      <c r="V2135">
        <f t="shared" si="566"/>
        <v>0</v>
      </c>
    </row>
    <row r="2136" spans="1:33">
      <c r="R2136"/>
      <c r="S2136" t="str">
        <f t="shared" si="565"/>
        <v/>
      </c>
      <c r="T2136" s="44" t="str">
        <f>IF(ISNA(VLOOKUP(P2136,Sheet1!E:F,2,0)),"--","PRESENT")</f>
        <v>--</v>
      </c>
      <c r="U2136"/>
      <c r="V2136">
        <f t="shared" si="566"/>
        <v>0</v>
      </c>
    </row>
    <row r="2137" spans="1:33">
      <c r="R2137"/>
      <c r="S2137" t="str">
        <f t="shared" si="565"/>
        <v/>
      </c>
      <c r="T2137" s="44" t="str">
        <f>IF(ISNA(VLOOKUP(P2137,Sheet1!E:F,2,0)),"--","PRESENT")</f>
        <v>--</v>
      </c>
      <c r="U2137"/>
      <c r="V2137">
        <f t="shared" si="566"/>
        <v>0</v>
      </c>
    </row>
    <row r="2138" spans="1:33">
      <c r="R2138"/>
      <c r="S2138" t="str">
        <f t="shared" si="565"/>
        <v/>
      </c>
      <c r="T2138" s="44" t="str">
        <f>IF(ISNA(VLOOKUP(P2138,Sheet1!E:F,2,0)),"--","PRESENT")</f>
        <v>--</v>
      </c>
      <c r="U2138"/>
      <c r="V2138">
        <f t="shared" si="566"/>
        <v>0</v>
      </c>
    </row>
    <row r="2139" spans="1:33">
      <c r="R2139"/>
      <c r="S2139" t="str">
        <f t="shared" si="565"/>
        <v/>
      </c>
      <c r="T2139" s="44" t="str">
        <f>IF(ISNA(VLOOKUP(P2139,Sheet1!E:F,2,0)),"--","PRESENT")</f>
        <v>--</v>
      </c>
      <c r="U2139"/>
      <c r="V2139">
        <f t="shared" si="566"/>
        <v>0</v>
      </c>
    </row>
    <row r="2140" spans="1:33">
      <c r="R2140"/>
      <c r="S2140" t="str">
        <f t="shared" si="565"/>
        <v/>
      </c>
      <c r="T2140" s="44" t="str">
        <f>IF(ISNA(VLOOKUP(P2140,Sheet1!E:F,2,0)),"--","PRESENT")</f>
        <v>--</v>
      </c>
      <c r="U2140"/>
      <c r="V2140">
        <f t="shared" si="566"/>
        <v>0</v>
      </c>
    </row>
    <row r="2141" spans="1:33">
      <c r="R2141"/>
      <c r="S2141" t="str">
        <f t="shared" si="565"/>
        <v/>
      </c>
      <c r="T2141" s="44" t="str">
        <f>IF(ISNA(VLOOKUP(P2141,Sheet1!E:F,2,0)),"--","PRESENT")</f>
        <v>--</v>
      </c>
      <c r="U2141"/>
      <c r="V2141">
        <f t="shared" si="566"/>
        <v>0</v>
      </c>
    </row>
    <row r="2142" spans="1:33">
      <c r="R2142"/>
      <c r="S2142" t="str">
        <f t="shared" si="565"/>
        <v/>
      </c>
      <c r="T2142" s="44" t="str">
        <f>IF(ISNA(VLOOKUP(P2142,Sheet1!E:F,2,0)),"--","PRESENT")</f>
        <v>--</v>
      </c>
      <c r="U2142"/>
      <c r="V2142">
        <f t="shared" si="566"/>
        <v>0</v>
      </c>
    </row>
    <row r="2143" spans="1:33">
      <c r="R2143"/>
      <c r="S2143" t="str">
        <f t="shared" si="565"/>
        <v/>
      </c>
      <c r="T2143" s="44" t="str">
        <f>IF(ISNA(VLOOKUP(P2143,Sheet1!E:F,2,0)),"--","PRESENT")</f>
        <v>--</v>
      </c>
      <c r="U2143"/>
      <c r="V2143">
        <f t="shared" si="566"/>
        <v>0</v>
      </c>
    </row>
    <row r="2144" spans="1:33">
      <c r="R2144"/>
      <c r="S2144" t="str">
        <f t="shared" si="565"/>
        <v/>
      </c>
      <c r="T2144" s="44" t="str">
        <f>IF(ISNA(VLOOKUP(P2144,Sheet1!E:F,2,0)),"--","PRESENT")</f>
        <v>--</v>
      </c>
      <c r="U2144"/>
      <c r="V2144">
        <f t="shared" si="566"/>
        <v>0</v>
      </c>
    </row>
    <row r="2145" spans="18:22">
      <c r="R2145"/>
      <c r="S2145" t="str">
        <f t="shared" si="565"/>
        <v/>
      </c>
      <c r="T2145" s="44" t="str">
        <f>IF(ISNA(VLOOKUP(P2145,Sheet1!E:F,2,0)),"--","PRESENT")</f>
        <v>--</v>
      </c>
      <c r="U2145"/>
      <c r="V2145">
        <f t="shared" si="566"/>
        <v>0</v>
      </c>
    </row>
    <row r="2146" spans="18:22">
      <c r="R2146"/>
      <c r="S2146" t="str">
        <f t="shared" si="565"/>
        <v/>
      </c>
      <c r="T2146" s="44" t="str">
        <f>IF(ISNA(VLOOKUP(P2146,Sheet1!E:F,2,0)),"--","PRESENT")</f>
        <v>--</v>
      </c>
      <c r="U2146"/>
      <c r="V2146">
        <f t="shared" si="566"/>
        <v>0</v>
      </c>
    </row>
    <row r="2147" spans="18:22">
      <c r="R2147"/>
      <c r="S2147" t="str">
        <f t="shared" si="565"/>
        <v/>
      </c>
      <c r="T2147" s="44" t="str">
        <f>IF(ISNA(VLOOKUP(P2147,Sheet1!E:F,2,0)),"--","PRESENT")</f>
        <v>--</v>
      </c>
      <c r="U2147"/>
      <c r="V2147">
        <f t="shared" si="566"/>
        <v>0</v>
      </c>
    </row>
    <row r="2148" spans="18:22">
      <c r="R2148"/>
      <c r="S2148" t="str">
        <f t="shared" si="565"/>
        <v/>
      </c>
      <c r="T2148" s="44" t="str">
        <f>IF(ISNA(VLOOKUP(P2148,Sheet1!E:F,2,0)),"--","PRESENT")</f>
        <v>--</v>
      </c>
      <c r="U2148"/>
      <c r="V2148">
        <f t="shared" si="566"/>
        <v>0</v>
      </c>
    </row>
    <row r="2149" spans="18:22">
      <c r="R2149"/>
      <c r="S2149" t="str">
        <f t="shared" si="565"/>
        <v/>
      </c>
      <c r="T2149" s="44" t="str">
        <f>IF(ISNA(VLOOKUP(P2149,Sheet1!E:F,2,0)),"--","PRESENT")</f>
        <v>--</v>
      </c>
      <c r="U2149"/>
      <c r="V2149">
        <f t="shared" si="566"/>
        <v>0</v>
      </c>
    </row>
    <row r="2150" spans="18:22">
      <c r="R2150"/>
      <c r="S2150" t="str">
        <f t="shared" si="565"/>
        <v/>
      </c>
      <c r="T2150" s="44" t="str">
        <f>IF(ISNA(VLOOKUP(P2150,Sheet1!E:F,2,0)),"--","PRESENT")</f>
        <v>--</v>
      </c>
      <c r="U2150"/>
      <c r="V2150">
        <f t="shared" si="566"/>
        <v>0</v>
      </c>
    </row>
    <row r="2151" spans="18:22">
      <c r="R2151"/>
      <c r="S2151" t="str">
        <f t="shared" si="565"/>
        <v/>
      </c>
      <c r="T2151" s="44" t="str">
        <f>IF(ISNA(VLOOKUP(P2151,Sheet1!E:F,2,0)),"--","PRESENT")</f>
        <v>--</v>
      </c>
      <c r="U2151"/>
      <c r="V2151">
        <f t="shared" si="566"/>
        <v>0</v>
      </c>
    </row>
    <row r="2152" spans="18:22">
      <c r="R2152"/>
      <c r="S2152" t="str">
        <f t="shared" si="565"/>
        <v/>
      </c>
      <c r="T2152" s="44" t="str">
        <f>IF(ISNA(VLOOKUP(P2152,Sheet1!E:F,2,0)),"--","PRESENT")</f>
        <v>--</v>
      </c>
      <c r="U2152"/>
      <c r="V2152">
        <f t="shared" si="566"/>
        <v>0</v>
      </c>
    </row>
    <row r="2153" spans="18:22">
      <c r="R2153"/>
      <c r="S2153" t="str">
        <f t="shared" si="565"/>
        <v/>
      </c>
      <c r="T2153" s="44" t="str">
        <f>IF(ISNA(VLOOKUP(P2153,Sheet1!E:F,2,0)),"--","PRESENT")</f>
        <v>--</v>
      </c>
      <c r="U2153"/>
      <c r="V2153">
        <f t="shared" si="566"/>
        <v>0</v>
      </c>
    </row>
    <row r="2154" spans="18:22">
      <c r="R2154"/>
      <c r="S2154" t="str">
        <f t="shared" si="565"/>
        <v/>
      </c>
      <c r="T2154" s="44" t="str">
        <f>IF(ISNA(VLOOKUP(P2154,Sheet1!E:F,2,0)),"--","PRESENT")</f>
        <v>--</v>
      </c>
      <c r="U2154"/>
      <c r="V2154">
        <f t="shared" si="566"/>
        <v>0</v>
      </c>
    </row>
    <row r="2155" spans="18:22">
      <c r="R2155"/>
      <c r="S2155" t="str">
        <f t="shared" si="565"/>
        <v/>
      </c>
      <c r="T2155" s="44" t="str">
        <f>IF(ISNA(VLOOKUP(P2155,Sheet1!E:F,2,0)),"--","PRESENT")</f>
        <v>--</v>
      </c>
      <c r="U2155"/>
      <c r="V2155">
        <f t="shared" si="566"/>
        <v>0</v>
      </c>
    </row>
    <row r="2156" spans="18:22">
      <c r="R2156"/>
      <c r="S2156" t="str">
        <f t="shared" si="565"/>
        <v/>
      </c>
      <c r="T2156" s="44" t="str">
        <f>IF(ISNA(VLOOKUP(P2156,Sheet1!E:F,2,0)),"--","PRESENT")</f>
        <v>--</v>
      </c>
      <c r="U2156"/>
      <c r="V2156">
        <f t="shared" si="566"/>
        <v>0</v>
      </c>
    </row>
    <row r="2157" spans="18:22">
      <c r="R2157"/>
      <c r="S2157" t="str">
        <f t="shared" si="565"/>
        <v/>
      </c>
      <c r="T2157" s="44" t="str">
        <f>IF(ISNA(VLOOKUP(P2157,Sheet1!E:F,2,0)),"--","PRESENT")</f>
        <v>--</v>
      </c>
      <c r="U2157"/>
      <c r="V2157">
        <f t="shared" si="566"/>
        <v>0</v>
      </c>
    </row>
    <row r="2158" spans="18:22">
      <c r="R2158"/>
      <c r="S2158" t="str">
        <f t="shared" si="565"/>
        <v/>
      </c>
      <c r="T2158" s="44" t="str">
        <f>IF(ISNA(VLOOKUP(P2158,Sheet1!E:F,2,0)),"--","PRESENT")</f>
        <v>--</v>
      </c>
      <c r="U2158"/>
      <c r="V2158">
        <f t="shared" si="566"/>
        <v>0</v>
      </c>
    </row>
    <row r="2159" spans="18:22">
      <c r="R2159"/>
      <c r="S2159" t="str">
        <f t="shared" si="565"/>
        <v/>
      </c>
      <c r="T2159" s="44" t="str">
        <f>IF(ISNA(VLOOKUP(P2159,Sheet1!E:F,2,0)),"--","PRESENT")</f>
        <v>--</v>
      </c>
      <c r="U2159"/>
      <c r="V2159">
        <f t="shared" si="566"/>
        <v>0</v>
      </c>
    </row>
    <row r="2160" spans="18:22">
      <c r="R2160"/>
      <c r="S2160" t="str">
        <f t="shared" si="565"/>
        <v/>
      </c>
      <c r="T2160" s="44" t="str">
        <f>IF(ISNA(VLOOKUP(P2160,Sheet1!E:F,2,0)),"--","PRESENT")</f>
        <v>--</v>
      </c>
      <c r="U2160"/>
      <c r="V2160">
        <f t="shared" si="566"/>
        <v>0</v>
      </c>
    </row>
    <row r="2161" spans="18:22">
      <c r="R2161"/>
      <c r="S2161" t="str">
        <f t="shared" si="565"/>
        <v/>
      </c>
      <c r="T2161" s="44" t="str">
        <f>IF(ISNA(VLOOKUP(P2161,Sheet1!E:F,2,0)),"--","PRESENT")</f>
        <v>--</v>
      </c>
      <c r="U2161"/>
      <c r="V2161">
        <f t="shared" si="566"/>
        <v>0</v>
      </c>
    </row>
    <row r="2162" spans="18:22">
      <c r="R2162"/>
      <c r="S2162" t="str">
        <f t="shared" si="565"/>
        <v/>
      </c>
      <c r="T2162" s="44" t="str">
        <f>IF(ISNA(VLOOKUP(P2162,Sheet1!E:F,2,0)),"--","PRESENT")</f>
        <v>--</v>
      </c>
      <c r="U2162"/>
      <c r="V2162">
        <f t="shared" si="566"/>
        <v>0</v>
      </c>
    </row>
    <row r="2163" spans="18:22">
      <c r="R2163"/>
      <c r="S2163" t="str">
        <f t="shared" si="565"/>
        <v/>
      </c>
      <c r="T2163" s="44" t="str">
        <f>IF(ISNA(VLOOKUP(P2163,Sheet1!E:F,2,0)),"--","PRESENT")</f>
        <v>--</v>
      </c>
      <c r="U2163"/>
      <c r="V2163">
        <f t="shared" si="566"/>
        <v>0</v>
      </c>
    </row>
    <row r="2164" spans="18:22">
      <c r="R2164"/>
      <c r="S2164" t="str">
        <f t="shared" si="565"/>
        <v/>
      </c>
      <c r="T2164" s="44" t="str">
        <f>IF(ISNA(VLOOKUP(P2164,Sheet1!E:F,2,0)),"--","PRESENT")</f>
        <v>--</v>
      </c>
      <c r="U2164"/>
      <c r="V2164">
        <f t="shared" si="566"/>
        <v>0</v>
      </c>
    </row>
    <row r="2165" spans="18:22">
      <c r="R2165"/>
      <c r="S2165" t="str">
        <f t="shared" si="565"/>
        <v/>
      </c>
      <c r="T2165" s="44" t="str">
        <f>IF(ISNA(VLOOKUP(P2165,Sheet1!E:F,2,0)),"--","PRESENT")</f>
        <v>--</v>
      </c>
      <c r="U2165"/>
      <c r="V2165">
        <f t="shared" si="566"/>
        <v>0</v>
      </c>
    </row>
    <row r="2166" spans="18:22">
      <c r="R2166"/>
      <c r="S2166" t="str">
        <f t="shared" si="565"/>
        <v/>
      </c>
      <c r="T2166" s="44" t="str">
        <f>IF(ISNA(VLOOKUP(P2166,Sheet1!E:F,2,0)),"--","PRESENT")</f>
        <v>--</v>
      </c>
      <c r="U2166"/>
      <c r="V2166">
        <f t="shared" si="566"/>
        <v>0</v>
      </c>
    </row>
    <row r="2167" spans="18:22">
      <c r="R2167"/>
      <c r="S2167" t="str">
        <f t="shared" si="565"/>
        <v/>
      </c>
      <c r="T2167" s="44" t="str">
        <f>IF(ISNA(VLOOKUP(P2167,Sheet1!E:F,2,0)),"--","PRESENT")</f>
        <v>--</v>
      </c>
      <c r="U2167"/>
      <c r="V2167">
        <f t="shared" si="566"/>
        <v>0</v>
      </c>
    </row>
    <row r="2168" spans="18:22">
      <c r="R2168"/>
      <c r="S2168" t="str">
        <f t="shared" si="565"/>
        <v/>
      </c>
      <c r="T2168" s="44" t="str">
        <f>IF(ISNA(VLOOKUP(P2168,Sheet1!E:F,2,0)),"--","PRESENT")</f>
        <v>--</v>
      </c>
      <c r="U2168"/>
      <c r="V2168">
        <f t="shared" si="566"/>
        <v>0</v>
      </c>
    </row>
    <row r="2169" spans="18:22">
      <c r="R2169"/>
      <c r="S2169" t="str">
        <f t="shared" si="565"/>
        <v/>
      </c>
      <c r="T2169" s="44" t="str">
        <f>IF(ISNA(VLOOKUP(P2169,Sheet1!E:F,2,0)),"--","PRESENT")</f>
        <v>--</v>
      </c>
      <c r="U2169"/>
      <c r="V2169">
        <f t="shared" si="566"/>
        <v>0</v>
      </c>
    </row>
    <row r="2170" spans="18:22">
      <c r="R2170"/>
      <c r="S2170" t="str">
        <f t="shared" si="565"/>
        <v/>
      </c>
      <c r="T2170" s="44" t="str">
        <f>IF(ISNA(VLOOKUP(P2170,Sheet1!E:F,2,0)),"--","PRESENT")</f>
        <v>--</v>
      </c>
      <c r="U2170"/>
      <c r="V2170">
        <f t="shared" si="566"/>
        <v>0</v>
      </c>
    </row>
    <row r="2171" spans="18:22">
      <c r="R2171"/>
      <c r="S2171" t="str">
        <f t="shared" si="565"/>
        <v/>
      </c>
      <c r="T2171" s="44" t="str">
        <f>IF(ISNA(VLOOKUP(P2171,Sheet1!E:F,2,0)),"--","PRESENT")</f>
        <v>--</v>
      </c>
      <c r="U2171"/>
      <c r="V2171">
        <f t="shared" si="566"/>
        <v>0</v>
      </c>
    </row>
    <row r="2172" spans="18:22">
      <c r="R2172"/>
      <c r="S2172" t="str">
        <f t="shared" si="565"/>
        <v/>
      </c>
      <c r="T2172" s="44" t="str">
        <f>IF(ISNA(VLOOKUP(P2172,Sheet1!E:F,2,0)),"--","PRESENT")</f>
        <v>--</v>
      </c>
      <c r="U2172"/>
      <c r="V2172">
        <f t="shared" si="566"/>
        <v>0</v>
      </c>
    </row>
    <row r="2173" spans="18:22">
      <c r="R2173"/>
      <c r="S2173" t="str">
        <f t="shared" si="565"/>
        <v/>
      </c>
      <c r="T2173" s="44" t="str">
        <f>IF(ISNA(VLOOKUP(P2173,Sheet1!E:F,2,0)),"--","PRESENT")</f>
        <v>--</v>
      </c>
      <c r="U2173"/>
      <c r="V2173">
        <f t="shared" si="566"/>
        <v>0</v>
      </c>
    </row>
    <row r="2174" spans="18:22">
      <c r="R2174"/>
      <c r="S2174" t="str">
        <f t="shared" si="565"/>
        <v/>
      </c>
      <c r="T2174" s="44" t="str">
        <f>IF(ISNA(VLOOKUP(P2174,Sheet1!E:F,2,0)),"--","PRESENT")</f>
        <v>--</v>
      </c>
      <c r="U2174"/>
      <c r="V2174">
        <f t="shared" si="566"/>
        <v>0</v>
      </c>
    </row>
    <row r="2175" spans="18:22">
      <c r="R2175"/>
      <c r="S2175" t="str">
        <f t="shared" si="565"/>
        <v/>
      </c>
      <c r="T2175" s="44" t="str">
        <f>IF(ISNA(VLOOKUP(P2175,Sheet1!E:F,2,0)),"--","PRESENT")</f>
        <v>--</v>
      </c>
      <c r="U2175"/>
      <c r="V2175">
        <f t="shared" si="566"/>
        <v>0</v>
      </c>
    </row>
    <row r="2176" spans="18:22">
      <c r="R2176"/>
      <c r="S2176" t="str">
        <f t="shared" si="565"/>
        <v/>
      </c>
      <c r="T2176" s="44" t="str">
        <f>IF(ISNA(VLOOKUP(P2176,Sheet1!E:F,2,0)),"--","PRESENT")</f>
        <v>--</v>
      </c>
      <c r="U2176"/>
      <c r="V2176">
        <f t="shared" si="566"/>
        <v>0</v>
      </c>
    </row>
    <row r="2177" spans="18:22">
      <c r="R2177"/>
      <c r="S2177" t="str">
        <f t="shared" si="565"/>
        <v/>
      </c>
      <c r="T2177" s="44" t="str">
        <f>IF(ISNA(VLOOKUP(P2177,Sheet1!E:F,2,0)),"--","PRESENT")</f>
        <v>--</v>
      </c>
      <c r="U2177"/>
      <c r="V2177">
        <f t="shared" si="566"/>
        <v>0</v>
      </c>
    </row>
    <row r="2178" spans="18:22">
      <c r="R2178"/>
      <c r="S2178" t="str">
        <f t="shared" si="565"/>
        <v/>
      </c>
      <c r="T2178" s="44" t="str">
        <f>IF(ISNA(VLOOKUP(P2178,Sheet1!E:F,2,0)),"--","PRESENT")</f>
        <v>--</v>
      </c>
      <c r="U2178"/>
      <c r="V2178">
        <f t="shared" si="566"/>
        <v>0</v>
      </c>
    </row>
    <row r="2179" spans="18:22">
      <c r="R2179"/>
      <c r="S2179" t="str">
        <f t="shared" si="565"/>
        <v/>
      </c>
      <c r="T2179" s="44" t="str">
        <f>IF(ISNA(VLOOKUP(P2179,Sheet1!E:F,2,0)),"--","PRESENT")</f>
        <v>--</v>
      </c>
      <c r="U2179"/>
      <c r="V2179">
        <f t="shared" si="566"/>
        <v>0</v>
      </c>
    </row>
    <row r="2180" spans="18:22">
      <c r="R2180"/>
      <c r="S2180" t="str">
        <f t="shared" si="565"/>
        <v/>
      </c>
      <c r="T2180" s="44" t="str">
        <f>IF(ISNA(VLOOKUP(P2180,Sheet1!E:F,2,0)),"--","PRESENT")</f>
        <v>--</v>
      </c>
      <c r="U2180"/>
      <c r="V2180">
        <f t="shared" si="566"/>
        <v>0</v>
      </c>
    </row>
    <row r="2181" spans="18:22">
      <c r="R2181"/>
      <c r="S2181" t="str">
        <f t="shared" si="565"/>
        <v/>
      </c>
      <c r="T2181" s="44" t="str">
        <f>IF(ISNA(VLOOKUP(P2181,Sheet1!E:F,2,0)),"--","PRESENT")</f>
        <v>--</v>
      </c>
      <c r="U2181"/>
      <c r="V2181">
        <f t="shared" si="566"/>
        <v>0</v>
      </c>
    </row>
    <row r="2182" spans="18:22">
      <c r="R2182"/>
      <c r="S2182" t="str">
        <f t="shared" si="565"/>
        <v/>
      </c>
      <c r="T2182" s="44" t="str">
        <f>IF(ISNA(VLOOKUP(P2182,Sheet1!E:F,2,0)),"--","PRESENT")</f>
        <v>--</v>
      </c>
      <c r="U2182"/>
      <c r="V2182">
        <f t="shared" si="566"/>
        <v>0</v>
      </c>
    </row>
    <row r="2183" spans="18:22">
      <c r="R2183"/>
      <c r="S2183" t="str">
        <f t="shared" si="565"/>
        <v/>
      </c>
      <c r="T2183" s="44" t="str">
        <f>IF(ISNA(VLOOKUP(P2183,Sheet1!E:F,2,0)),"--","PRESENT")</f>
        <v>--</v>
      </c>
      <c r="U2183"/>
      <c r="V2183">
        <f t="shared" si="566"/>
        <v>0</v>
      </c>
    </row>
    <row r="2184" spans="18:22">
      <c r="R2184"/>
      <c r="S2184" t="str">
        <f t="shared" si="565"/>
        <v/>
      </c>
      <c r="T2184" s="44" t="str">
        <f>IF(ISNA(VLOOKUP(P2184,Sheet1!E:F,2,0)),"--","PRESENT")</f>
        <v>--</v>
      </c>
      <c r="U2184"/>
      <c r="V2184">
        <f t="shared" si="566"/>
        <v>0</v>
      </c>
    </row>
    <row r="2185" spans="18:22">
      <c r="R2185"/>
      <c r="S2185" t="str">
        <f t="shared" si="565"/>
        <v/>
      </c>
      <c r="T2185" s="44" t="str">
        <f>IF(ISNA(VLOOKUP(P2185,Sheet1!E:F,2,0)),"--","PRESENT")</f>
        <v>--</v>
      </c>
      <c r="U2185"/>
      <c r="V2185">
        <f t="shared" si="566"/>
        <v>0</v>
      </c>
    </row>
    <row r="2186" spans="18:22">
      <c r="R2186"/>
      <c r="S2186" t="str">
        <f t="shared" si="565"/>
        <v/>
      </c>
      <c r="T2186" s="44" t="str">
        <f>IF(ISNA(VLOOKUP(P2186,Sheet1!E:F,2,0)),"--","PRESENT")</f>
        <v>--</v>
      </c>
      <c r="U2186"/>
      <c r="V2186">
        <f t="shared" si="566"/>
        <v>0</v>
      </c>
    </row>
    <row r="2187" spans="18:22">
      <c r="R2187"/>
      <c r="S2187" t="str">
        <f t="shared" si="565"/>
        <v/>
      </c>
      <c r="T2187" s="44" t="str">
        <f>IF(ISNA(VLOOKUP(P2187,Sheet1!E:F,2,0)),"--","PRESENT")</f>
        <v>--</v>
      </c>
      <c r="U2187"/>
      <c r="V2187">
        <f t="shared" si="566"/>
        <v>0</v>
      </c>
    </row>
    <row r="2188" spans="18:22">
      <c r="R2188"/>
      <c r="S2188" t="str">
        <f t="shared" si="565"/>
        <v/>
      </c>
      <c r="T2188" s="44" t="str">
        <f>IF(ISNA(VLOOKUP(P2188,Sheet1!E:F,2,0)),"--","PRESENT")</f>
        <v>--</v>
      </c>
      <c r="U2188"/>
      <c r="V2188">
        <f t="shared" si="566"/>
        <v>0</v>
      </c>
    </row>
    <row r="2189" spans="18:22">
      <c r="R2189"/>
      <c r="S2189" t="str">
        <f t="shared" si="565"/>
        <v/>
      </c>
      <c r="T2189" s="44" t="str">
        <f>IF(ISNA(VLOOKUP(P2189,Sheet1!E:F,2,0)),"--","PRESENT")</f>
        <v>--</v>
      </c>
      <c r="U2189"/>
      <c r="V2189">
        <f t="shared" si="566"/>
        <v>0</v>
      </c>
    </row>
    <row r="2190" spans="18:22">
      <c r="R2190"/>
      <c r="S2190" t="str">
        <f t="shared" si="565"/>
        <v/>
      </c>
      <c r="T2190" s="44" t="str">
        <f>IF(ISNA(VLOOKUP(P2190,Sheet1!E:F,2,0)),"--","PRESENT")</f>
        <v>--</v>
      </c>
      <c r="U2190"/>
      <c r="V2190">
        <f t="shared" si="566"/>
        <v>0</v>
      </c>
    </row>
    <row r="2191" spans="18:22">
      <c r="R2191"/>
      <c r="S2191" t="str">
        <f t="shared" si="565"/>
        <v/>
      </c>
      <c r="T2191" s="44" t="str">
        <f>IF(ISNA(VLOOKUP(P2191,Sheet1!E:F,2,0)),"--","PRESENT")</f>
        <v>--</v>
      </c>
      <c r="U2191"/>
      <c r="V2191">
        <f t="shared" si="566"/>
        <v>0</v>
      </c>
    </row>
    <row r="2192" spans="18:22">
      <c r="R2192"/>
      <c r="S2192" t="str">
        <f t="shared" si="565"/>
        <v/>
      </c>
      <c r="T2192" s="44" t="str">
        <f>IF(ISNA(VLOOKUP(P2192,Sheet1!E:F,2,0)),"--","PRESENT")</f>
        <v>--</v>
      </c>
      <c r="U2192"/>
      <c r="V2192">
        <f t="shared" si="566"/>
        <v>0</v>
      </c>
    </row>
    <row r="2193" spans="18:22">
      <c r="R2193"/>
      <c r="S2193" t="str">
        <f t="shared" si="565"/>
        <v/>
      </c>
      <c r="T2193" s="44" t="str">
        <f>IF(ISNA(VLOOKUP(P2193,Sheet1!E:F,2,0)),"--","PRESENT")</f>
        <v>--</v>
      </c>
      <c r="U2193"/>
      <c r="V2193">
        <f t="shared" si="566"/>
        <v>0</v>
      </c>
    </row>
    <row r="2194" spans="18:22">
      <c r="R2194"/>
      <c r="S2194" t="str">
        <f t="shared" si="565"/>
        <v/>
      </c>
      <c r="T2194" s="44" t="str">
        <f>IF(ISNA(VLOOKUP(P2194,Sheet1!E:F,2,0)),"--","PRESENT")</f>
        <v>--</v>
      </c>
      <c r="U2194"/>
      <c r="V2194">
        <f t="shared" si="566"/>
        <v>0</v>
      </c>
    </row>
    <row r="2195" spans="18:22">
      <c r="R2195"/>
      <c r="S2195" t="str">
        <f t="shared" si="565"/>
        <v/>
      </c>
      <c r="T2195" s="44" t="str">
        <f>IF(ISNA(VLOOKUP(P2195,Sheet1!E:F,2,0)),"--","PRESENT")</f>
        <v>--</v>
      </c>
      <c r="U2195"/>
      <c r="V2195">
        <f t="shared" si="566"/>
        <v>0</v>
      </c>
    </row>
    <row r="2196" spans="18:22">
      <c r="R2196"/>
      <c r="S2196" t="str">
        <f t="shared" ref="S2196:S2259" si="56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68">IF(AA2196&lt;&gt;"",V2195+1,V2195)</f>
        <v>0</v>
      </c>
    </row>
    <row r="2197" spans="18:22">
      <c r="R2197"/>
      <c r="S2197" t="str">
        <f t="shared" si="567"/>
        <v/>
      </c>
      <c r="T2197" s="44" t="str">
        <f>IF(ISNA(VLOOKUP(P2197,Sheet1!E:F,2,0)),"--","PRESENT")</f>
        <v>--</v>
      </c>
      <c r="U2197"/>
      <c r="V2197">
        <f t="shared" si="568"/>
        <v>0</v>
      </c>
    </row>
    <row r="2198" spans="18:22">
      <c r="R2198"/>
      <c r="S2198" t="str">
        <f t="shared" si="567"/>
        <v/>
      </c>
      <c r="T2198" s="44" t="str">
        <f>IF(ISNA(VLOOKUP(P2198,Sheet1!E:F,2,0)),"--","PRESENT")</f>
        <v>--</v>
      </c>
      <c r="U2198"/>
      <c r="V2198">
        <f t="shared" si="568"/>
        <v>0</v>
      </c>
    </row>
    <row r="2199" spans="18:22">
      <c r="R2199"/>
      <c r="S2199" t="str">
        <f t="shared" si="567"/>
        <v/>
      </c>
      <c r="T2199" s="44" t="str">
        <f>IF(ISNA(VLOOKUP(P2199,Sheet1!E:F,2,0)),"--","PRESENT")</f>
        <v>--</v>
      </c>
      <c r="U2199"/>
      <c r="V2199">
        <f t="shared" si="568"/>
        <v>0</v>
      </c>
    </row>
    <row r="2200" spans="18:22">
      <c r="R2200"/>
      <c r="S2200" t="str">
        <f t="shared" si="567"/>
        <v/>
      </c>
      <c r="T2200" s="44" t="str">
        <f>IF(ISNA(VLOOKUP(P2200,Sheet1!E:F,2,0)),"--","PRESENT")</f>
        <v>--</v>
      </c>
      <c r="U2200"/>
      <c r="V2200">
        <f t="shared" si="568"/>
        <v>0</v>
      </c>
    </row>
    <row r="2201" spans="18:22">
      <c r="R2201"/>
      <c r="S2201" t="str">
        <f t="shared" si="567"/>
        <v/>
      </c>
      <c r="T2201" s="44" t="str">
        <f>IF(ISNA(VLOOKUP(P2201,Sheet1!E:F,2,0)),"--","PRESENT")</f>
        <v>--</v>
      </c>
      <c r="U2201"/>
      <c r="V2201">
        <f t="shared" si="568"/>
        <v>0</v>
      </c>
    </row>
    <row r="2202" spans="18:22">
      <c r="R2202"/>
      <c r="S2202" t="str">
        <f t="shared" si="567"/>
        <v/>
      </c>
      <c r="T2202" s="44" t="str">
        <f>IF(ISNA(VLOOKUP(P2202,Sheet1!E:F,2,0)),"--","PRESENT")</f>
        <v>--</v>
      </c>
      <c r="U2202"/>
      <c r="V2202">
        <f t="shared" si="568"/>
        <v>0</v>
      </c>
    </row>
    <row r="2203" spans="18:22">
      <c r="R2203"/>
      <c r="S2203" t="str">
        <f t="shared" si="567"/>
        <v/>
      </c>
      <c r="T2203" s="44" t="str">
        <f>IF(ISNA(VLOOKUP(P2203,Sheet1!E:F,2,0)),"--","PRESENT")</f>
        <v>--</v>
      </c>
      <c r="U2203"/>
      <c r="V2203">
        <f t="shared" si="568"/>
        <v>0</v>
      </c>
    </row>
    <row r="2204" spans="18:22">
      <c r="R2204"/>
      <c r="S2204" t="str">
        <f t="shared" si="567"/>
        <v/>
      </c>
      <c r="T2204" s="44" t="str">
        <f>IF(ISNA(VLOOKUP(P2204,Sheet1!E:F,2,0)),"--","PRESENT")</f>
        <v>--</v>
      </c>
      <c r="U2204"/>
      <c r="V2204">
        <f t="shared" si="568"/>
        <v>0</v>
      </c>
    </row>
    <row r="2205" spans="18:22">
      <c r="R2205"/>
      <c r="S2205" t="str">
        <f t="shared" si="567"/>
        <v/>
      </c>
      <c r="T2205" s="44" t="str">
        <f>IF(ISNA(VLOOKUP(P2205,Sheet1!E:F,2,0)),"--","PRESENT")</f>
        <v>--</v>
      </c>
      <c r="U2205"/>
      <c r="V2205">
        <f t="shared" si="568"/>
        <v>0</v>
      </c>
    </row>
    <row r="2206" spans="18:22">
      <c r="R2206"/>
      <c r="S2206" t="str">
        <f t="shared" si="567"/>
        <v/>
      </c>
      <c r="T2206" s="44" t="str">
        <f>IF(ISNA(VLOOKUP(P2206,Sheet1!E:F,2,0)),"--","PRESENT")</f>
        <v>--</v>
      </c>
      <c r="U2206"/>
      <c r="V2206">
        <f t="shared" si="568"/>
        <v>0</v>
      </c>
    </row>
    <row r="2207" spans="18:22">
      <c r="R2207"/>
      <c r="S2207" t="str">
        <f t="shared" si="567"/>
        <v/>
      </c>
      <c r="T2207" s="44" t="str">
        <f>IF(ISNA(VLOOKUP(P2207,Sheet1!E:F,2,0)),"--","PRESENT")</f>
        <v>--</v>
      </c>
      <c r="U2207"/>
      <c r="V2207">
        <f t="shared" si="568"/>
        <v>0</v>
      </c>
    </row>
    <row r="2208" spans="18:22">
      <c r="R2208"/>
      <c r="S2208" t="str">
        <f t="shared" si="567"/>
        <v/>
      </c>
      <c r="T2208" s="44" t="str">
        <f>IF(ISNA(VLOOKUP(P2208,Sheet1!E:F,2,0)),"--","PRESENT")</f>
        <v>--</v>
      </c>
      <c r="U2208"/>
      <c r="V2208">
        <f t="shared" si="568"/>
        <v>0</v>
      </c>
    </row>
    <row r="2209" spans="18:22">
      <c r="R2209"/>
      <c r="S2209" t="str">
        <f t="shared" si="567"/>
        <v/>
      </c>
      <c r="T2209" s="44" t="str">
        <f>IF(ISNA(VLOOKUP(P2209,Sheet1!E:F,2,0)),"--","PRESENT")</f>
        <v>--</v>
      </c>
      <c r="U2209"/>
      <c r="V2209">
        <f t="shared" si="568"/>
        <v>0</v>
      </c>
    </row>
    <row r="2210" spans="18:22">
      <c r="R2210"/>
      <c r="S2210" t="str">
        <f t="shared" si="567"/>
        <v/>
      </c>
      <c r="T2210" s="44" t="str">
        <f>IF(ISNA(VLOOKUP(P2210,Sheet1!E:F,2,0)),"--","PRESENT")</f>
        <v>--</v>
      </c>
      <c r="U2210"/>
      <c r="V2210">
        <f t="shared" si="568"/>
        <v>0</v>
      </c>
    </row>
    <row r="2211" spans="18:22">
      <c r="R2211"/>
      <c r="S2211" t="str">
        <f t="shared" si="567"/>
        <v/>
      </c>
      <c r="T2211" s="44" t="str">
        <f>IF(ISNA(VLOOKUP(P2211,Sheet1!E:F,2,0)),"--","PRESENT")</f>
        <v>--</v>
      </c>
      <c r="U2211"/>
      <c r="V2211">
        <f t="shared" si="568"/>
        <v>0</v>
      </c>
    </row>
    <row r="2212" spans="18:22">
      <c r="R2212"/>
      <c r="S2212" t="str">
        <f t="shared" si="567"/>
        <v/>
      </c>
      <c r="T2212" s="44" t="str">
        <f>IF(ISNA(VLOOKUP(P2212,Sheet1!E:F,2,0)),"--","PRESENT")</f>
        <v>--</v>
      </c>
      <c r="U2212"/>
      <c r="V2212">
        <f t="shared" si="568"/>
        <v>0</v>
      </c>
    </row>
    <row r="2213" spans="18:22">
      <c r="R2213"/>
      <c r="S2213" t="str">
        <f t="shared" si="567"/>
        <v/>
      </c>
      <c r="T2213" s="44" t="str">
        <f>IF(ISNA(VLOOKUP(P2213,Sheet1!E:F,2,0)),"--","PRESENT")</f>
        <v>--</v>
      </c>
      <c r="U2213"/>
      <c r="V2213">
        <f t="shared" si="568"/>
        <v>0</v>
      </c>
    </row>
    <row r="2214" spans="18:22">
      <c r="R2214"/>
      <c r="S2214" t="str">
        <f t="shared" si="567"/>
        <v/>
      </c>
      <c r="T2214" s="44" t="str">
        <f>IF(ISNA(VLOOKUP(P2214,Sheet1!E:F,2,0)),"--","PRESENT")</f>
        <v>--</v>
      </c>
      <c r="U2214"/>
      <c r="V2214">
        <f t="shared" si="568"/>
        <v>0</v>
      </c>
    </row>
    <row r="2215" spans="18:22">
      <c r="R2215"/>
      <c r="S2215" t="str">
        <f t="shared" si="567"/>
        <v/>
      </c>
      <c r="T2215" s="44" t="str">
        <f>IF(ISNA(VLOOKUP(P2215,Sheet1!E:F,2,0)),"--","PRESENT")</f>
        <v>--</v>
      </c>
      <c r="U2215"/>
      <c r="V2215">
        <f t="shared" si="568"/>
        <v>0</v>
      </c>
    </row>
    <row r="2216" spans="18:22">
      <c r="R2216"/>
      <c r="S2216" t="str">
        <f t="shared" si="567"/>
        <v/>
      </c>
      <c r="T2216" s="44" t="str">
        <f>IF(ISNA(VLOOKUP(P2216,Sheet1!E:F,2,0)),"--","PRESENT")</f>
        <v>--</v>
      </c>
      <c r="U2216"/>
      <c r="V2216">
        <f t="shared" si="568"/>
        <v>0</v>
      </c>
    </row>
    <row r="2217" spans="18:22">
      <c r="R2217"/>
      <c r="S2217" t="str">
        <f t="shared" si="567"/>
        <v/>
      </c>
      <c r="T2217" s="44" t="str">
        <f>IF(ISNA(VLOOKUP(P2217,Sheet1!E:F,2,0)),"--","PRESENT")</f>
        <v>--</v>
      </c>
      <c r="U2217"/>
      <c r="V2217">
        <f t="shared" si="568"/>
        <v>0</v>
      </c>
    </row>
    <row r="2218" spans="18:22">
      <c r="R2218"/>
      <c r="S2218" t="str">
        <f t="shared" si="567"/>
        <v/>
      </c>
      <c r="T2218" s="44" t="str">
        <f>IF(ISNA(VLOOKUP(P2218,Sheet1!E:F,2,0)),"--","PRESENT")</f>
        <v>--</v>
      </c>
      <c r="U2218"/>
      <c r="V2218">
        <f t="shared" si="568"/>
        <v>0</v>
      </c>
    </row>
    <row r="2219" spans="18:22">
      <c r="R2219"/>
      <c r="S2219" t="str">
        <f t="shared" si="567"/>
        <v/>
      </c>
      <c r="T2219" s="44" t="str">
        <f>IF(ISNA(VLOOKUP(P2219,Sheet1!E:F,2,0)),"--","PRESENT")</f>
        <v>--</v>
      </c>
      <c r="U2219"/>
      <c r="V2219">
        <f t="shared" si="568"/>
        <v>0</v>
      </c>
    </row>
    <row r="2220" spans="18:22">
      <c r="R2220"/>
      <c r="S2220" t="str">
        <f t="shared" si="567"/>
        <v/>
      </c>
      <c r="T2220" s="44" t="str">
        <f>IF(ISNA(VLOOKUP(P2220,Sheet1!E:F,2,0)),"--","PRESENT")</f>
        <v>--</v>
      </c>
      <c r="U2220"/>
      <c r="V2220">
        <f t="shared" si="568"/>
        <v>0</v>
      </c>
    </row>
    <row r="2221" spans="18:22">
      <c r="R2221"/>
      <c r="S2221" t="str">
        <f t="shared" si="567"/>
        <v/>
      </c>
      <c r="T2221" s="44" t="str">
        <f>IF(ISNA(VLOOKUP(P2221,Sheet1!E:F,2,0)),"--","PRESENT")</f>
        <v>--</v>
      </c>
      <c r="U2221"/>
      <c r="V2221">
        <f t="shared" si="568"/>
        <v>0</v>
      </c>
    </row>
    <row r="2222" spans="18:22">
      <c r="R2222"/>
      <c r="S2222" t="str">
        <f t="shared" si="567"/>
        <v/>
      </c>
      <c r="T2222" s="44" t="str">
        <f>IF(ISNA(VLOOKUP(P2222,Sheet1!E:F,2,0)),"--","PRESENT")</f>
        <v>--</v>
      </c>
      <c r="U2222"/>
      <c r="V2222">
        <f t="shared" si="568"/>
        <v>0</v>
      </c>
    </row>
    <row r="2223" spans="18:22">
      <c r="R2223"/>
      <c r="S2223" t="str">
        <f t="shared" si="567"/>
        <v/>
      </c>
      <c r="T2223" s="44" t="str">
        <f>IF(ISNA(VLOOKUP(P2223,Sheet1!E:F,2,0)),"--","PRESENT")</f>
        <v>--</v>
      </c>
      <c r="U2223"/>
      <c r="V2223">
        <f t="shared" si="568"/>
        <v>0</v>
      </c>
    </row>
    <row r="2224" spans="18:22">
      <c r="R2224"/>
      <c r="S2224" t="str">
        <f t="shared" si="567"/>
        <v/>
      </c>
      <c r="T2224" s="44" t="str">
        <f>IF(ISNA(VLOOKUP(P2224,Sheet1!E:F,2,0)),"--","PRESENT")</f>
        <v>--</v>
      </c>
      <c r="U2224"/>
      <c r="V2224">
        <f t="shared" si="568"/>
        <v>0</v>
      </c>
    </row>
    <row r="2225" spans="18:22">
      <c r="R2225"/>
      <c r="S2225" t="str">
        <f t="shared" si="567"/>
        <v/>
      </c>
      <c r="T2225" s="44" t="str">
        <f>IF(ISNA(VLOOKUP(P2225,Sheet1!E:F,2,0)),"--","PRESENT")</f>
        <v>--</v>
      </c>
      <c r="U2225"/>
      <c r="V2225">
        <f t="shared" si="568"/>
        <v>0</v>
      </c>
    </row>
    <row r="2226" spans="18:22">
      <c r="R2226"/>
      <c r="S2226" t="str">
        <f t="shared" si="567"/>
        <v/>
      </c>
      <c r="T2226" s="44" t="str">
        <f>IF(ISNA(VLOOKUP(P2226,Sheet1!E:F,2,0)),"--","PRESENT")</f>
        <v>--</v>
      </c>
      <c r="U2226"/>
      <c r="V2226">
        <f t="shared" si="568"/>
        <v>0</v>
      </c>
    </row>
    <row r="2227" spans="18:22">
      <c r="R2227"/>
      <c r="S2227" t="str">
        <f t="shared" si="567"/>
        <v/>
      </c>
      <c r="T2227" s="44" t="str">
        <f>IF(ISNA(VLOOKUP(P2227,Sheet1!E:F,2,0)),"--","PRESENT")</f>
        <v>--</v>
      </c>
      <c r="U2227"/>
      <c r="V2227">
        <f t="shared" si="568"/>
        <v>0</v>
      </c>
    </row>
    <row r="2228" spans="18:22">
      <c r="R2228"/>
      <c r="S2228" t="str">
        <f t="shared" si="567"/>
        <v/>
      </c>
      <c r="T2228" s="44" t="str">
        <f>IF(ISNA(VLOOKUP(P2228,Sheet1!E:F,2,0)),"--","PRESENT")</f>
        <v>--</v>
      </c>
      <c r="U2228"/>
      <c r="V2228">
        <f t="shared" si="568"/>
        <v>0</v>
      </c>
    </row>
    <row r="2229" spans="18:22">
      <c r="R2229"/>
      <c r="S2229" t="str">
        <f t="shared" si="567"/>
        <v/>
      </c>
      <c r="T2229" s="44" t="str">
        <f>IF(ISNA(VLOOKUP(P2229,Sheet1!E:F,2,0)),"--","PRESENT")</f>
        <v>--</v>
      </c>
      <c r="U2229"/>
      <c r="V2229">
        <f t="shared" si="568"/>
        <v>0</v>
      </c>
    </row>
    <row r="2230" spans="18:22">
      <c r="R2230"/>
      <c r="S2230" t="str">
        <f t="shared" si="567"/>
        <v/>
      </c>
      <c r="T2230" s="44" t="str">
        <f>IF(ISNA(VLOOKUP(P2230,Sheet1!E:F,2,0)),"--","PRESENT")</f>
        <v>--</v>
      </c>
      <c r="U2230"/>
      <c r="V2230">
        <f t="shared" si="568"/>
        <v>0</v>
      </c>
    </row>
    <row r="2231" spans="18:22">
      <c r="R2231"/>
      <c r="S2231" t="str">
        <f t="shared" si="567"/>
        <v/>
      </c>
      <c r="T2231" s="44" t="str">
        <f>IF(ISNA(VLOOKUP(P2231,Sheet1!E:F,2,0)),"--","PRESENT")</f>
        <v>--</v>
      </c>
      <c r="U2231"/>
      <c r="V2231">
        <f t="shared" si="568"/>
        <v>0</v>
      </c>
    </row>
    <row r="2232" spans="18:22">
      <c r="R2232"/>
      <c r="S2232" t="str">
        <f t="shared" si="567"/>
        <v/>
      </c>
      <c r="T2232" s="44" t="str">
        <f>IF(ISNA(VLOOKUP(P2232,Sheet1!E:F,2,0)),"--","PRESENT")</f>
        <v>--</v>
      </c>
      <c r="U2232"/>
      <c r="V2232">
        <f t="shared" si="568"/>
        <v>0</v>
      </c>
    </row>
    <row r="2233" spans="18:22">
      <c r="R2233"/>
      <c r="S2233" t="str">
        <f t="shared" si="567"/>
        <v/>
      </c>
      <c r="T2233" s="44" t="str">
        <f>IF(ISNA(VLOOKUP(P2233,Sheet1!E:F,2,0)),"--","PRESENT")</f>
        <v>--</v>
      </c>
      <c r="U2233"/>
      <c r="V2233">
        <f t="shared" si="568"/>
        <v>0</v>
      </c>
    </row>
    <row r="2234" spans="18:22">
      <c r="R2234"/>
      <c r="S2234" t="str">
        <f t="shared" si="567"/>
        <v/>
      </c>
      <c r="T2234" s="44" t="str">
        <f>IF(ISNA(VLOOKUP(P2234,Sheet1!E:F,2,0)),"--","PRESENT")</f>
        <v>--</v>
      </c>
      <c r="U2234"/>
      <c r="V2234">
        <f t="shared" si="568"/>
        <v>0</v>
      </c>
    </row>
    <row r="2235" spans="18:22">
      <c r="R2235"/>
      <c r="S2235" t="str">
        <f t="shared" si="567"/>
        <v/>
      </c>
      <c r="T2235" s="44" t="str">
        <f>IF(ISNA(VLOOKUP(P2235,Sheet1!E:F,2,0)),"--","PRESENT")</f>
        <v>--</v>
      </c>
      <c r="U2235"/>
      <c r="V2235">
        <f t="shared" si="568"/>
        <v>0</v>
      </c>
    </row>
    <row r="2236" spans="18:22">
      <c r="R2236"/>
      <c r="S2236" t="str">
        <f t="shared" si="567"/>
        <v/>
      </c>
      <c r="T2236" s="44" t="str">
        <f>IF(ISNA(VLOOKUP(P2236,Sheet1!E:F,2,0)),"--","PRESENT")</f>
        <v>--</v>
      </c>
      <c r="U2236"/>
      <c r="V2236">
        <f t="shared" si="568"/>
        <v>0</v>
      </c>
    </row>
    <row r="2237" spans="18:22">
      <c r="R2237"/>
      <c r="S2237" t="str">
        <f t="shared" si="567"/>
        <v/>
      </c>
      <c r="T2237" s="44" t="str">
        <f>IF(ISNA(VLOOKUP(P2237,Sheet1!E:F,2,0)),"--","PRESENT")</f>
        <v>--</v>
      </c>
      <c r="U2237"/>
      <c r="V2237">
        <f t="shared" si="568"/>
        <v>0</v>
      </c>
    </row>
    <row r="2238" spans="18:22">
      <c r="R2238"/>
      <c r="S2238" t="str">
        <f t="shared" si="567"/>
        <v/>
      </c>
      <c r="T2238" s="44" t="str">
        <f>IF(ISNA(VLOOKUP(P2238,Sheet1!E:F,2,0)),"--","PRESENT")</f>
        <v>--</v>
      </c>
      <c r="U2238"/>
      <c r="V2238">
        <f t="shared" si="568"/>
        <v>0</v>
      </c>
    </row>
    <row r="2239" spans="18:22">
      <c r="R2239"/>
      <c r="S2239" t="str">
        <f t="shared" si="567"/>
        <v/>
      </c>
      <c r="T2239" s="44" t="str">
        <f>IF(ISNA(VLOOKUP(P2239,Sheet1!E:F,2,0)),"--","PRESENT")</f>
        <v>--</v>
      </c>
      <c r="U2239"/>
      <c r="V2239">
        <f t="shared" si="568"/>
        <v>0</v>
      </c>
    </row>
    <row r="2240" spans="18:22">
      <c r="R2240"/>
      <c r="S2240" t="str">
        <f t="shared" si="567"/>
        <v/>
      </c>
      <c r="T2240" s="44" t="str">
        <f>IF(ISNA(VLOOKUP(P2240,Sheet1!E:F,2,0)),"--","PRESENT")</f>
        <v>--</v>
      </c>
      <c r="U2240"/>
      <c r="V2240">
        <f t="shared" si="568"/>
        <v>0</v>
      </c>
    </row>
    <row r="2241" spans="18:22">
      <c r="R2241"/>
      <c r="S2241" t="str">
        <f t="shared" si="567"/>
        <v/>
      </c>
      <c r="T2241" s="44" t="str">
        <f>IF(ISNA(VLOOKUP(P2241,Sheet1!E:F,2,0)),"--","PRESENT")</f>
        <v>--</v>
      </c>
      <c r="U2241"/>
      <c r="V2241">
        <f t="shared" si="568"/>
        <v>0</v>
      </c>
    </row>
    <row r="2242" spans="18:22">
      <c r="R2242"/>
      <c r="S2242" t="str">
        <f t="shared" si="567"/>
        <v/>
      </c>
      <c r="T2242" s="44" t="str">
        <f>IF(ISNA(VLOOKUP(P2242,Sheet1!E:F,2,0)),"--","PRESENT")</f>
        <v>--</v>
      </c>
      <c r="U2242"/>
      <c r="V2242">
        <f t="shared" si="568"/>
        <v>0</v>
      </c>
    </row>
    <row r="2243" spans="18:22">
      <c r="R2243"/>
      <c r="S2243" t="str">
        <f t="shared" si="567"/>
        <v/>
      </c>
      <c r="T2243" s="44" t="str">
        <f>IF(ISNA(VLOOKUP(P2243,Sheet1!E:F,2,0)),"--","PRESENT")</f>
        <v>--</v>
      </c>
      <c r="U2243"/>
      <c r="V2243">
        <f t="shared" si="568"/>
        <v>0</v>
      </c>
    </row>
    <row r="2244" spans="18:22">
      <c r="R2244"/>
      <c r="S2244" t="str">
        <f t="shared" si="567"/>
        <v/>
      </c>
      <c r="T2244" s="44" t="str">
        <f>IF(ISNA(VLOOKUP(P2244,Sheet1!E:F,2,0)),"--","PRESENT")</f>
        <v>--</v>
      </c>
      <c r="U2244"/>
      <c r="V2244">
        <f t="shared" si="568"/>
        <v>0</v>
      </c>
    </row>
    <row r="2245" spans="18:22">
      <c r="R2245"/>
      <c r="S2245" t="str">
        <f t="shared" si="567"/>
        <v/>
      </c>
      <c r="T2245" s="44" t="str">
        <f>IF(ISNA(VLOOKUP(P2245,Sheet1!E:F,2,0)),"--","PRESENT")</f>
        <v>--</v>
      </c>
      <c r="U2245"/>
      <c r="V2245">
        <f t="shared" si="568"/>
        <v>0</v>
      </c>
    </row>
    <row r="2246" spans="18:22">
      <c r="R2246"/>
      <c r="S2246" t="str">
        <f t="shared" si="567"/>
        <v/>
      </c>
      <c r="T2246" s="44" t="str">
        <f>IF(ISNA(VLOOKUP(P2246,Sheet1!E:F,2,0)),"--","PRESENT")</f>
        <v>--</v>
      </c>
      <c r="U2246"/>
      <c r="V2246">
        <f t="shared" si="568"/>
        <v>0</v>
      </c>
    </row>
    <row r="2247" spans="18:22">
      <c r="R2247"/>
      <c r="S2247" t="str">
        <f t="shared" si="567"/>
        <v/>
      </c>
      <c r="T2247" s="44" t="str">
        <f>IF(ISNA(VLOOKUP(P2247,Sheet1!E:F,2,0)),"--","PRESENT")</f>
        <v>--</v>
      </c>
      <c r="U2247"/>
      <c r="V2247">
        <f t="shared" si="568"/>
        <v>0</v>
      </c>
    </row>
    <row r="2248" spans="18:22">
      <c r="R2248"/>
      <c r="S2248" t="str">
        <f t="shared" si="567"/>
        <v/>
      </c>
      <c r="T2248" s="44" t="str">
        <f>IF(ISNA(VLOOKUP(P2248,Sheet1!E:F,2,0)),"--","PRESENT")</f>
        <v>--</v>
      </c>
      <c r="U2248"/>
      <c r="V2248">
        <f t="shared" si="568"/>
        <v>0</v>
      </c>
    </row>
    <row r="2249" spans="18:22">
      <c r="R2249"/>
      <c r="S2249" t="str">
        <f t="shared" si="567"/>
        <v/>
      </c>
      <c r="T2249" s="44" t="str">
        <f>IF(ISNA(VLOOKUP(P2249,Sheet1!E:F,2,0)),"--","PRESENT")</f>
        <v>--</v>
      </c>
      <c r="U2249"/>
      <c r="V2249">
        <f t="shared" si="568"/>
        <v>0</v>
      </c>
    </row>
    <row r="2250" spans="18:22">
      <c r="R2250"/>
      <c r="S2250" t="str">
        <f t="shared" si="567"/>
        <v/>
      </c>
      <c r="T2250" s="44" t="str">
        <f>IF(ISNA(VLOOKUP(P2250,Sheet1!E:F,2,0)),"--","PRESENT")</f>
        <v>--</v>
      </c>
      <c r="U2250"/>
      <c r="V2250">
        <f t="shared" si="568"/>
        <v>0</v>
      </c>
    </row>
    <row r="2251" spans="18:22">
      <c r="R2251"/>
      <c r="S2251" t="str">
        <f t="shared" si="567"/>
        <v/>
      </c>
      <c r="T2251" s="44" t="str">
        <f>IF(ISNA(VLOOKUP(P2251,Sheet1!E:F,2,0)),"--","PRESENT")</f>
        <v>--</v>
      </c>
      <c r="U2251"/>
      <c r="V2251">
        <f t="shared" si="568"/>
        <v>0</v>
      </c>
    </row>
    <row r="2252" spans="18:22">
      <c r="R2252"/>
      <c r="S2252" t="str">
        <f t="shared" si="567"/>
        <v/>
      </c>
      <c r="T2252" s="44" t="str">
        <f>IF(ISNA(VLOOKUP(P2252,Sheet1!E:F,2,0)),"--","PRESENT")</f>
        <v>--</v>
      </c>
      <c r="U2252"/>
      <c r="V2252">
        <f t="shared" si="568"/>
        <v>0</v>
      </c>
    </row>
    <row r="2253" spans="18:22">
      <c r="R2253"/>
      <c r="S2253" t="str">
        <f t="shared" si="567"/>
        <v/>
      </c>
      <c r="T2253" s="44" t="str">
        <f>IF(ISNA(VLOOKUP(P2253,Sheet1!E:F,2,0)),"--","PRESENT")</f>
        <v>--</v>
      </c>
      <c r="U2253"/>
      <c r="V2253">
        <f t="shared" si="568"/>
        <v>0</v>
      </c>
    </row>
    <row r="2254" spans="18:22">
      <c r="R2254"/>
      <c r="S2254" t="str">
        <f t="shared" si="567"/>
        <v/>
      </c>
      <c r="T2254" s="44" t="str">
        <f>IF(ISNA(VLOOKUP(P2254,Sheet1!E:F,2,0)),"--","PRESENT")</f>
        <v>--</v>
      </c>
      <c r="U2254"/>
      <c r="V2254">
        <f t="shared" si="568"/>
        <v>0</v>
      </c>
    </row>
    <row r="2255" spans="18:22">
      <c r="R2255"/>
      <c r="S2255" t="str">
        <f t="shared" si="567"/>
        <v/>
      </c>
      <c r="T2255" s="44" t="str">
        <f>IF(ISNA(VLOOKUP(P2255,Sheet1!E:F,2,0)),"--","PRESENT")</f>
        <v>--</v>
      </c>
      <c r="U2255"/>
      <c r="V2255">
        <f t="shared" si="568"/>
        <v>0</v>
      </c>
    </row>
    <row r="2256" spans="18:22">
      <c r="R2256"/>
      <c r="S2256" t="str">
        <f t="shared" si="567"/>
        <v/>
      </c>
      <c r="T2256" s="44" t="str">
        <f>IF(ISNA(VLOOKUP(P2256,Sheet1!E:F,2,0)),"--","PRESENT")</f>
        <v>--</v>
      </c>
      <c r="U2256"/>
      <c r="V2256">
        <f t="shared" si="568"/>
        <v>0</v>
      </c>
    </row>
    <row r="2257" spans="18:22">
      <c r="R2257"/>
      <c r="S2257" t="str">
        <f t="shared" si="567"/>
        <v/>
      </c>
      <c r="T2257" s="44" t="str">
        <f>IF(ISNA(VLOOKUP(P2257,Sheet1!E:F,2,0)),"--","PRESENT")</f>
        <v>--</v>
      </c>
      <c r="U2257"/>
      <c r="V2257">
        <f t="shared" si="568"/>
        <v>0</v>
      </c>
    </row>
    <row r="2258" spans="18:22">
      <c r="R2258"/>
      <c r="S2258" t="str">
        <f t="shared" si="567"/>
        <v/>
      </c>
      <c r="T2258" s="44" t="str">
        <f>IF(ISNA(VLOOKUP(P2258,Sheet1!E:F,2,0)),"--","PRESENT")</f>
        <v>--</v>
      </c>
      <c r="U2258"/>
      <c r="V2258">
        <f t="shared" si="568"/>
        <v>0</v>
      </c>
    </row>
    <row r="2259" spans="18:22">
      <c r="R2259"/>
      <c r="S2259" t="str">
        <f t="shared" si="567"/>
        <v/>
      </c>
      <c r="T2259" s="44" t="str">
        <f>IF(ISNA(VLOOKUP(P2259,Sheet1!E:F,2,0)),"--","PRESENT")</f>
        <v>--</v>
      </c>
      <c r="U2259"/>
      <c r="V2259">
        <f t="shared" si="568"/>
        <v>0</v>
      </c>
    </row>
    <row r="2260" spans="18:22">
      <c r="R2260"/>
      <c r="S2260" t="str">
        <f t="shared" ref="S2260:S2323" si="56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70">IF(AA2260&lt;&gt;"",V2259+1,V2259)</f>
        <v>0</v>
      </c>
    </row>
    <row r="2261" spans="18:22">
      <c r="R2261"/>
      <c r="S2261" t="str">
        <f t="shared" si="569"/>
        <v/>
      </c>
      <c r="T2261" s="44" t="str">
        <f>IF(ISNA(VLOOKUP(P2261,Sheet1!E:F,2,0)),"--","PRESENT")</f>
        <v>--</v>
      </c>
      <c r="U2261"/>
      <c r="V2261">
        <f t="shared" si="570"/>
        <v>0</v>
      </c>
    </row>
    <row r="2262" spans="18:22">
      <c r="R2262"/>
      <c r="S2262" t="str">
        <f t="shared" si="569"/>
        <v/>
      </c>
      <c r="T2262" s="44" t="str">
        <f>IF(ISNA(VLOOKUP(P2262,Sheet1!E:F,2,0)),"--","PRESENT")</f>
        <v>--</v>
      </c>
      <c r="U2262"/>
      <c r="V2262">
        <f t="shared" si="570"/>
        <v>0</v>
      </c>
    </row>
    <row r="2263" spans="18:22">
      <c r="R2263"/>
      <c r="S2263" t="str">
        <f t="shared" si="569"/>
        <v/>
      </c>
      <c r="T2263" s="44" t="str">
        <f>IF(ISNA(VLOOKUP(P2263,Sheet1!E:F,2,0)),"--","PRESENT")</f>
        <v>--</v>
      </c>
      <c r="U2263"/>
      <c r="V2263">
        <f t="shared" si="570"/>
        <v>0</v>
      </c>
    </row>
    <row r="2264" spans="18:22">
      <c r="R2264"/>
      <c r="S2264" t="str">
        <f t="shared" si="569"/>
        <v/>
      </c>
      <c r="T2264" s="44" t="str">
        <f>IF(ISNA(VLOOKUP(P2264,Sheet1!E:F,2,0)),"--","PRESENT")</f>
        <v>--</v>
      </c>
      <c r="U2264"/>
      <c r="V2264">
        <f t="shared" si="570"/>
        <v>0</v>
      </c>
    </row>
    <row r="2265" spans="18:22">
      <c r="R2265"/>
      <c r="S2265" t="str">
        <f t="shared" si="569"/>
        <v/>
      </c>
      <c r="T2265" s="44" t="str">
        <f>IF(ISNA(VLOOKUP(P2265,Sheet1!E:F,2,0)),"--","PRESENT")</f>
        <v>--</v>
      </c>
      <c r="U2265"/>
      <c r="V2265">
        <f t="shared" si="570"/>
        <v>0</v>
      </c>
    </row>
    <row r="2266" spans="18:22">
      <c r="R2266"/>
      <c r="S2266" t="str">
        <f t="shared" si="569"/>
        <v/>
      </c>
      <c r="T2266" s="44" t="str">
        <f>IF(ISNA(VLOOKUP(P2266,Sheet1!E:F,2,0)),"--","PRESENT")</f>
        <v>--</v>
      </c>
      <c r="U2266"/>
      <c r="V2266">
        <f t="shared" si="570"/>
        <v>0</v>
      </c>
    </row>
    <row r="2267" spans="18:22">
      <c r="R2267"/>
      <c r="S2267" t="str">
        <f t="shared" si="569"/>
        <v/>
      </c>
      <c r="T2267" s="44" t="str">
        <f>IF(ISNA(VLOOKUP(P2267,Sheet1!E:F,2,0)),"--","PRESENT")</f>
        <v>--</v>
      </c>
      <c r="U2267"/>
      <c r="V2267">
        <f t="shared" si="570"/>
        <v>0</v>
      </c>
    </row>
    <row r="2268" spans="18:22">
      <c r="R2268"/>
      <c r="S2268" t="str">
        <f t="shared" si="569"/>
        <v/>
      </c>
      <c r="T2268" s="44" t="str">
        <f>IF(ISNA(VLOOKUP(P2268,Sheet1!E:F,2,0)),"--","PRESENT")</f>
        <v>--</v>
      </c>
      <c r="U2268"/>
      <c r="V2268">
        <f t="shared" si="570"/>
        <v>0</v>
      </c>
    </row>
    <row r="2269" spans="18:22">
      <c r="R2269"/>
      <c r="S2269" t="str">
        <f t="shared" si="569"/>
        <v/>
      </c>
      <c r="T2269" s="44" t="str">
        <f>IF(ISNA(VLOOKUP(P2269,Sheet1!E:F,2,0)),"--","PRESENT")</f>
        <v>--</v>
      </c>
      <c r="U2269"/>
      <c r="V2269">
        <f t="shared" si="570"/>
        <v>0</v>
      </c>
    </row>
    <row r="2270" spans="18:22">
      <c r="R2270"/>
      <c r="S2270" t="str">
        <f t="shared" si="569"/>
        <v/>
      </c>
      <c r="T2270" s="44" t="str">
        <f>IF(ISNA(VLOOKUP(P2270,Sheet1!E:F,2,0)),"--","PRESENT")</f>
        <v>--</v>
      </c>
      <c r="U2270"/>
      <c r="V2270">
        <f t="shared" si="570"/>
        <v>0</v>
      </c>
    </row>
    <row r="2271" spans="18:22">
      <c r="R2271"/>
      <c r="S2271" t="str">
        <f t="shared" si="569"/>
        <v/>
      </c>
      <c r="T2271" s="44" t="str">
        <f>IF(ISNA(VLOOKUP(P2271,Sheet1!E:F,2,0)),"--","PRESENT")</f>
        <v>--</v>
      </c>
      <c r="U2271"/>
      <c r="V2271">
        <f t="shared" si="570"/>
        <v>0</v>
      </c>
    </row>
    <row r="2272" spans="18:22">
      <c r="R2272"/>
      <c r="S2272" t="str">
        <f t="shared" si="569"/>
        <v/>
      </c>
      <c r="T2272" s="44" t="str">
        <f>IF(ISNA(VLOOKUP(P2272,Sheet1!E:F,2,0)),"--","PRESENT")</f>
        <v>--</v>
      </c>
      <c r="U2272"/>
      <c r="V2272">
        <f t="shared" si="570"/>
        <v>0</v>
      </c>
    </row>
    <row r="2273" spans="18:22">
      <c r="R2273"/>
      <c r="S2273" t="str">
        <f t="shared" si="569"/>
        <v/>
      </c>
      <c r="T2273" s="44" t="str">
        <f>IF(ISNA(VLOOKUP(P2273,Sheet1!E:F,2,0)),"--","PRESENT")</f>
        <v>--</v>
      </c>
      <c r="U2273"/>
      <c r="V2273">
        <f t="shared" si="570"/>
        <v>0</v>
      </c>
    </row>
    <row r="2274" spans="18:22">
      <c r="R2274"/>
      <c r="S2274" t="str">
        <f t="shared" si="569"/>
        <v/>
      </c>
      <c r="T2274" s="44" t="str">
        <f>IF(ISNA(VLOOKUP(P2274,Sheet1!E:F,2,0)),"--","PRESENT")</f>
        <v>--</v>
      </c>
      <c r="U2274"/>
      <c r="V2274">
        <f t="shared" si="570"/>
        <v>0</v>
      </c>
    </row>
    <row r="2275" spans="18:22">
      <c r="R2275"/>
      <c r="S2275" t="str">
        <f t="shared" si="569"/>
        <v/>
      </c>
      <c r="T2275" s="44" t="str">
        <f>IF(ISNA(VLOOKUP(P2275,Sheet1!E:F,2,0)),"--","PRESENT")</f>
        <v>--</v>
      </c>
      <c r="U2275"/>
      <c r="V2275">
        <f t="shared" si="570"/>
        <v>0</v>
      </c>
    </row>
    <row r="2276" spans="18:22">
      <c r="R2276"/>
      <c r="S2276" t="str">
        <f t="shared" si="569"/>
        <v/>
      </c>
      <c r="T2276" s="44" t="str">
        <f>IF(ISNA(VLOOKUP(P2276,Sheet1!E:F,2,0)),"--","PRESENT")</f>
        <v>--</v>
      </c>
      <c r="U2276"/>
      <c r="V2276">
        <f t="shared" si="570"/>
        <v>0</v>
      </c>
    </row>
    <row r="2277" spans="18:22">
      <c r="R2277"/>
      <c r="S2277" t="str">
        <f t="shared" si="569"/>
        <v/>
      </c>
      <c r="T2277" s="44" t="str">
        <f>IF(ISNA(VLOOKUP(P2277,Sheet1!E:F,2,0)),"--","PRESENT")</f>
        <v>--</v>
      </c>
      <c r="U2277"/>
      <c r="V2277">
        <f t="shared" si="570"/>
        <v>0</v>
      </c>
    </row>
    <row r="2278" spans="18:22">
      <c r="R2278"/>
      <c r="S2278" t="str">
        <f t="shared" si="569"/>
        <v/>
      </c>
      <c r="T2278" s="44" t="str">
        <f>IF(ISNA(VLOOKUP(P2278,Sheet1!E:F,2,0)),"--","PRESENT")</f>
        <v>--</v>
      </c>
      <c r="U2278"/>
      <c r="V2278">
        <f t="shared" si="570"/>
        <v>0</v>
      </c>
    </row>
    <row r="2279" spans="18:22">
      <c r="R2279"/>
      <c r="S2279" t="str">
        <f t="shared" si="569"/>
        <v/>
      </c>
      <c r="T2279" s="44" t="str">
        <f>IF(ISNA(VLOOKUP(P2279,Sheet1!E:F,2,0)),"--","PRESENT")</f>
        <v>--</v>
      </c>
      <c r="U2279"/>
      <c r="V2279">
        <f t="shared" si="570"/>
        <v>0</v>
      </c>
    </row>
    <row r="2280" spans="18:22">
      <c r="R2280"/>
      <c r="S2280" t="str">
        <f t="shared" si="569"/>
        <v/>
      </c>
      <c r="T2280" s="44" t="str">
        <f>IF(ISNA(VLOOKUP(P2280,Sheet1!E:F,2,0)),"--","PRESENT")</f>
        <v>--</v>
      </c>
      <c r="U2280"/>
      <c r="V2280">
        <f t="shared" si="570"/>
        <v>0</v>
      </c>
    </row>
    <row r="2281" spans="18:22">
      <c r="R2281"/>
      <c r="S2281" t="str">
        <f t="shared" si="569"/>
        <v/>
      </c>
      <c r="T2281" s="44" t="str">
        <f>IF(ISNA(VLOOKUP(P2281,Sheet1!E:F,2,0)),"--","PRESENT")</f>
        <v>--</v>
      </c>
      <c r="U2281"/>
      <c r="V2281">
        <f t="shared" si="570"/>
        <v>0</v>
      </c>
    </row>
    <row r="2282" spans="18:22">
      <c r="R2282"/>
      <c r="S2282" t="str">
        <f t="shared" si="569"/>
        <v/>
      </c>
      <c r="T2282" s="44" t="str">
        <f>IF(ISNA(VLOOKUP(P2282,Sheet1!E:F,2,0)),"--","PRESENT")</f>
        <v>--</v>
      </c>
      <c r="U2282"/>
      <c r="V2282">
        <f t="shared" si="570"/>
        <v>0</v>
      </c>
    </row>
    <row r="2283" spans="18:22">
      <c r="R2283"/>
      <c r="S2283" t="str">
        <f t="shared" si="569"/>
        <v/>
      </c>
      <c r="T2283" s="44" t="str">
        <f>IF(ISNA(VLOOKUP(P2283,Sheet1!E:F,2,0)),"--","PRESENT")</f>
        <v>--</v>
      </c>
      <c r="U2283"/>
      <c r="V2283">
        <f t="shared" si="570"/>
        <v>0</v>
      </c>
    </row>
    <row r="2284" spans="18:22">
      <c r="R2284"/>
      <c r="S2284" t="str">
        <f t="shared" si="569"/>
        <v/>
      </c>
      <c r="T2284" s="44" t="str">
        <f>IF(ISNA(VLOOKUP(P2284,Sheet1!E:F,2,0)),"--","PRESENT")</f>
        <v>--</v>
      </c>
      <c r="U2284"/>
      <c r="V2284">
        <f t="shared" si="570"/>
        <v>0</v>
      </c>
    </row>
    <row r="2285" spans="18:22">
      <c r="R2285"/>
      <c r="S2285" t="str">
        <f t="shared" si="569"/>
        <v/>
      </c>
      <c r="T2285" s="44" t="str">
        <f>IF(ISNA(VLOOKUP(P2285,Sheet1!E:F,2,0)),"--","PRESENT")</f>
        <v>--</v>
      </c>
      <c r="U2285"/>
      <c r="V2285">
        <f t="shared" si="570"/>
        <v>0</v>
      </c>
    </row>
    <row r="2286" spans="18:22">
      <c r="R2286"/>
      <c r="S2286" t="str">
        <f t="shared" si="569"/>
        <v/>
      </c>
      <c r="T2286" s="44" t="str">
        <f>IF(ISNA(VLOOKUP(P2286,Sheet1!E:F,2,0)),"--","PRESENT")</f>
        <v>--</v>
      </c>
      <c r="U2286"/>
      <c r="V2286">
        <f t="shared" si="570"/>
        <v>0</v>
      </c>
    </row>
    <row r="2287" spans="18:22">
      <c r="R2287"/>
      <c r="S2287" t="str">
        <f t="shared" si="569"/>
        <v/>
      </c>
      <c r="T2287" s="44" t="str">
        <f>IF(ISNA(VLOOKUP(P2287,Sheet1!E:F,2,0)),"--","PRESENT")</f>
        <v>--</v>
      </c>
      <c r="U2287"/>
      <c r="V2287">
        <f t="shared" si="570"/>
        <v>0</v>
      </c>
    </row>
    <row r="2288" spans="18:22">
      <c r="R2288"/>
      <c r="S2288" t="str">
        <f t="shared" si="569"/>
        <v/>
      </c>
      <c r="T2288" s="44" t="str">
        <f>IF(ISNA(VLOOKUP(P2288,Sheet1!E:F,2,0)),"--","PRESENT")</f>
        <v>--</v>
      </c>
      <c r="U2288"/>
      <c r="V2288">
        <f t="shared" si="570"/>
        <v>0</v>
      </c>
    </row>
    <row r="2289" spans="18:22">
      <c r="R2289"/>
      <c r="S2289" t="str">
        <f t="shared" si="569"/>
        <v/>
      </c>
      <c r="T2289" s="44" t="str">
        <f>IF(ISNA(VLOOKUP(P2289,Sheet1!E:F,2,0)),"--","PRESENT")</f>
        <v>--</v>
      </c>
      <c r="U2289"/>
      <c r="V2289">
        <f t="shared" si="570"/>
        <v>0</v>
      </c>
    </row>
    <row r="2290" spans="18:22">
      <c r="R2290"/>
      <c r="S2290" t="str">
        <f t="shared" si="569"/>
        <v/>
      </c>
      <c r="T2290" s="44" t="str">
        <f>IF(ISNA(VLOOKUP(P2290,Sheet1!E:F,2,0)),"--","PRESENT")</f>
        <v>--</v>
      </c>
      <c r="U2290"/>
      <c r="V2290">
        <f t="shared" si="570"/>
        <v>0</v>
      </c>
    </row>
    <row r="2291" spans="18:22">
      <c r="R2291"/>
      <c r="S2291" t="str">
        <f t="shared" si="569"/>
        <v/>
      </c>
      <c r="T2291" s="44" t="str">
        <f>IF(ISNA(VLOOKUP(P2291,Sheet1!E:F,2,0)),"--","PRESENT")</f>
        <v>--</v>
      </c>
      <c r="U2291"/>
      <c r="V2291">
        <f t="shared" si="570"/>
        <v>0</v>
      </c>
    </row>
    <row r="2292" spans="18:22">
      <c r="R2292"/>
      <c r="S2292" t="str">
        <f t="shared" si="569"/>
        <v/>
      </c>
      <c r="T2292" s="44" t="str">
        <f>IF(ISNA(VLOOKUP(P2292,Sheet1!E:F,2,0)),"--","PRESENT")</f>
        <v>--</v>
      </c>
      <c r="U2292"/>
      <c r="V2292">
        <f t="shared" si="570"/>
        <v>0</v>
      </c>
    </row>
    <row r="2293" spans="18:22">
      <c r="R2293"/>
      <c r="S2293" t="str">
        <f t="shared" si="569"/>
        <v/>
      </c>
      <c r="T2293" s="44" t="str">
        <f>IF(ISNA(VLOOKUP(P2293,Sheet1!E:F,2,0)),"--","PRESENT")</f>
        <v>--</v>
      </c>
      <c r="U2293"/>
      <c r="V2293">
        <f t="shared" si="570"/>
        <v>0</v>
      </c>
    </row>
    <row r="2294" spans="18:22">
      <c r="R2294"/>
      <c r="S2294" t="str">
        <f t="shared" si="569"/>
        <v/>
      </c>
      <c r="T2294" s="44" t="str">
        <f>IF(ISNA(VLOOKUP(P2294,Sheet1!E:F,2,0)),"--","PRESENT")</f>
        <v>--</v>
      </c>
      <c r="U2294"/>
      <c r="V2294">
        <f t="shared" si="570"/>
        <v>0</v>
      </c>
    </row>
    <row r="2295" spans="18:22">
      <c r="R2295"/>
      <c r="S2295" t="str">
        <f t="shared" si="569"/>
        <v/>
      </c>
      <c r="T2295" s="44" t="str">
        <f>IF(ISNA(VLOOKUP(P2295,Sheet1!E:F,2,0)),"--","PRESENT")</f>
        <v>--</v>
      </c>
      <c r="U2295"/>
      <c r="V2295">
        <f t="shared" si="570"/>
        <v>0</v>
      </c>
    </row>
    <row r="2296" spans="18:22">
      <c r="R2296"/>
      <c r="S2296" t="str">
        <f t="shared" si="569"/>
        <v/>
      </c>
      <c r="T2296" s="44" t="str">
        <f>IF(ISNA(VLOOKUP(P2296,Sheet1!E:F,2,0)),"--","PRESENT")</f>
        <v>--</v>
      </c>
      <c r="U2296"/>
      <c r="V2296">
        <f t="shared" si="570"/>
        <v>0</v>
      </c>
    </row>
    <row r="2297" spans="18:22">
      <c r="R2297"/>
      <c r="S2297" t="str">
        <f t="shared" si="569"/>
        <v/>
      </c>
      <c r="T2297" s="44" t="str">
        <f>IF(ISNA(VLOOKUP(P2297,Sheet1!E:F,2,0)),"--","PRESENT")</f>
        <v>--</v>
      </c>
      <c r="U2297"/>
      <c r="V2297">
        <f t="shared" si="570"/>
        <v>0</v>
      </c>
    </row>
    <row r="2298" spans="18:22">
      <c r="R2298"/>
      <c r="S2298" t="str">
        <f t="shared" si="569"/>
        <v/>
      </c>
      <c r="T2298" s="44" t="str">
        <f>IF(ISNA(VLOOKUP(P2298,Sheet1!E:F,2,0)),"--","PRESENT")</f>
        <v>--</v>
      </c>
      <c r="U2298"/>
      <c r="V2298">
        <f t="shared" si="570"/>
        <v>0</v>
      </c>
    </row>
    <row r="2299" spans="18:22">
      <c r="R2299"/>
      <c r="S2299" t="str">
        <f t="shared" si="569"/>
        <v/>
      </c>
      <c r="T2299" s="44" t="str">
        <f>IF(ISNA(VLOOKUP(P2299,Sheet1!E:F,2,0)),"--","PRESENT")</f>
        <v>--</v>
      </c>
      <c r="U2299"/>
      <c r="V2299">
        <f t="shared" si="570"/>
        <v>0</v>
      </c>
    </row>
    <row r="2300" spans="18:22">
      <c r="R2300"/>
      <c r="S2300" t="str">
        <f t="shared" si="569"/>
        <v/>
      </c>
      <c r="T2300" s="44" t="str">
        <f>IF(ISNA(VLOOKUP(P2300,Sheet1!E:F,2,0)),"--","PRESENT")</f>
        <v>--</v>
      </c>
      <c r="U2300"/>
      <c r="V2300">
        <f t="shared" si="570"/>
        <v>0</v>
      </c>
    </row>
    <row r="2301" spans="18:22">
      <c r="R2301"/>
      <c r="S2301" t="str">
        <f t="shared" si="569"/>
        <v/>
      </c>
      <c r="T2301" s="44" t="str">
        <f>IF(ISNA(VLOOKUP(P2301,Sheet1!E:F,2,0)),"--","PRESENT")</f>
        <v>--</v>
      </c>
      <c r="U2301"/>
      <c r="V2301">
        <f t="shared" si="570"/>
        <v>0</v>
      </c>
    </row>
    <row r="2302" spans="18:22">
      <c r="R2302"/>
      <c r="S2302" t="str">
        <f t="shared" si="569"/>
        <v/>
      </c>
      <c r="T2302" s="44" t="str">
        <f>IF(ISNA(VLOOKUP(P2302,Sheet1!E:F,2,0)),"--","PRESENT")</f>
        <v>--</v>
      </c>
      <c r="U2302"/>
      <c r="V2302">
        <f t="shared" si="570"/>
        <v>0</v>
      </c>
    </row>
    <row r="2303" spans="18:22">
      <c r="R2303"/>
      <c r="S2303" t="str">
        <f t="shared" si="569"/>
        <v/>
      </c>
      <c r="T2303" s="44" t="str">
        <f>IF(ISNA(VLOOKUP(P2303,Sheet1!E:F,2,0)),"--","PRESENT")</f>
        <v>--</v>
      </c>
      <c r="U2303"/>
      <c r="V2303">
        <f t="shared" si="570"/>
        <v>0</v>
      </c>
    </row>
    <row r="2304" spans="18:22">
      <c r="R2304"/>
      <c r="S2304" t="str">
        <f t="shared" si="569"/>
        <v/>
      </c>
      <c r="T2304" s="44" t="str">
        <f>IF(ISNA(VLOOKUP(P2304,Sheet1!E:F,2,0)),"--","PRESENT")</f>
        <v>--</v>
      </c>
      <c r="U2304"/>
      <c r="V2304">
        <f t="shared" si="570"/>
        <v>0</v>
      </c>
    </row>
    <row r="2305" spans="18:22">
      <c r="R2305"/>
      <c r="S2305" t="str">
        <f t="shared" si="569"/>
        <v/>
      </c>
      <c r="T2305" s="44" t="str">
        <f>IF(ISNA(VLOOKUP(P2305,Sheet1!E:F,2,0)),"--","PRESENT")</f>
        <v>--</v>
      </c>
      <c r="U2305"/>
      <c r="V2305">
        <f t="shared" si="570"/>
        <v>0</v>
      </c>
    </row>
    <row r="2306" spans="18:22">
      <c r="R2306"/>
      <c r="S2306" t="str">
        <f t="shared" si="569"/>
        <v/>
      </c>
      <c r="T2306" s="44" t="str">
        <f>IF(ISNA(VLOOKUP(P2306,Sheet1!E:F,2,0)),"--","PRESENT")</f>
        <v>--</v>
      </c>
      <c r="U2306"/>
      <c r="V2306">
        <f t="shared" si="570"/>
        <v>0</v>
      </c>
    </row>
    <row r="2307" spans="18:22">
      <c r="R2307"/>
      <c r="S2307" t="str">
        <f t="shared" si="569"/>
        <v/>
      </c>
      <c r="T2307" s="44" t="str">
        <f>IF(ISNA(VLOOKUP(P2307,Sheet1!E:F,2,0)),"--","PRESENT")</f>
        <v>--</v>
      </c>
      <c r="U2307"/>
      <c r="V2307">
        <f t="shared" si="570"/>
        <v>0</v>
      </c>
    </row>
    <row r="2308" spans="18:22">
      <c r="R2308"/>
      <c r="S2308" t="str">
        <f t="shared" si="569"/>
        <v/>
      </c>
      <c r="T2308" s="44" t="str">
        <f>IF(ISNA(VLOOKUP(P2308,Sheet1!E:F,2,0)),"--","PRESENT")</f>
        <v>--</v>
      </c>
      <c r="U2308"/>
      <c r="V2308">
        <f t="shared" si="570"/>
        <v>0</v>
      </c>
    </row>
    <row r="2309" spans="18:22">
      <c r="R2309"/>
      <c r="S2309" t="str">
        <f t="shared" si="569"/>
        <v/>
      </c>
      <c r="T2309" s="44" t="str">
        <f>IF(ISNA(VLOOKUP(P2309,Sheet1!E:F,2,0)),"--","PRESENT")</f>
        <v>--</v>
      </c>
      <c r="U2309"/>
      <c r="V2309">
        <f t="shared" si="570"/>
        <v>0</v>
      </c>
    </row>
    <row r="2310" spans="18:22">
      <c r="R2310"/>
      <c r="S2310" t="str">
        <f t="shared" si="569"/>
        <v/>
      </c>
      <c r="T2310" s="44" t="str">
        <f>IF(ISNA(VLOOKUP(P2310,Sheet1!E:F,2,0)),"--","PRESENT")</f>
        <v>--</v>
      </c>
      <c r="U2310"/>
      <c r="V2310">
        <f t="shared" si="570"/>
        <v>0</v>
      </c>
    </row>
    <row r="2311" spans="18:22">
      <c r="R2311"/>
      <c r="S2311" t="str">
        <f t="shared" si="569"/>
        <v/>
      </c>
      <c r="T2311" s="44" t="str">
        <f>IF(ISNA(VLOOKUP(P2311,Sheet1!E:F,2,0)),"--","PRESENT")</f>
        <v>--</v>
      </c>
      <c r="U2311"/>
      <c r="V2311">
        <f t="shared" si="570"/>
        <v>0</v>
      </c>
    </row>
    <row r="2312" spans="18:22">
      <c r="R2312"/>
      <c r="S2312" t="str">
        <f t="shared" si="569"/>
        <v/>
      </c>
      <c r="T2312" s="44" t="str">
        <f>IF(ISNA(VLOOKUP(P2312,Sheet1!E:F,2,0)),"--","PRESENT")</f>
        <v>--</v>
      </c>
      <c r="U2312"/>
      <c r="V2312">
        <f t="shared" si="570"/>
        <v>0</v>
      </c>
    </row>
    <row r="2313" spans="18:22">
      <c r="R2313"/>
      <c r="S2313" t="str">
        <f t="shared" si="569"/>
        <v/>
      </c>
      <c r="T2313" s="44" t="str">
        <f>IF(ISNA(VLOOKUP(P2313,Sheet1!E:F,2,0)),"--","PRESENT")</f>
        <v>--</v>
      </c>
      <c r="U2313"/>
      <c r="V2313">
        <f t="shared" si="570"/>
        <v>0</v>
      </c>
    </row>
    <row r="2314" spans="18:22">
      <c r="R2314"/>
      <c r="S2314" t="str">
        <f t="shared" si="569"/>
        <v/>
      </c>
      <c r="T2314" s="44" t="str">
        <f>IF(ISNA(VLOOKUP(P2314,Sheet1!E:F,2,0)),"--","PRESENT")</f>
        <v>--</v>
      </c>
      <c r="U2314"/>
      <c r="V2314">
        <f t="shared" si="570"/>
        <v>0</v>
      </c>
    </row>
    <row r="2315" spans="18:22">
      <c r="R2315"/>
      <c r="S2315" t="str">
        <f t="shared" si="569"/>
        <v/>
      </c>
      <c r="T2315" s="44" t="str">
        <f>IF(ISNA(VLOOKUP(P2315,Sheet1!E:F,2,0)),"--","PRESENT")</f>
        <v>--</v>
      </c>
      <c r="U2315"/>
      <c r="V2315">
        <f t="shared" si="570"/>
        <v>0</v>
      </c>
    </row>
    <row r="2316" spans="18:22">
      <c r="R2316"/>
      <c r="S2316" t="str">
        <f t="shared" si="569"/>
        <v/>
      </c>
      <c r="T2316" s="44" t="str">
        <f>IF(ISNA(VLOOKUP(P2316,Sheet1!E:F,2,0)),"--","PRESENT")</f>
        <v>--</v>
      </c>
      <c r="U2316"/>
      <c r="V2316">
        <f t="shared" si="570"/>
        <v>0</v>
      </c>
    </row>
    <row r="2317" spans="18:22">
      <c r="R2317"/>
      <c r="S2317" t="str">
        <f t="shared" si="569"/>
        <v/>
      </c>
      <c r="T2317" s="44" t="str">
        <f>IF(ISNA(VLOOKUP(P2317,Sheet1!E:F,2,0)),"--","PRESENT")</f>
        <v>--</v>
      </c>
      <c r="U2317"/>
      <c r="V2317">
        <f t="shared" si="570"/>
        <v>0</v>
      </c>
    </row>
    <row r="2318" spans="18:22">
      <c r="R2318"/>
      <c r="S2318" t="str">
        <f t="shared" si="569"/>
        <v/>
      </c>
      <c r="T2318" s="44" t="str">
        <f>IF(ISNA(VLOOKUP(P2318,Sheet1!E:F,2,0)),"--","PRESENT")</f>
        <v>--</v>
      </c>
      <c r="U2318"/>
      <c r="V2318">
        <f t="shared" si="570"/>
        <v>0</v>
      </c>
    </row>
    <row r="2319" spans="18:22">
      <c r="R2319"/>
      <c r="S2319" t="str">
        <f t="shared" si="569"/>
        <v/>
      </c>
      <c r="T2319" s="44" t="str">
        <f>IF(ISNA(VLOOKUP(P2319,Sheet1!E:F,2,0)),"--","PRESENT")</f>
        <v>--</v>
      </c>
      <c r="U2319"/>
      <c r="V2319">
        <f t="shared" si="570"/>
        <v>0</v>
      </c>
    </row>
    <row r="2320" spans="18:22">
      <c r="R2320"/>
      <c r="S2320" t="str">
        <f t="shared" si="569"/>
        <v/>
      </c>
      <c r="T2320" s="44" t="str">
        <f>IF(ISNA(VLOOKUP(P2320,Sheet1!E:F,2,0)),"--","PRESENT")</f>
        <v>--</v>
      </c>
      <c r="U2320"/>
      <c r="V2320">
        <f t="shared" si="570"/>
        <v>0</v>
      </c>
    </row>
    <row r="2321" spans="18:22">
      <c r="R2321"/>
      <c r="S2321" t="str">
        <f t="shared" si="569"/>
        <v/>
      </c>
      <c r="T2321" s="44" t="str">
        <f>IF(ISNA(VLOOKUP(P2321,Sheet1!E:F,2,0)),"--","PRESENT")</f>
        <v>--</v>
      </c>
      <c r="U2321"/>
      <c r="V2321">
        <f t="shared" si="570"/>
        <v>0</v>
      </c>
    </row>
    <row r="2322" spans="18:22">
      <c r="R2322"/>
      <c r="S2322" t="str">
        <f t="shared" si="569"/>
        <v/>
      </c>
      <c r="T2322" s="44" t="str">
        <f>IF(ISNA(VLOOKUP(P2322,Sheet1!E:F,2,0)),"--","PRESENT")</f>
        <v>--</v>
      </c>
      <c r="U2322"/>
      <c r="V2322">
        <f t="shared" si="570"/>
        <v>0</v>
      </c>
    </row>
    <row r="2323" spans="18:22">
      <c r="R2323"/>
      <c r="S2323" t="str">
        <f t="shared" si="569"/>
        <v/>
      </c>
      <c r="T2323" s="44" t="str">
        <f>IF(ISNA(VLOOKUP(P2323,Sheet1!E:F,2,0)),"--","PRESENT")</f>
        <v>--</v>
      </c>
      <c r="U2323"/>
      <c r="V2323">
        <f t="shared" si="570"/>
        <v>0</v>
      </c>
    </row>
    <row r="2324" spans="18:22">
      <c r="R2324"/>
      <c r="S2324" t="str">
        <f t="shared" ref="S2324:S2366" si="57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72">IF(AA2324&lt;&gt;"",V2323+1,V2323)</f>
        <v>0</v>
      </c>
    </row>
    <row r="2325" spans="18:22">
      <c r="R2325"/>
      <c r="S2325" t="str">
        <f t="shared" si="571"/>
        <v/>
      </c>
      <c r="T2325" s="44" t="str">
        <f>IF(ISNA(VLOOKUP(P2325,Sheet1!E:F,2,0)),"--","PRESENT")</f>
        <v>--</v>
      </c>
      <c r="U2325"/>
      <c r="V2325">
        <f t="shared" si="572"/>
        <v>0</v>
      </c>
    </row>
    <row r="2326" spans="18:22">
      <c r="R2326"/>
      <c r="S2326" t="str">
        <f t="shared" si="571"/>
        <v/>
      </c>
      <c r="T2326" s="44" t="str">
        <f>IF(ISNA(VLOOKUP(P2326,Sheet1!E:F,2,0)),"--","PRESENT")</f>
        <v>--</v>
      </c>
      <c r="U2326"/>
      <c r="V2326">
        <f t="shared" si="572"/>
        <v>0</v>
      </c>
    </row>
    <row r="2327" spans="18:22">
      <c r="R2327"/>
      <c r="S2327" t="str">
        <f t="shared" si="571"/>
        <v/>
      </c>
      <c r="T2327" s="44" t="str">
        <f>IF(ISNA(VLOOKUP(P2327,Sheet1!E:F,2,0)),"--","PRESENT")</f>
        <v>--</v>
      </c>
      <c r="U2327"/>
      <c r="V2327">
        <f t="shared" si="572"/>
        <v>0</v>
      </c>
    </row>
    <row r="2328" spans="18:22">
      <c r="R2328"/>
      <c r="S2328" t="str">
        <f t="shared" si="571"/>
        <v/>
      </c>
      <c r="T2328" s="44" t="str">
        <f>IF(ISNA(VLOOKUP(P2328,Sheet1!E:F,2,0)),"--","PRESENT")</f>
        <v>--</v>
      </c>
      <c r="U2328"/>
      <c r="V2328">
        <f t="shared" si="572"/>
        <v>0</v>
      </c>
    </row>
    <row r="2329" spans="18:22">
      <c r="R2329"/>
      <c r="S2329" t="str">
        <f t="shared" si="571"/>
        <v/>
      </c>
      <c r="T2329" s="44" t="str">
        <f>IF(ISNA(VLOOKUP(P2329,Sheet1!E:F,2,0)),"--","PRESENT")</f>
        <v>--</v>
      </c>
      <c r="U2329"/>
      <c r="V2329">
        <f t="shared" si="572"/>
        <v>0</v>
      </c>
    </row>
    <row r="2330" spans="18:22">
      <c r="R2330"/>
      <c r="S2330" t="str">
        <f t="shared" si="571"/>
        <v/>
      </c>
      <c r="T2330" s="44" t="str">
        <f>IF(ISNA(VLOOKUP(P2330,Sheet1!E:F,2,0)),"--","PRESENT")</f>
        <v>--</v>
      </c>
      <c r="U2330"/>
      <c r="V2330">
        <f t="shared" si="572"/>
        <v>0</v>
      </c>
    </row>
    <row r="2331" spans="18:22">
      <c r="R2331"/>
      <c r="S2331" t="str">
        <f t="shared" si="571"/>
        <v/>
      </c>
      <c r="T2331" s="44" t="str">
        <f>IF(ISNA(VLOOKUP(P2331,Sheet1!E:F,2,0)),"--","PRESENT")</f>
        <v>--</v>
      </c>
      <c r="U2331"/>
      <c r="V2331">
        <f t="shared" si="572"/>
        <v>0</v>
      </c>
    </row>
    <row r="2332" spans="18:22">
      <c r="R2332"/>
      <c r="S2332" t="str">
        <f t="shared" si="571"/>
        <v/>
      </c>
      <c r="T2332" s="44" t="str">
        <f>IF(ISNA(VLOOKUP(P2332,Sheet1!E:F,2,0)),"--","PRESENT")</f>
        <v>--</v>
      </c>
      <c r="U2332"/>
      <c r="V2332">
        <f t="shared" si="572"/>
        <v>0</v>
      </c>
    </row>
    <row r="2333" spans="18:22">
      <c r="R2333"/>
      <c r="S2333" t="str">
        <f t="shared" si="571"/>
        <v/>
      </c>
      <c r="T2333" s="44" t="str">
        <f>IF(ISNA(VLOOKUP(P2333,Sheet1!E:F,2,0)),"--","PRESENT")</f>
        <v>--</v>
      </c>
      <c r="U2333"/>
      <c r="V2333">
        <f t="shared" si="572"/>
        <v>0</v>
      </c>
    </row>
    <row r="2334" spans="18:22">
      <c r="R2334"/>
      <c r="S2334" t="str">
        <f t="shared" si="571"/>
        <v/>
      </c>
      <c r="T2334" s="44" t="str">
        <f>IF(ISNA(VLOOKUP(P2334,Sheet1!E:F,2,0)),"--","PRESENT")</f>
        <v>--</v>
      </c>
      <c r="U2334"/>
      <c r="V2334">
        <f t="shared" si="572"/>
        <v>0</v>
      </c>
    </row>
    <row r="2335" spans="18:22">
      <c r="R2335"/>
      <c r="S2335" t="str">
        <f t="shared" si="571"/>
        <v/>
      </c>
      <c r="T2335" s="44" t="str">
        <f>IF(ISNA(VLOOKUP(P2335,Sheet1!E:F,2,0)),"--","PRESENT")</f>
        <v>--</v>
      </c>
      <c r="U2335"/>
      <c r="V2335">
        <f t="shared" si="572"/>
        <v>0</v>
      </c>
    </row>
    <row r="2336" spans="18:22">
      <c r="R2336"/>
      <c r="S2336" t="str">
        <f t="shared" si="571"/>
        <v/>
      </c>
      <c r="T2336" s="44" t="str">
        <f>IF(ISNA(VLOOKUP(P2336,Sheet1!E:F,2,0)),"--","PRESENT")</f>
        <v>--</v>
      </c>
      <c r="U2336"/>
      <c r="V2336">
        <f t="shared" si="572"/>
        <v>0</v>
      </c>
    </row>
    <row r="2337" spans="18:22">
      <c r="R2337"/>
      <c r="S2337" t="str">
        <f t="shared" si="571"/>
        <v/>
      </c>
      <c r="T2337" s="44" t="str">
        <f>IF(ISNA(VLOOKUP(P2337,Sheet1!E:F,2,0)),"--","PRESENT")</f>
        <v>--</v>
      </c>
      <c r="U2337"/>
      <c r="V2337">
        <f t="shared" si="572"/>
        <v>0</v>
      </c>
    </row>
    <row r="2338" spans="18:22">
      <c r="R2338"/>
      <c r="S2338" t="str">
        <f t="shared" si="571"/>
        <v/>
      </c>
      <c r="T2338" s="44" t="str">
        <f>IF(ISNA(VLOOKUP(P2338,Sheet1!E:F,2,0)),"--","PRESENT")</f>
        <v>--</v>
      </c>
      <c r="U2338"/>
      <c r="V2338">
        <f t="shared" si="572"/>
        <v>0</v>
      </c>
    </row>
    <row r="2339" spans="18:22">
      <c r="R2339"/>
      <c r="S2339" t="str">
        <f t="shared" si="571"/>
        <v/>
      </c>
      <c r="T2339" s="44" t="str">
        <f>IF(ISNA(VLOOKUP(P2339,Sheet1!E:F,2,0)),"--","PRESENT")</f>
        <v>--</v>
      </c>
      <c r="U2339"/>
      <c r="V2339">
        <f t="shared" si="572"/>
        <v>0</v>
      </c>
    </row>
    <row r="2340" spans="18:22">
      <c r="R2340"/>
      <c r="S2340" t="str">
        <f t="shared" si="571"/>
        <v/>
      </c>
      <c r="T2340" s="44" t="str">
        <f>IF(ISNA(VLOOKUP(P2340,Sheet1!E:F,2,0)),"--","PRESENT")</f>
        <v>--</v>
      </c>
      <c r="U2340"/>
      <c r="V2340">
        <f t="shared" si="572"/>
        <v>0</v>
      </c>
    </row>
    <row r="2341" spans="18:22">
      <c r="R2341"/>
      <c r="S2341" t="str">
        <f t="shared" si="571"/>
        <v/>
      </c>
      <c r="T2341" s="44" t="str">
        <f>IF(ISNA(VLOOKUP(P2341,Sheet1!E:F,2,0)),"--","PRESENT")</f>
        <v>--</v>
      </c>
      <c r="U2341"/>
      <c r="V2341">
        <f t="shared" si="572"/>
        <v>0</v>
      </c>
    </row>
    <row r="2342" spans="18:22">
      <c r="R2342"/>
      <c r="S2342" t="str">
        <f t="shared" si="571"/>
        <v/>
      </c>
      <c r="T2342" s="44" t="str">
        <f>IF(ISNA(VLOOKUP(P2342,Sheet1!E:F,2,0)),"--","PRESENT")</f>
        <v>--</v>
      </c>
      <c r="U2342"/>
      <c r="V2342">
        <f t="shared" si="572"/>
        <v>0</v>
      </c>
    </row>
    <row r="2343" spans="18:22">
      <c r="R2343"/>
      <c r="S2343" t="str">
        <f t="shared" si="571"/>
        <v/>
      </c>
      <c r="T2343" s="44" t="str">
        <f>IF(ISNA(VLOOKUP(P2343,Sheet1!E:F,2,0)),"--","PRESENT")</f>
        <v>--</v>
      </c>
      <c r="U2343"/>
      <c r="V2343">
        <f t="shared" si="572"/>
        <v>0</v>
      </c>
    </row>
    <row r="2344" spans="18:22">
      <c r="R2344"/>
      <c r="S2344" t="str">
        <f t="shared" si="571"/>
        <v/>
      </c>
      <c r="T2344" s="44" t="str">
        <f>IF(ISNA(VLOOKUP(P2344,Sheet1!E:F,2,0)),"--","PRESENT")</f>
        <v>--</v>
      </c>
      <c r="U2344"/>
      <c r="V2344">
        <f t="shared" si="572"/>
        <v>0</v>
      </c>
    </row>
    <row r="2345" spans="18:22">
      <c r="R2345"/>
      <c r="S2345" t="str">
        <f t="shared" si="571"/>
        <v/>
      </c>
      <c r="T2345" s="44" t="str">
        <f>IF(ISNA(VLOOKUP(P2345,Sheet1!E:F,2,0)),"--","PRESENT")</f>
        <v>--</v>
      </c>
      <c r="U2345"/>
      <c r="V2345">
        <f t="shared" si="572"/>
        <v>0</v>
      </c>
    </row>
    <row r="2346" spans="18:22">
      <c r="R2346"/>
      <c r="S2346" t="str">
        <f t="shared" si="571"/>
        <v/>
      </c>
      <c r="T2346" s="44" t="str">
        <f>IF(ISNA(VLOOKUP(P2346,Sheet1!E:F,2,0)),"--","PRESENT")</f>
        <v>--</v>
      </c>
      <c r="U2346"/>
      <c r="V2346">
        <f t="shared" si="572"/>
        <v>0</v>
      </c>
    </row>
    <row r="2347" spans="18:22">
      <c r="R2347"/>
      <c r="S2347" t="str">
        <f t="shared" si="571"/>
        <v/>
      </c>
      <c r="T2347" s="44" t="str">
        <f>IF(ISNA(VLOOKUP(P2347,Sheet1!E:F,2,0)),"--","PRESENT")</f>
        <v>--</v>
      </c>
      <c r="U2347"/>
      <c r="V2347">
        <f t="shared" si="572"/>
        <v>0</v>
      </c>
    </row>
    <row r="2348" spans="18:22">
      <c r="R2348"/>
      <c r="S2348" t="str">
        <f t="shared" si="571"/>
        <v/>
      </c>
      <c r="T2348" s="44" t="str">
        <f>IF(ISNA(VLOOKUP(P2348,Sheet1!E:F,2,0)),"--","PRESENT")</f>
        <v>--</v>
      </c>
      <c r="U2348"/>
      <c r="V2348">
        <f t="shared" si="572"/>
        <v>0</v>
      </c>
    </row>
    <row r="2349" spans="18:22">
      <c r="R2349"/>
      <c r="S2349" t="str">
        <f t="shared" si="571"/>
        <v/>
      </c>
      <c r="T2349" s="44" t="str">
        <f>IF(ISNA(VLOOKUP(P2349,Sheet1!E:F,2,0)),"--","PRESENT")</f>
        <v>--</v>
      </c>
      <c r="U2349"/>
      <c r="V2349">
        <f t="shared" si="572"/>
        <v>0</v>
      </c>
    </row>
    <row r="2350" spans="18:22">
      <c r="R2350"/>
      <c r="S2350" t="str">
        <f t="shared" si="571"/>
        <v/>
      </c>
      <c r="T2350" s="44" t="str">
        <f>IF(ISNA(VLOOKUP(P2350,Sheet1!E:F,2,0)),"--","PRESENT")</f>
        <v>--</v>
      </c>
      <c r="U2350"/>
      <c r="V2350">
        <f t="shared" si="572"/>
        <v>0</v>
      </c>
    </row>
    <row r="2351" spans="18:22">
      <c r="R2351"/>
      <c r="S2351" t="str">
        <f t="shared" si="571"/>
        <v/>
      </c>
      <c r="T2351" s="44" t="str">
        <f>IF(ISNA(VLOOKUP(P2351,Sheet1!E:F,2,0)),"--","PRESENT")</f>
        <v>--</v>
      </c>
      <c r="U2351"/>
      <c r="V2351">
        <f t="shared" si="572"/>
        <v>0</v>
      </c>
    </row>
    <row r="2352" spans="18:22">
      <c r="R2352"/>
      <c r="S2352" t="str">
        <f t="shared" si="571"/>
        <v/>
      </c>
      <c r="T2352" s="44" t="str">
        <f>IF(ISNA(VLOOKUP(P2352,Sheet1!E:F,2,0)),"--","PRESENT")</f>
        <v>--</v>
      </c>
      <c r="U2352"/>
      <c r="V2352">
        <f t="shared" si="572"/>
        <v>0</v>
      </c>
    </row>
    <row r="2353" spans="18:22">
      <c r="R2353"/>
      <c r="S2353" t="str">
        <f t="shared" si="571"/>
        <v/>
      </c>
      <c r="T2353" s="44" t="str">
        <f>IF(ISNA(VLOOKUP(P2353,Sheet1!E:F,2,0)),"--","PRESENT")</f>
        <v>--</v>
      </c>
      <c r="U2353"/>
      <c r="V2353">
        <f t="shared" si="572"/>
        <v>0</v>
      </c>
    </row>
    <row r="2354" spans="18:22">
      <c r="R2354"/>
      <c r="S2354" t="str">
        <f t="shared" si="571"/>
        <v/>
      </c>
      <c r="T2354" s="44" t="str">
        <f>IF(ISNA(VLOOKUP(P2354,Sheet1!E:F,2,0)),"--","PRESENT")</f>
        <v>--</v>
      </c>
      <c r="U2354"/>
      <c r="V2354">
        <f t="shared" si="572"/>
        <v>0</v>
      </c>
    </row>
    <row r="2355" spans="18:22">
      <c r="R2355"/>
      <c r="S2355" t="str">
        <f t="shared" si="571"/>
        <v/>
      </c>
      <c r="T2355" s="44" t="str">
        <f>IF(ISNA(VLOOKUP(P2355,Sheet1!E:F,2,0)),"--","PRESENT")</f>
        <v>--</v>
      </c>
      <c r="U2355"/>
      <c r="V2355">
        <f t="shared" si="572"/>
        <v>0</v>
      </c>
    </row>
    <row r="2356" spans="18:22">
      <c r="R2356"/>
      <c r="S2356" t="str">
        <f t="shared" si="571"/>
        <v/>
      </c>
      <c r="T2356" s="44" t="str">
        <f>IF(ISNA(VLOOKUP(P2356,Sheet1!E:F,2,0)),"--","PRESENT")</f>
        <v>--</v>
      </c>
      <c r="U2356"/>
      <c r="V2356">
        <f t="shared" si="572"/>
        <v>0</v>
      </c>
    </row>
    <row r="2357" spans="18:22">
      <c r="R2357"/>
      <c r="S2357" t="str">
        <f t="shared" si="571"/>
        <v/>
      </c>
      <c r="T2357" s="44" t="str">
        <f>IF(ISNA(VLOOKUP(P2357,Sheet1!E:F,2,0)),"--","PRESENT")</f>
        <v>--</v>
      </c>
      <c r="U2357"/>
      <c r="V2357">
        <f t="shared" si="572"/>
        <v>0</v>
      </c>
    </row>
    <row r="2358" spans="18:22">
      <c r="R2358"/>
      <c r="S2358" t="str">
        <f t="shared" si="571"/>
        <v/>
      </c>
      <c r="T2358" s="44" t="str">
        <f>IF(ISNA(VLOOKUP(P2358,Sheet1!E:F,2,0)),"--","PRESENT")</f>
        <v>--</v>
      </c>
      <c r="U2358"/>
      <c r="V2358">
        <f t="shared" si="572"/>
        <v>0</v>
      </c>
    </row>
    <row r="2359" spans="18:22">
      <c r="R2359"/>
      <c r="S2359" t="str">
        <f t="shared" si="571"/>
        <v/>
      </c>
      <c r="T2359" s="44" t="str">
        <f>IF(ISNA(VLOOKUP(P2359,Sheet1!E:F,2,0)),"--","PRESENT")</f>
        <v>--</v>
      </c>
      <c r="U2359"/>
      <c r="V2359">
        <f t="shared" si="572"/>
        <v>0</v>
      </c>
    </row>
    <row r="2360" spans="18:22">
      <c r="R2360"/>
      <c r="S2360" t="str">
        <f t="shared" si="571"/>
        <v/>
      </c>
      <c r="T2360" s="44" t="str">
        <f>IF(ISNA(VLOOKUP(P2360,Sheet1!E:F,2,0)),"--","PRESENT")</f>
        <v>--</v>
      </c>
      <c r="U2360"/>
      <c r="V2360">
        <f t="shared" si="572"/>
        <v>0</v>
      </c>
    </row>
    <row r="2361" spans="18:22">
      <c r="R2361"/>
      <c r="S2361" t="str">
        <f t="shared" si="571"/>
        <v/>
      </c>
      <c r="T2361" s="44" t="str">
        <f>IF(ISNA(VLOOKUP(P2361,Sheet1!E:F,2,0)),"--","PRESENT")</f>
        <v>--</v>
      </c>
      <c r="U2361"/>
      <c r="V2361">
        <f t="shared" si="572"/>
        <v>0</v>
      </c>
    </row>
    <row r="2362" spans="18:22">
      <c r="R2362"/>
      <c r="S2362" t="str">
        <f t="shared" si="571"/>
        <v/>
      </c>
      <c r="T2362" s="44" t="str">
        <f>IF(ISNA(VLOOKUP(P2362,Sheet1!E:F,2,0)),"--","PRESENT")</f>
        <v>--</v>
      </c>
      <c r="U2362"/>
      <c r="V2362">
        <f t="shared" si="572"/>
        <v>0</v>
      </c>
    </row>
    <row r="2363" spans="18:22">
      <c r="R2363"/>
      <c r="S2363" t="str">
        <f t="shared" si="571"/>
        <v/>
      </c>
      <c r="T2363" s="44" t="str">
        <f>IF(ISNA(VLOOKUP(P2363,Sheet1!E:F,2,0)),"--","PRESENT")</f>
        <v>--</v>
      </c>
      <c r="U2363"/>
      <c r="V2363">
        <f t="shared" si="572"/>
        <v>0</v>
      </c>
    </row>
    <row r="2364" spans="18:22">
      <c r="R2364"/>
      <c r="S2364" t="str">
        <f t="shared" si="571"/>
        <v/>
      </c>
      <c r="T2364" s="44" t="str">
        <f>IF(ISNA(VLOOKUP(P2364,Sheet1!E:F,2,0)),"--","PRESENT")</f>
        <v>--</v>
      </c>
      <c r="U2364"/>
      <c r="V2364">
        <f t="shared" si="572"/>
        <v>0</v>
      </c>
    </row>
    <row r="2365" spans="18:22">
      <c r="R2365"/>
      <c r="S2365" t="str">
        <f t="shared" si="571"/>
        <v/>
      </c>
      <c r="T2365" s="44" t="str">
        <f>IF(ISNA(VLOOKUP(P2365,Sheet1!E:F,2,0)),"--","PRESENT")</f>
        <v>--</v>
      </c>
      <c r="U2365"/>
      <c r="V2365">
        <f t="shared" si="572"/>
        <v>0</v>
      </c>
    </row>
    <row r="2366" spans="18:22">
      <c r="R2366"/>
      <c r="S2366" t="str">
        <f t="shared" si="571"/>
        <v/>
      </c>
      <c r="T2366" s="44" t="str">
        <f>IF(ISNA(VLOOKUP(P2366,Sheet1!E:F,2,0)),"--","PRESENT")</f>
        <v>--</v>
      </c>
      <c r="U2366"/>
      <c r="V2366">
        <f t="shared" si="572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242" priority="3766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7:N1900 K1588:L1610 J1350:L1428 J2033:L2033 J1925:L1925 J1977:N1981 J1910:N1916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5 N877 J877:L877 J879:L968 N879:N968 J2003:L2008 K1623:L1669 N1623:N1669 J1903 J683:L705 N683:N705 J666:L680 N666:N680 K649:L653 N649:N653 J1905 M1535:M1778 J1926:J1941 M1440:M1533 J1439:N1439 J1892:L1896 N1892:N1896 N1925 J1985:N1989 J1982:L1984 N1982:N1984 J1991:N1992 J1990:L1990 N1990 J1994:N2001 J1993:L1993 N1993 K2009:L2028 N2003:N2028 N2033 J1957:N1957 J1956:L1956 N1956 J400:J403 M4:M1306 M1312:M1438 J1307:N1311">
    <cfRule type="containsText" dxfId="1241" priority="3764" operator="containsText" text="DISABLED">
      <formula>NOT(ISERROR(SEARCH("DISABLED",J1)))</formula>
    </cfRule>
    <cfRule type="containsText" dxfId="1240" priority="3765" operator="containsText" text="ENABLED">
      <formula>NOT(ISERROR(SEARCH("ENABLED",J1)))</formula>
    </cfRule>
  </conditionalFormatting>
  <conditionalFormatting sqref="J3:J4">
    <cfRule type="containsText" dxfId="1239" priority="3762" operator="containsText" text="DISABLED">
      <formula>NOT(ISERROR(SEARCH("DISABLED",J3)))</formula>
    </cfRule>
    <cfRule type="containsText" dxfId="1238" priority="3763" operator="containsText" text="ENABLED">
      <formula>NOT(ISERROR(SEARCH("ENABLED",J3)))</formula>
    </cfRule>
  </conditionalFormatting>
  <conditionalFormatting sqref="R2:S2 U2:Y2">
    <cfRule type="cellIs" dxfId="1237" priority="3760" operator="greaterThan">
      <formula>0</formula>
    </cfRule>
  </conditionalFormatting>
  <conditionalFormatting sqref="Z2132:Z1048576">
    <cfRule type="cellIs" dxfId="1236" priority="3759" operator="greaterThan">
      <formula>0</formula>
    </cfRule>
  </conditionalFormatting>
  <conditionalFormatting sqref="AA2">
    <cfRule type="cellIs" dxfId="1235" priority="3757" operator="greaterThan">
      <formula>0</formula>
    </cfRule>
  </conditionalFormatting>
  <conditionalFormatting sqref="J2009">
    <cfRule type="containsText" dxfId="1234" priority="3747" operator="containsText" text="DISABLED">
      <formula>NOT(ISERROR(SEARCH("DISABLED",J2009)))</formula>
    </cfRule>
    <cfRule type="containsText" dxfId="1233" priority="3748" operator="containsText" text="ENABLED">
      <formula>NOT(ISERROR(SEARCH("ENABLED",J2009)))</formula>
    </cfRule>
  </conditionalFormatting>
  <conditionalFormatting sqref="J2010">
    <cfRule type="containsText" dxfId="1232" priority="3733" operator="containsText" text="DISABLED">
      <formula>NOT(ISERROR(SEARCH("DISABLED",J2010)))</formula>
    </cfRule>
    <cfRule type="containsText" dxfId="1231" priority="3734" operator="containsText" text="ENABLED">
      <formula>NOT(ISERROR(SEARCH("ENABLED",J2010)))</formula>
    </cfRule>
  </conditionalFormatting>
  <conditionalFormatting sqref="J2011">
    <cfRule type="containsText" dxfId="1230" priority="3731" operator="containsText" text="DISABLED">
      <formula>NOT(ISERROR(SEARCH("DISABLED",J2011)))</formula>
    </cfRule>
    <cfRule type="containsText" dxfId="1229" priority="3732" operator="containsText" text="ENABLED">
      <formula>NOT(ISERROR(SEARCH("ENABLED",J2011)))</formula>
    </cfRule>
  </conditionalFormatting>
  <conditionalFormatting sqref="J2013:J2019">
    <cfRule type="containsText" dxfId="1228" priority="3723" operator="containsText" text="DISABLED">
      <formula>NOT(ISERROR(SEARCH("DISABLED",J2013)))</formula>
    </cfRule>
    <cfRule type="containsText" dxfId="1227" priority="3724" operator="containsText" text="ENABLED">
      <formula>NOT(ISERROR(SEARCH("ENABLED",J2013)))</formula>
    </cfRule>
  </conditionalFormatting>
  <conditionalFormatting sqref="J2020">
    <cfRule type="containsText" dxfId="1226" priority="3721" operator="containsText" text="DISABLED">
      <formula>NOT(ISERROR(SEARCH("DISABLED",J2020)))</formula>
    </cfRule>
    <cfRule type="containsText" dxfId="1225" priority="3722" operator="containsText" text="ENABLED">
      <formula>NOT(ISERROR(SEARCH("ENABLED",J2020)))</formula>
    </cfRule>
  </conditionalFormatting>
  <conditionalFormatting sqref="J2022">
    <cfRule type="containsText" dxfId="1224" priority="3715" operator="containsText" text="DISABLED">
      <formula>NOT(ISERROR(SEARCH("DISABLED",J2022)))</formula>
    </cfRule>
    <cfRule type="containsText" dxfId="1223" priority="3716" operator="containsText" text="ENABLED">
      <formula>NOT(ISERROR(SEARCH("ENABLED",J2022)))</formula>
    </cfRule>
  </conditionalFormatting>
  <conditionalFormatting sqref="J2023:J2025">
    <cfRule type="containsText" dxfId="1222" priority="3713" operator="containsText" text="DISABLED">
      <formula>NOT(ISERROR(SEARCH("DISABLED",J2023)))</formula>
    </cfRule>
    <cfRule type="containsText" dxfId="1221" priority="3714" operator="containsText" text="ENABLED">
      <formula>NOT(ISERROR(SEARCH("ENABLED",J2023)))</formula>
    </cfRule>
  </conditionalFormatting>
  <conditionalFormatting sqref="J2026">
    <cfRule type="containsText" dxfId="1220" priority="3711" operator="containsText" text="DISABLED">
      <formula>NOT(ISERROR(SEARCH("DISABLED",J2026)))</formula>
    </cfRule>
    <cfRule type="containsText" dxfId="1219" priority="3712" operator="containsText" text="ENABLED">
      <formula>NOT(ISERROR(SEARCH("ENABLED",J2026)))</formula>
    </cfRule>
  </conditionalFormatting>
  <conditionalFormatting sqref="J863:J864">
    <cfRule type="containsText" dxfId="1218" priority="3699" operator="containsText" text="DISABLED">
      <formula>NOT(ISERROR(SEARCH("DISABLED",J863)))</formula>
    </cfRule>
    <cfRule type="containsText" dxfId="1217" priority="3700" operator="containsText" text="ENABLED">
      <formula>NOT(ISERROR(SEARCH("ENABLED",J863)))</formula>
    </cfRule>
  </conditionalFormatting>
  <conditionalFormatting sqref="J81">
    <cfRule type="containsText" dxfId="1216" priority="3685" operator="containsText" text="DISABLED">
      <formula>NOT(ISERROR(SEARCH("DISABLED",J81)))</formula>
    </cfRule>
    <cfRule type="containsText" dxfId="1215" priority="3686" operator="containsText" text="ENABLED">
      <formula>NOT(ISERROR(SEARCH("ENABLED",J81)))</formula>
    </cfRule>
  </conditionalFormatting>
  <conditionalFormatting sqref="J103">
    <cfRule type="containsText" dxfId="1214" priority="3681" operator="containsText" text="DISABLED">
      <formula>NOT(ISERROR(SEARCH("DISABLED",J103)))</formula>
    </cfRule>
    <cfRule type="containsText" dxfId="1213" priority="3682" operator="containsText" text="ENABLED">
      <formula>NOT(ISERROR(SEARCH("ENABLED",J103)))</formula>
    </cfRule>
  </conditionalFormatting>
  <conditionalFormatting sqref="J155">
    <cfRule type="containsText" dxfId="1212" priority="3673" operator="containsText" text="DISABLED">
      <formula>NOT(ISERROR(SEARCH("DISABLED",J155)))</formula>
    </cfRule>
    <cfRule type="containsText" dxfId="1211" priority="3674" operator="containsText" text="ENABLED">
      <formula>NOT(ISERROR(SEARCH("ENABLED",J155)))</formula>
    </cfRule>
  </conditionalFormatting>
  <conditionalFormatting sqref="J263">
    <cfRule type="containsText" dxfId="1210" priority="3671" operator="containsText" text="DISABLED">
      <formula>NOT(ISERROR(SEARCH("DISABLED",J263)))</formula>
    </cfRule>
    <cfRule type="containsText" dxfId="1209" priority="3672" operator="containsText" text="ENABLED">
      <formula>NOT(ISERROR(SEARCH("ENABLED",J263)))</formula>
    </cfRule>
  </conditionalFormatting>
  <conditionalFormatting sqref="J573">
    <cfRule type="containsText" dxfId="1208" priority="3645" operator="containsText" text="DISABLED">
      <formula>NOT(ISERROR(SEARCH("DISABLED",J573)))</formula>
    </cfRule>
    <cfRule type="containsText" dxfId="1207" priority="3646" operator="containsText" text="ENABLED">
      <formula>NOT(ISERROR(SEARCH("ENABLED",J573)))</formula>
    </cfRule>
  </conditionalFormatting>
  <conditionalFormatting sqref="J613">
    <cfRule type="containsText" dxfId="1206" priority="3641" operator="containsText" text="DISABLED">
      <formula>NOT(ISERROR(SEARCH("DISABLED",J613)))</formula>
    </cfRule>
    <cfRule type="containsText" dxfId="1205" priority="3642" operator="containsText" text="ENABLED">
      <formula>NOT(ISERROR(SEARCH("ENABLED",J613)))</formula>
    </cfRule>
  </conditionalFormatting>
  <conditionalFormatting sqref="J653">
    <cfRule type="containsText" dxfId="1204" priority="3639" operator="containsText" text="DISABLED">
      <formula>NOT(ISERROR(SEARCH("DISABLED",J653)))</formula>
    </cfRule>
    <cfRule type="containsText" dxfId="1203" priority="3640" operator="containsText" text="ENABLED">
      <formula>NOT(ISERROR(SEARCH("ENABLED",J653)))</formula>
    </cfRule>
  </conditionalFormatting>
  <conditionalFormatting sqref="J977">
    <cfRule type="containsText" dxfId="1202" priority="3635" operator="containsText" text="DISABLED">
      <formula>NOT(ISERROR(SEARCH("DISABLED",J977)))</formula>
    </cfRule>
    <cfRule type="containsText" dxfId="1201" priority="3636" operator="containsText" text="ENABLED">
      <formula>NOT(ISERROR(SEARCH("ENABLED",J977)))</formula>
    </cfRule>
  </conditionalFormatting>
  <conditionalFormatting sqref="J805:J807">
    <cfRule type="containsText" dxfId="1200" priority="3615" operator="containsText" text="DISABLED">
      <formula>NOT(ISERROR(SEARCH("DISABLED",J805)))</formula>
    </cfRule>
    <cfRule type="containsText" dxfId="1199" priority="3616" operator="containsText" text="ENABLED">
      <formula>NOT(ISERROR(SEARCH("ENABLED",J805)))</formula>
    </cfRule>
  </conditionalFormatting>
  <conditionalFormatting sqref="J101:J102">
    <cfRule type="containsText" dxfId="1198" priority="3589" operator="containsText" text="DISABLED">
      <formula>NOT(ISERROR(SEARCH("DISABLED",J101)))</formula>
    </cfRule>
    <cfRule type="containsText" dxfId="1197" priority="3590" operator="containsText" text="ENABLED">
      <formula>NOT(ISERROR(SEARCH("ENABLED",J101)))</formula>
    </cfRule>
  </conditionalFormatting>
  <conditionalFormatting sqref="J2021">
    <cfRule type="containsText" dxfId="1196" priority="3583" operator="containsText" text="DISABLED">
      <formula>NOT(ISERROR(SEARCH("DISABLED",J2021)))</formula>
    </cfRule>
    <cfRule type="containsText" dxfId="1195" priority="3584" operator="containsText" text="ENABLED">
      <formula>NOT(ISERROR(SEARCH("ENABLED",J2021)))</formula>
    </cfRule>
  </conditionalFormatting>
  <conditionalFormatting sqref="J114">
    <cfRule type="containsText" dxfId="1194" priority="3581" operator="containsText" text="DISABLED">
      <formula>NOT(ISERROR(SEARCH("DISABLED",J114)))</formula>
    </cfRule>
    <cfRule type="containsText" dxfId="1193" priority="3582" operator="containsText" text="ENABLED">
      <formula>NOT(ISERROR(SEARCH("ENABLED",J114)))</formula>
    </cfRule>
  </conditionalFormatting>
  <conditionalFormatting sqref="J181">
    <cfRule type="containsText" dxfId="1192" priority="3579" operator="containsText" text="DISABLED">
      <formula>NOT(ISERROR(SEARCH("DISABLED",J181)))</formula>
    </cfRule>
    <cfRule type="containsText" dxfId="1191" priority="3580" operator="containsText" text="ENABLED">
      <formula>NOT(ISERROR(SEARCH("ENABLED",J181)))</formula>
    </cfRule>
  </conditionalFormatting>
  <conditionalFormatting sqref="J642">
    <cfRule type="containsText" dxfId="1190" priority="3575" operator="containsText" text="DISABLED">
      <formula>NOT(ISERROR(SEARCH("DISABLED",J642)))</formula>
    </cfRule>
    <cfRule type="containsText" dxfId="1189" priority="3576" operator="containsText" text="ENABLED">
      <formula>NOT(ISERROR(SEARCH("ENABLED",J642)))</formula>
    </cfRule>
  </conditionalFormatting>
  <conditionalFormatting sqref="J347:J348">
    <cfRule type="containsText" dxfId="1188" priority="3567" operator="containsText" text="DISABLED">
      <formula>NOT(ISERROR(SEARCH("DISABLED",J347)))</formula>
    </cfRule>
    <cfRule type="containsText" dxfId="1187" priority="3568" operator="containsText" text="ENABLED">
      <formula>NOT(ISERROR(SEARCH("ENABLED",J347)))</formula>
    </cfRule>
  </conditionalFormatting>
  <conditionalFormatting sqref="J421">
    <cfRule type="containsText" dxfId="1186" priority="3565" operator="containsText" text="DISABLED">
      <formula>NOT(ISERROR(SEARCH("DISABLED",J421)))</formula>
    </cfRule>
    <cfRule type="containsText" dxfId="1185" priority="3566" operator="containsText" text="ENABLED">
      <formula>NOT(ISERROR(SEARCH("ENABLED",J421)))</formula>
    </cfRule>
  </conditionalFormatting>
  <conditionalFormatting sqref="J802">
    <cfRule type="containsText" dxfId="1184" priority="3551" operator="containsText" text="DISABLED">
      <formula>NOT(ISERROR(SEARCH("DISABLED",J802)))</formula>
    </cfRule>
    <cfRule type="containsText" dxfId="1183" priority="3552" operator="containsText" text="ENABLED">
      <formula>NOT(ISERROR(SEARCH("ENABLED",J802)))</formula>
    </cfRule>
  </conditionalFormatting>
  <conditionalFormatting sqref="J803">
    <cfRule type="containsText" dxfId="1182" priority="3549" operator="containsText" text="DISABLED">
      <formula>NOT(ISERROR(SEARCH("DISABLED",J803)))</formula>
    </cfRule>
    <cfRule type="containsText" dxfId="1181" priority="3550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80" priority="3544">
      <formula>LEN(TRIM(AA1))&gt;0</formula>
    </cfRule>
  </conditionalFormatting>
  <conditionalFormatting sqref="J2012">
    <cfRule type="containsText" dxfId="1179" priority="3495" operator="containsText" text="DISABLED">
      <formula>NOT(ISERROR(SEARCH("DISABLED",J2012)))</formula>
    </cfRule>
    <cfRule type="containsText" dxfId="1178" priority="3496" operator="containsText" text="ENABLED">
      <formula>NOT(ISERROR(SEARCH("ENABLED",J2012)))</formula>
    </cfRule>
  </conditionalFormatting>
  <conditionalFormatting sqref="K485:L524 K1:N2 K119:L119 K232:L383 K1903:N1903 K1972:N1972 K2132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177" priority="3486" operator="containsText" text="DISABLED">
      <formula>NOT(ISERROR(SEARCH("DISABLED",K1)))</formula>
    </cfRule>
    <cfRule type="containsText" dxfId="1176" priority="3487" operator="containsText" text="ENABLED">
      <formula>NOT(ISERROR(SEARCH("ENABLED",K1)))</formula>
    </cfRule>
  </conditionalFormatting>
  <conditionalFormatting sqref="J1901">
    <cfRule type="containsText" dxfId="1175" priority="3464" operator="containsText" text="DISABLED">
      <formula>NOT(ISERROR(SEARCH("DISABLED",J1901)))</formula>
    </cfRule>
    <cfRule type="containsText" dxfId="1174" priority="3465" operator="containsText" text="ENABLED">
      <formula>NOT(ISERROR(SEARCH("ENABLED",J1901)))</formula>
    </cfRule>
  </conditionalFormatting>
  <conditionalFormatting sqref="K1901:N1901">
    <cfRule type="containsText" dxfId="1173" priority="3461" operator="containsText" text="DISABLED">
      <formula>NOT(ISERROR(SEARCH("DISABLED",K1901)))</formula>
    </cfRule>
    <cfRule type="containsText" dxfId="1172" priority="3462" operator="containsText" text="ENABLED">
      <formula>NOT(ISERROR(SEARCH("ENABLED",K1901)))</formula>
    </cfRule>
  </conditionalFormatting>
  <conditionalFormatting sqref="J451">
    <cfRule type="containsText" dxfId="1171" priority="3459" operator="containsText" text="DISABLED">
      <formula>NOT(ISERROR(SEARCH("DISABLED",J451)))</formula>
    </cfRule>
    <cfRule type="containsText" dxfId="1170" priority="3460" operator="containsText" text="ENABLED">
      <formula>NOT(ISERROR(SEARCH("ENABLED",J451)))</formula>
    </cfRule>
  </conditionalFormatting>
  <conditionalFormatting sqref="K451:L451 N451">
    <cfRule type="containsText" dxfId="1169" priority="3455" operator="containsText" text="DISABLED">
      <formula>NOT(ISERROR(SEARCH("DISABLED",K451)))</formula>
    </cfRule>
    <cfRule type="containsText" dxfId="1168" priority="3456" operator="containsText" text="ENABLED">
      <formula>NOT(ISERROR(SEARCH("ENABLED",K451)))</formula>
    </cfRule>
  </conditionalFormatting>
  <conditionalFormatting sqref="K484:L484 N484">
    <cfRule type="containsText" dxfId="1167" priority="3449" operator="containsText" text="DISABLED">
      <formula>NOT(ISERROR(SEARCH("DISABLED",K484)))</formula>
    </cfRule>
    <cfRule type="containsText" dxfId="1166" priority="3450" operator="containsText" text="ENABLED">
      <formula>NOT(ISERROR(SEARCH("ENABLED",K484)))</formula>
    </cfRule>
  </conditionalFormatting>
  <conditionalFormatting sqref="J551">
    <cfRule type="containsText" dxfId="1165" priority="3447" operator="containsText" text="DISABLED">
      <formula>NOT(ISERROR(SEARCH("DISABLED",J551)))</formula>
    </cfRule>
    <cfRule type="containsText" dxfId="1164" priority="3448" operator="containsText" text="ENABLED">
      <formula>NOT(ISERROR(SEARCH("ENABLED",J551)))</formula>
    </cfRule>
  </conditionalFormatting>
  <conditionalFormatting sqref="K551:L551 N551">
    <cfRule type="containsText" dxfId="1163" priority="3443" operator="containsText" text="DISABLED">
      <formula>NOT(ISERROR(SEARCH("DISABLED",K551)))</formula>
    </cfRule>
    <cfRule type="containsText" dxfId="1162" priority="3444" operator="containsText" text="ENABLED">
      <formula>NOT(ISERROR(SEARCH("ENABLED",K551)))</formula>
    </cfRule>
  </conditionalFormatting>
  <conditionalFormatting sqref="J636">
    <cfRule type="containsText" dxfId="1161" priority="3439" operator="containsText" text="DISABLED">
      <formula>NOT(ISERROR(SEARCH("DISABLED",J636)))</formula>
    </cfRule>
    <cfRule type="containsText" dxfId="1160" priority="3440" operator="containsText" text="ENABLED">
      <formula>NOT(ISERROR(SEARCH("ENABLED",J636)))</formula>
    </cfRule>
  </conditionalFormatting>
  <conditionalFormatting sqref="K636:L636 N636">
    <cfRule type="containsText" dxfId="1159" priority="3435" operator="containsText" text="DISABLED">
      <formula>NOT(ISERROR(SEARCH("DISABLED",K636)))</formula>
    </cfRule>
    <cfRule type="containsText" dxfId="1158" priority="3436" operator="containsText" text="ENABLED">
      <formula>NOT(ISERROR(SEARCH("ENABLED",K636)))</formula>
    </cfRule>
  </conditionalFormatting>
  <conditionalFormatting sqref="J641">
    <cfRule type="containsText" dxfId="1157" priority="3433" operator="containsText" text="DISABLED">
      <formula>NOT(ISERROR(SEARCH("DISABLED",J641)))</formula>
    </cfRule>
    <cfRule type="containsText" dxfId="1156" priority="3434" operator="containsText" text="ENABLED">
      <formula>NOT(ISERROR(SEARCH("ENABLED",J641)))</formula>
    </cfRule>
  </conditionalFormatting>
  <conditionalFormatting sqref="K641:L641 N641">
    <cfRule type="containsText" dxfId="1155" priority="3429" operator="containsText" text="DISABLED">
      <formula>NOT(ISERROR(SEARCH("DISABLED",K641)))</formula>
    </cfRule>
    <cfRule type="containsText" dxfId="1154" priority="3430" operator="containsText" text="ENABLED">
      <formula>NOT(ISERROR(SEARCH("ENABLED",K641)))</formula>
    </cfRule>
  </conditionalFormatting>
  <conditionalFormatting sqref="J648">
    <cfRule type="containsText" dxfId="1153" priority="3421" operator="containsText" text="DISABLED">
      <formula>NOT(ISERROR(SEARCH("DISABLED",J648)))</formula>
    </cfRule>
    <cfRule type="containsText" dxfId="1152" priority="3422" operator="containsText" text="ENABLED">
      <formula>NOT(ISERROR(SEARCH("ENABLED",J648)))</formula>
    </cfRule>
  </conditionalFormatting>
  <conditionalFormatting sqref="K648:L648 N648">
    <cfRule type="containsText" dxfId="1151" priority="3417" operator="containsText" text="DISABLED">
      <formula>NOT(ISERROR(SEARCH("DISABLED",K648)))</formula>
    </cfRule>
    <cfRule type="containsText" dxfId="1150" priority="3418" operator="containsText" text="ENABLED">
      <formula>NOT(ISERROR(SEARCH("ENABLED",K648)))</formula>
    </cfRule>
  </conditionalFormatting>
  <conditionalFormatting sqref="J655">
    <cfRule type="containsText" dxfId="1149" priority="3415" operator="containsText" text="DISABLED">
      <formula>NOT(ISERROR(SEARCH("DISABLED",J655)))</formula>
    </cfRule>
    <cfRule type="containsText" dxfId="1148" priority="3416" operator="containsText" text="ENABLED">
      <formula>NOT(ISERROR(SEARCH("ENABLED",J655)))</formula>
    </cfRule>
  </conditionalFormatting>
  <conditionalFormatting sqref="K655:L655 N655">
    <cfRule type="containsText" dxfId="1147" priority="3411" operator="containsText" text="DISABLED">
      <formula>NOT(ISERROR(SEARCH("DISABLED",K655)))</formula>
    </cfRule>
    <cfRule type="containsText" dxfId="1146" priority="3412" operator="containsText" text="ENABLED">
      <formula>NOT(ISERROR(SEARCH("ENABLED",K655)))</formula>
    </cfRule>
  </conditionalFormatting>
  <conditionalFormatting sqref="J658">
    <cfRule type="containsText" dxfId="1145" priority="3409" operator="containsText" text="DISABLED">
      <formula>NOT(ISERROR(SEARCH("DISABLED",J658)))</formula>
    </cfRule>
    <cfRule type="containsText" dxfId="1144" priority="3410" operator="containsText" text="ENABLED">
      <formula>NOT(ISERROR(SEARCH("ENABLED",J658)))</formula>
    </cfRule>
  </conditionalFormatting>
  <conditionalFormatting sqref="K658:L658 N658">
    <cfRule type="containsText" dxfId="1143" priority="3405" operator="containsText" text="DISABLED">
      <formula>NOT(ISERROR(SEARCH("DISABLED",K658)))</formula>
    </cfRule>
    <cfRule type="containsText" dxfId="1142" priority="3406" operator="containsText" text="ENABLED">
      <formula>NOT(ISERROR(SEARCH("ENABLED",K658)))</formula>
    </cfRule>
  </conditionalFormatting>
  <conditionalFormatting sqref="J660">
    <cfRule type="containsText" dxfId="1141" priority="3403" operator="containsText" text="DISABLED">
      <formula>NOT(ISERROR(SEARCH("DISABLED",J660)))</formula>
    </cfRule>
    <cfRule type="containsText" dxfId="1140" priority="3404" operator="containsText" text="ENABLED">
      <formula>NOT(ISERROR(SEARCH("ENABLED",J660)))</formula>
    </cfRule>
  </conditionalFormatting>
  <conditionalFormatting sqref="K660:L660 N660">
    <cfRule type="containsText" dxfId="1139" priority="3399" operator="containsText" text="DISABLED">
      <formula>NOT(ISERROR(SEARCH("DISABLED",K660)))</formula>
    </cfRule>
    <cfRule type="containsText" dxfId="1138" priority="3400" operator="containsText" text="ENABLED">
      <formula>NOT(ISERROR(SEARCH("ENABLED",K660)))</formula>
    </cfRule>
  </conditionalFormatting>
  <conditionalFormatting sqref="J665">
    <cfRule type="containsText" dxfId="1137" priority="3391" operator="containsText" text="DISABLED">
      <formula>NOT(ISERROR(SEARCH("DISABLED",J665)))</formula>
    </cfRule>
    <cfRule type="containsText" dxfId="1136" priority="3392" operator="containsText" text="ENABLED">
      <formula>NOT(ISERROR(SEARCH("ENABLED",J665)))</formula>
    </cfRule>
  </conditionalFormatting>
  <conditionalFormatting sqref="K665:L665 N665">
    <cfRule type="containsText" dxfId="1135" priority="3387" operator="containsText" text="DISABLED">
      <formula>NOT(ISERROR(SEARCH("DISABLED",K665)))</formula>
    </cfRule>
    <cfRule type="containsText" dxfId="1134" priority="3388" operator="containsText" text="ENABLED">
      <formula>NOT(ISERROR(SEARCH("ENABLED",K665)))</formula>
    </cfRule>
  </conditionalFormatting>
  <conditionalFormatting sqref="J712">
    <cfRule type="containsText" dxfId="1133" priority="3355" operator="containsText" text="DISABLED">
      <formula>NOT(ISERROR(SEARCH("DISABLED",J712)))</formula>
    </cfRule>
    <cfRule type="containsText" dxfId="1132" priority="3356" operator="containsText" text="ENABLED">
      <formula>NOT(ISERROR(SEARCH("ENABLED",J712)))</formula>
    </cfRule>
  </conditionalFormatting>
  <conditionalFormatting sqref="K712:L712 N712">
    <cfRule type="containsText" dxfId="1131" priority="3351" operator="containsText" text="DISABLED">
      <formula>NOT(ISERROR(SEARCH("DISABLED",K712)))</formula>
    </cfRule>
    <cfRule type="containsText" dxfId="1130" priority="3352" operator="containsText" text="ENABLED">
      <formula>NOT(ISERROR(SEARCH("ENABLED",K712)))</formula>
    </cfRule>
  </conditionalFormatting>
  <conditionalFormatting sqref="J736">
    <cfRule type="containsText" dxfId="1129" priority="3349" operator="containsText" text="DISABLED">
      <formula>NOT(ISERROR(SEARCH("DISABLED",J736)))</formula>
    </cfRule>
    <cfRule type="containsText" dxfId="1128" priority="3350" operator="containsText" text="ENABLED">
      <formula>NOT(ISERROR(SEARCH("ENABLED",J736)))</formula>
    </cfRule>
  </conditionalFormatting>
  <conditionalFormatting sqref="K736:L736 N736">
    <cfRule type="containsText" dxfId="1127" priority="3345" operator="containsText" text="DISABLED">
      <formula>NOT(ISERROR(SEARCH("DISABLED",K736)))</formula>
    </cfRule>
    <cfRule type="containsText" dxfId="1126" priority="3346" operator="containsText" text="ENABLED">
      <formula>NOT(ISERROR(SEARCH("ENABLED",K736)))</formula>
    </cfRule>
  </conditionalFormatting>
  <conditionalFormatting sqref="J792">
    <cfRule type="containsText" dxfId="1125" priority="3272" operator="containsText" text="DISABLED">
      <formula>NOT(ISERROR(SEARCH("DISABLED",J792)))</formula>
    </cfRule>
    <cfRule type="containsText" dxfId="1124" priority="3273" operator="containsText" text="ENABLED">
      <formula>NOT(ISERROR(SEARCH("ENABLED",J792)))</formula>
    </cfRule>
  </conditionalFormatting>
  <conditionalFormatting sqref="J762">
    <cfRule type="containsText" dxfId="1123" priority="3335" operator="containsText" text="DISABLED">
      <formula>NOT(ISERROR(SEARCH("DISABLED",J762)))</formula>
    </cfRule>
    <cfRule type="containsText" dxfId="1122" priority="3336" operator="containsText" text="ENABLED">
      <formula>NOT(ISERROR(SEARCH("ENABLED",J762)))</formula>
    </cfRule>
  </conditionalFormatting>
  <conditionalFormatting sqref="K762:L762 N762">
    <cfRule type="containsText" dxfId="1121" priority="3331" operator="containsText" text="DISABLED">
      <formula>NOT(ISERROR(SEARCH("DISABLED",K762)))</formula>
    </cfRule>
    <cfRule type="containsText" dxfId="1120" priority="3332" operator="containsText" text="ENABLED">
      <formula>NOT(ISERROR(SEARCH("ENABLED",K762)))</formula>
    </cfRule>
  </conditionalFormatting>
  <conditionalFormatting sqref="K792:L792 N792">
    <cfRule type="containsText" dxfId="1119" priority="3268" operator="containsText" text="DISABLED">
      <formula>NOT(ISERROR(SEARCH("DISABLED",K792)))</formula>
    </cfRule>
    <cfRule type="containsText" dxfId="1118" priority="3269" operator="containsText" text="ENABLED">
      <formula>NOT(ISERROR(SEARCH("ENABLED",K792)))</formula>
    </cfRule>
  </conditionalFormatting>
  <conditionalFormatting sqref="J780">
    <cfRule type="containsText" dxfId="1117" priority="3314" operator="containsText" text="DISABLED">
      <formula>NOT(ISERROR(SEARCH("DISABLED",J780)))</formula>
    </cfRule>
    <cfRule type="containsText" dxfId="1116" priority="3315" operator="containsText" text="ENABLED">
      <formula>NOT(ISERROR(SEARCH("ENABLED",J780)))</formula>
    </cfRule>
  </conditionalFormatting>
  <conditionalFormatting sqref="K780:L780 N780">
    <cfRule type="containsText" dxfId="1115" priority="3310" operator="containsText" text="DISABLED">
      <formula>NOT(ISERROR(SEARCH("DISABLED",K780)))</formula>
    </cfRule>
    <cfRule type="containsText" dxfId="1114" priority="3311" operator="containsText" text="ENABLED">
      <formula>NOT(ISERROR(SEARCH("ENABLED",K780)))</formula>
    </cfRule>
  </conditionalFormatting>
  <conditionalFormatting sqref="J872">
    <cfRule type="containsText" dxfId="1113" priority="3230" operator="containsText" text="DISABLED">
      <formula>NOT(ISERROR(SEARCH("DISABLED",J872)))</formula>
    </cfRule>
    <cfRule type="containsText" dxfId="1112" priority="3231" operator="containsText" text="ENABLED">
      <formula>NOT(ISERROR(SEARCH("ENABLED",J872)))</formula>
    </cfRule>
  </conditionalFormatting>
  <conditionalFormatting sqref="K872:L872 N872">
    <cfRule type="containsText" dxfId="1111" priority="3226" operator="containsText" text="DISABLED">
      <formula>NOT(ISERROR(SEARCH("DISABLED",K872)))</formula>
    </cfRule>
    <cfRule type="containsText" dxfId="1110" priority="3227" operator="containsText" text="ENABLED">
      <formula>NOT(ISERROR(SEARCH("ENABLED",K872)))</formula>
    </cfRule>
  </conditionalFormatting>
  <conditionalFormatting sqref="J970">
    <cfRule type="containsText" dxfId="1109" priority="3223" operator="containsText" text="DISABLED">
      <formula>NOT(ISERROR(SEARCH("DISABLED",J970)))</formula>
    </cfRule>
    <cfRule type="containsText" dxfId="1108" priority="3224" operator="containsText" text="ENABLED">
      <formula>NOT(ISERROR(SEARCH("ENABLED",J970)))</formula>
    </cfRule>
  </conditionalFormatting>
  <conditionalFormatting sqref="K970:L970 N970">
    <cfRule type="containsText" dxfId="1107" priority="3219" operator="containsText" text="DISABLED">
      <formula>NOT(ISERROR(SEARCH("DISABLED",K970)))</formula>
    </cfRule>
    <cfRule type="containsText" dxfId="1106" priority="3220" operator="containsText" text="ENABLED">
      <formula>NOT(ISERROR(SEARCH("ENABLED",K970)))</formula>
    </cfRule>
  </conditionalFormatting>
  <conditionalFormatting sqref="J989">
    <cfRule type="containsText" dxfId="1105" priority="3216" operator="containsText" text="DISABLED">
      <formula>NOT(ISERROR(SEARCH("DISABLED",J989)))</formula>
    </cfRule>
    <cfRule type="containsText" dxfId="1104" priority="3217" operator="containsText" text="ENABLED">
      <formula>NOT(ISERROR(SEARCH("ENABLED",J989)))</formula>
    </cfRule>
  </conditionalFormatting>
  <conditionalFormatting sqref="K989:L989 N989">
    <cfRule type="containsText" dxfId="1103" priority="3212" operator="containsText" text="DISABLED">
      <formula>NOT(ISERROR(SEARCH("DISABLED",K989)))</formula>
    </cfRule>
    <cfRule type="containsText" dxfId="1102" priority="3213" operator="containsText" text="ENABLED">
      <formula>NOT(ISERROR(SEARCH("ENABLED",K989)))</formula>
    </cfRule>
  </conditionalFormatting>
  <conditionalFormatting sqref="J1054">
    <cfRule type="containsText" dxfId="1101" priority="3202" operator="containsText" text="DISABLED">
      <formula>NOT(ISERROR(SEARCH("DISABLED",J1054)))</formula>
    </cfRule>
    <cfRule type="containsText" dxfId="1100" priority="3203" operator="containsText" text="ENABLED">
      <formula>NOT(ISERROR(SEARCH("ENABLED",J1054)))</formula>
    </cfRule>
  </conditionalFormatting>
  <conditionalFormatting sqref="K1054:L1054 N1054">
    <cfRule type="containsText" dxfId="1099" priority="3198" operator="containsText" text="DISABLED">
      <formula>NOT(ISERROR(SEARCH("DISABLED",K1054)))</formula>
    </cfRule>
    <cfRule type="containsText" dxfId="1098" priority="3199" operator="containsText" text="ENABLED">
      <formula>NOT(ISERROR(SEARCH("ENABLED",K1054)))</formula>
    </cfRule>
  </conditionalFormatting>
  <conditionalFormatting sqref="J1068">
    <cfRule type="containsText" dxfId="1097" priority="3195" operator="containsText" text="DISABLED">
      <formula>NOT(ISERROR(SEARCH("DISABLED",J1068)))</formula>
    </cfRule>
    <cfRule type="containsText" dxfId="1096" priority="3196" operator="containsText" text="ENABLED">
      <formula>NOT(ISERROR(SEARCH("ENABLED",J1068)))</formula>
    </cfRule>
  </conditionalFormatting>
  <conditionalFormatting sqref="K1068:L1068 N1068">
    <cfRule type="containsText" dxfId="1095" priority="3191" operator="containsText" text="DISABLED">
      <formula>NOT(ISERROR(SEARCH("DISABLED",K1068)))</formula>
    </cfRule>
    <cfRule type="containsText" dxfId="1094" priority="3192" operator="containsText" text="ENABLED">
      <formula>NOT(ISERROR(SEARCH("ENABLED",K1068)))</formula>
    </cfRule>
  </conditionalFormatting>
  <conditionalFormatting sqref="J1071">
    <cfRule type="containsText" dxfId="1093" priority="3188" operator="containsText" text="DISABLED">
      <formula>NOT(ISERROR(SEARCH("DISABLED",J1071)))</formula>
    </cfRule>
    <cfRule type="containsText" dxfId="1092" priority="3189" operator="containsText" text="ENABLED">
      <formula>NOT(ISERROR(SEARCH("ENABLED",J1071)))</formula>
    </cfRule>
  </conditionalFormatting>
  <conditionalFormatting sqref="K1071:L1071 N1071">
    <cfRule type="containsText" dxfId="1091" priority="3184" operator="containsText" text="DISABLED">
      <formula>NOT(ISERROR(SEARCH("DISABLED",K1071)))</formula>
    </cfRule>
    <cfRule type="containsText" dxfId="1090" priority="3185" operator="containsText" text="ENABLED">
      <formula>NOT(ISERROR(SEARCH("ENABLED",K1071)))</formula>
    </cfRule>
  </conditionalFormatting>
  <conditionalFormatting sqref="J1094">
    <cfRule type="containsText" dxfId="1089" priority="3174" operator="containsText" text="DISABLED">
      <formula>NOT(ISERROR(SEARCH("DISABLED",J1094)))</formula>
    </cfRule>
    <cfRule type="containsText" dxfId="1088" priority="3175" operator="containsText" text="ENABLED">
      <formula>NOT(ISERROR(SEARCH("ENABLED",J1094)))</formula>
    </cfRule>
  </conditionalFormatting>
  <conditionalFormatting sqref="K1094:L1094 N1094">
    <cfRule type="containsText" dxfId="1087" priority="3170" operator="containsText" text="DISABLED">
      <formula>NOT(ISERROR(SEARCH("DISABLED",K1094)))</formula>
    </cfRule>
    <cfRule type="containsText" dxfId="1086" priority="3171" operator="containsText" text="ENABLED">
      <formula>NOT(ISERROR(SEARCH("ENABLED",K1094)))</formula>
    </cfRule>
  </conditionalFormatting>
  <conditionalFormatting sqref="J1097">
    <cfRule type="containsText" dxfId="1085" priority="3160" operator="containsText" text="DISABLED">
      <formula>NOT(ISERROR(SEARCH("DISABLED",J1097)))</formula>
    </cfRule>
    <cfRule type="containsText" dxfId="1084" priority="3161" operator="containsText" text="ENABLED">
      <formula>NOT(ISERROR(SEARCH("ENABLED",J1097)))</formula>
    </cfRule>
  </conditionalFormatting>
  <conditionalFormatting sqref="K1097:L1097 N1097">
    <cfRule type="containsText" dxfId="1083" priority="3156" operator="containsText" text="DISABLED">
      <formula>NOT(ISERROR(SEARCH("DISABLED",K1097)))</formula>
    </cfRule>
    <cfRule type="containsText" dxfId="1082" priority="3157" operator="containsText" text="ENABLED">
      <formula>NOT(ISERROR(SEARCH("ENABLED",K1097)))</formula>
    </cfRule>
  </conditionalFormatting>
  <conditionalFormatting sqref="J1202:J1231">
    <cfRule type="containsText" dxfId="1081" priority="3090" operator="containsText" text="DISABLED">
      <formula>NOT(ISERROR(SEARCH("DISABLED",J1202)))</formula>
    </cfRule>
    <cfRule type="containsText" dxfId="1080" priority="3091" operator="containsText" text="ENABLED">
      <formula>NOT(ISERROR(SEARCH("ENABLED",J1202)))</formula>
    </cfRule>
  </conditionalFormatting>
  <conditionalFormatting sqref="K1202:L1231 N1202:N1231">
    <cfRule type="containsText" dxfId="1079" priority="3086" operator="containsText" text="DISABLED">
      <formula>NOT(ISERROR(SEARCH("DISABLED",K1202)))</formula>
    </cfRule>
    <cfRule type="containsText" dxfId="1078" priority="3087" operator="containsText" text="ENABLED">
      <formula>NOT(ISERROR(SEARCH("ENABLED",K1202)))</formula>
    </cfRule>
  </conditionalFormatting>
  <conditionalFormatting sqref="J1237">
    <cfRule type="containsText" dxfId="1077" priority="3041" operator="containsText" text="DISABLED">
      <formula>NOT(ISERROR(SEARCH("DISABLED",J1237)))</formula>
    </cfRule>
    <cfRule type="containsText" dxfId="1076" priority="3042" operator="containsText" text="ENABLED">
      <formula>NOT(ISERROR(SEARCH("ENABLED",J1237)))</formula>
    </cfRule>
  </conditionalFormatting>
  <conditionalFormatting sqref="K1237:L1237 N1237">
    <cfRule type="containsText" dxfId="1075" priority="3037" operator="containsText" text="DISABLED">
      <formula>NOT(ISERROR(SEARCH("DISABLED",K1237)))</formula>
    </cfRule>
    <cfRule type="containsText" dxfId="1074" priority="3038" operator="containsText" text="ENABLED">
      <formula>NOT(ISERROR(SEARCH("ENABLED",K1237)))</formula>
    </cfRule>
  </conditionalFormatting>
  <conditionalFormatting sqref="K1330:L1330 N1330">
    <cfRule type="containsText" dxfId="1073" priority="2897" operator="containsText" text="DISABLED">
      <formula>NOT(ISERROR(SEARCH("DISABLED",K1330)))</formula>
    </cfRule>
    <cfRule type="containsText" dxfId="1072" priority="2898" operator="containsText" text="ENABLED">
      <formula>NOT(ISERROR(SEARCH("ENABLED",K1330)))</formula>
    </cfRule>
  </conditionalFormatting>
  <conditionalFormatting sqref="AA1330">
    <cfRule type="notContainsBlanks" dxfId="1071" priority="2900">
      <formula>LEN(TRIM(AA1330))&gt;0</formula>
    </cfRule>
  </conditionalFormatting>
  <conditionalFormatting sqref="J1349">
    <cfRule type="containsText" dxfId="1070" priority="2866" operator="containsText" text="DISABLED">
      <formula>NOT(ISERROR(SEARCH("DISABLED",J1349)))</formula>
    </cfRule>
    <cfRule type="containsText" dxfId="1069" priority="2867" operator="containsText" text="ENABLED">
      <formula>NOT(ISERROR(SEARCH("ENABLED",J1349)))</formula>
    </cfRule>
  </conditionalFormatting>
  <conditionalFormatting sqref="K1349:L1349 N1349">
    <cfRule type="containsText" dxfId="1068" priority="2862" operator="containsText" text="DISABLED">
      <formula>NOT(ISERROR(SEARCH("DISABLED",K1349)))</formula>
    </cfRule>
    <cfRule type="containsText" dxfId="1067" priority="2863" operator="containsText" text="ENABLED">
      <formula>NOT(ISERROR(SEARCH("ENABLED",K1349)))</formula>
    </cfRule>
  </conditionalFormatting>
  <conditionalFormatting sqref="K1443:L1443 N1443">
    <cfRule type="containsText" dxfId="1066" priority="2782" operator="containsText" text="DISABLED">
      <formula>NOT(ISERROR(SEARCH("DISABLED",K1443)))</formula>
    </cfRule>
    <cfRule type="containsText" dxfId="1065" priority="2783" operator="containsText" text="ENABLED">
      <formula>NOT(ISERROR(SEARCH("ENABLED",K1443)))</formula>
    </cfRule>
  </conditionalFormatting>
  <conditionalFormatting sqref="J1429">
    <cfRule type="containsText" dxfId="1064" priority="2849" operator="containsText" text="DISABLED">
      <formula>NOT(ISERROR(SEARCH("DISABLED",J1429)))</formula>
    </cfRule>
    <cfRule type="containsText" dxfId="1063" priority="2850" operator="containsText" text="ENABLED">
      <formula>NOT(ISERROR(SEARCH("ENABLED",J1429)))</formula>
    </cfRule>
  </conditionalFormatting>
  <conditionalFormatting sqref="K1429:L1429 N1429">
    <cfRule type="containsText" dxfId="1062" priority="2845" operator="containsText" text="DISABLED">
      <formula>NOT(ISERROR(SEARCH("DISABLED",K1429)))</formula>
    </cfRule>
    <cfRule type="containsText" dxfId="1061" priority="2846" operator="containsText" text="ENABLED">
      <formula>NOT(ISERROR(SEARCH("ENABLED",K1429)))</formula>
    </cfRule>
  </conditionalFormatting>
  <conditionalFormatting sqref="J1430">
    <cfRule type="containsText" dxfId="1060" priority="2842" operator="containsText" text="DISABLED">
      <formula>NOT(ISERROR(SEARCH("DISABLED",J1430)))</formula>
    </cfRule>
    <cfRule type="containsText" dxfId="1059" priority="2843" operator="containsText" text="ENABLED">
      <formula>NOT(ISERROR(SEARCH("ENABLED",J1430)))</formula>
    </cfRule>
  </conditionalFormatting>
  <conditionalFormatting sqref="K1430:L1430 N1430">
    <cfRule type="containsText" dxfId="1058" priority="2838" operator="containsText" text="DISABLED">
      <formula>NOT(ISERROR(SEARCH("DISABLED",K1430)))</formula>
    </cfRule>
    <cfRule type="containsText" dxfId="1057" priority="2839" operator="containsText" text="ENABLED">
      <formula>NOT(ISERROR(SEARCH("ENABLED",K1430)))</formula>
    </cfRule>
  </conditionalFormatting>
  <conditionalFormatting sqref="J550">
    <cfRule type="containsText" dxfId="1056" priority="2634" operator="containsText" text="DISABLED">
      <formula>NOT(ISERROR(SEARCH("DISABLED",J550)))</formula>
    </cfRule>
    <cfRule type="containsText" dxfId="1055" priority="2635" operator="containsText" text="ENABLED">
      <formula>NOT(ISERROR(SEARCH("ENABLED",J550)))</formula>
    </cfRule>
  </conditionalFormatting>
  <conditionalFormatting sqref="AA550">
    <cfRule type="notContainsBlanks" dxfId="1054" priority="2633">
      <formula>LEN(TRIM(AA550))&gt;0</formula>
    </cfRule>
  </conditionalFormatting>
  <conditionalFormatting sqref="J5">
    <cfRule type="containsText" dxfId="1053" priority="2754" operator="containsText" text="DISABLED">
      <formula>NOT(ISERROR(SEARCH("DISABLED",J5)))</formula>
    </cfRule>
    <cfRule type="containsText" dxfId="1052" priority="2755" operator="containsText" text="ENABLED">
      <formula>NOT(ISERROR(SEARCH("ENABLED",J5)))</formula>
    </cfRule>
  </conditionalFormatting>
  <conditionalFormatting sqref="AA5">
    <cfRule type="notContainsBlanks" dxfId="1051" priority="2753">
      <formula>LEN(TRIM(AA5))&gt;0</formula>
    </cfRule>
  </conditionalFormatting>
  <conditionalFormatting sqref="K5:L5 N5">
    <cfRule type="containsText" dxfId="1050" priority="2750" operator="containsText" text="DISABLED">
      <formula>NOT(ISERROR(SEARCH("DISABLED",K5)))</formula>
    </cfRule>
    <cfRule type="containsText" dxfId="1049" priority="2751" operator="containsText" text="ENABLED">
      <formula>NOT(ISERROR(SEARCH("ENABLED",K5)))</formula>
    </cfRule>
  </conditionalFormatting>
  <conditionalFormatting sqref="J133">
    <cfRule type="containsText" dxfId="1048" priority="2742" operator="containsText" text="DISABLED">
      <formula>NOT(ISERROR(SEARCH("DISABLED",J133)))</formula>
    </cfRule>
    <cfRule type="containsText" dxfId="1047" priority="2743" operator="containsText" text="ENABLED">
      <formula>NOT(ISERROR(SEARCH("ENABLED",J133)))</formula>
    </cfRule>
  </conditionalFormatting>
  <conditionalFormatting sqref="AA133">
    <cfRule type="notContainsBlanks" dxfId="1046" priority="2741">
      <formula>LEN(TRIM(AA133))&gt;0</formula>
    </cfRule>
  </conditionalFormatting>
  <conditionalFormatting sqref="K133:L133 N133">
    <cfRule type="containsText" dxfId="1045" priority="2738" operator="containsText" text="DISABLED">
      <formula>NOT(ISERROR(SEARCH("DISABLED",K133)))</formula>
    </cfRule>
    <cfRule type="containsText" dxfId="1044" priority="2739" operator="containsText" text="ENABLED">
      <formula>NOT(ISERROR(SEARCH("ENABLED",K133)))</formula>
    </cfRule>
  </conditionalFormatting>
  <conditionalFormatting sqref="J134">
    <cfRule type="containsText" dxfId="1043" priority="2736" operator="containsText" text="DISABLED">
      <formula>NOT(ISERROR(SEARCH("DISABLED",J134)))</formula>
    </cfRule>
    <cfRule type="containsText" dxfId="1042" priority="2737" operator="containsText" text="ENABLED">
      <formula>NOT(ISERROR(SEARCH("ENABLED",J134)))</formula>
    </cfRule>
  </conditionalFormatting>
  <conditionalFormatting sqref="AA134">
    <cfRule type="notContainsBlanks" dxfId="1041" priority="2735">
      <formula>LEN(TRIM(AA134))&gt;0</formula>
    </cfRule>
  </conditionalFormatting>
  <conditionalFormatting sqref="K134:L134 N134">
    <cfRule type="containsText" dxfId="1040" priority="2732" operator="containsText" text="DISABLED">
      <formula>NOT(ISERROR(SEARCH("DISABLED",K134)))</formula>
    </cfRule>
    <cfRule type="containsText" dxfId="1039" priority="2733" operator="containsText" text="ENABLED">
      <formula>NOT(ISERROR(SEARCH("ENABLED",K134)))</formula>
    </cfRule>
  </conditionalFormatting>
  <conditionalFormatting sqref="J135">
    <cfRule type="containsText" dxfId="1038" priority="2730" operator="containsText" text="DISABLED">
      <formula>NOT(ISERROR(SEARCH("DISABLED",J135)))</formula>
    </cfRule>
    <cfRule type="containsText" dxfId="1037" priority="2731" operator="containsText" text="ENABLED">
      <formula>NOT(ISERROR(SEARCH("ENABLED",J135)))</formula>
    </cfRule>
  </conditionalFormatting>
  <conditionalFormatting sqref="AA135">
    <cfRule type="notContainsBlanks" dxfId="1036" priority="2729">
      <formula>LEN(TRIM(AA135))&gt;0</formula>
    </cfRule>
  </conditionalFormatting>
  <conditionalFormatting sqref="K135:L135 N135">
    <cfRule type="containsText" dxfId="1035" priority="2726" operator="containsText" text="DISABLED">
      <formula>NOT(ISERROR(SEARCH("DISABLED",K135)))</formula>
    </cfRule>
    <cfRule type="containsText" dxfId="1034" priority="2727" operator="containsText" text="ENABLED">
      <formula>NOT(ISERROR(SEARCH("ENABLED",K135)))</formula>
    </cfRule>
  </conditionalFormatting>
  <conditionalFormatting sqref="J136">
    <cfRule type="containsText" dxfId="1033" priority="2724" operator="containsText" text="DISABLED">
      <formula>NOT(ISERROR(SEARCH("DISABLED",J136)))</formula>
    </cfRule>
    <cfRule type="containsText" dxfId="1032" priority="2725" operator="containsText" text="ENABLED">
      <formula>NOT(ISERROR(SEARCH("ENABLED",J136)))</formula>
    </cfRule>
  </conditionalFormatting>
  <conditionalFormatting sqref="AA136">
    <cfRule type="notContainsBlanks" dxfId="1031" priority="2723">
      <formula>LEN(TRIM(AA136))&gt;0</formula>
    </cfRule>
  </conditionalFormatting>
  <conditionalFormatting sqref="K136:L136 N136">
    <cfRule type="containsText" dxfId="1030" priority="2720" operator="containsText" text="DISABLED">
      <formula>NOT(ISERROR(SEARCH("DISABLED",K136)))</formula>
    </cfRule>
    <cfRule type="containsText" dxfId="1029" priority="2721" operator="containsText" text="ENABLED">
      <formula>NOT(ISERROR(SEARCH("ENABLED",K136)))</formula>
    </cfRule>
  </conditionalFormatting>
  <conditionalFormatting sqref="J229">
    <cfRule type="containsText" dxfId="1028" priority="2718" operator="containsText" text="DISABLED">
      <formula>NOT(ISERROR(SEARCH("DISABLED",J229)))</formula>
    </cfRule>
    <cfRule type="containsText" dxfId="1027" priority="2719" operator="containsText" text="ENABLED">
      <formula>NOT(ISERROR(SEARCH("ENABLED",J229)))</formula>
    </cfRule>
  </conditionalFormatting>
  <conditionalFormatting sqref="AA229">
    <cfRule type="notContainsBlanks" dxfId="1026" priority="2717">
      <formula>LEN(TRIM(AA229))&gt;0</formula>
    </cfRule>
  </conditionalFormatting>
  <conditionalFormatting sqref="K229:L229 N229">
    <cfRule type="containsText" dxfId="1025" priority="2714" operator="containsText" text="DISABLED">
      <formula>NOT(ISERROR(SEARCH("DISABLED",K229)))</formula>
    </cfRule>
    <cfRule type="containsText" dxfId="1024" priority="2715" operator="containsText" text="ENABLED">
      <formula>NOT(ISERROR(SEARCH("ENABLED",K229)))</formula>
    </cfRule>
  </conditionalFormatting>
  <conditionalFormatting sqref="J230">
    <cfRule type="containsText" dxfId="1023" priority="2712" operator="containsText" text="DISABLED">
      <formula>NOT(ISERROR(SEARCH("DISABLED",J230)))</formula>
    </cfRule>
    <cfRule type="containsText" dxfId="1022" priority="2713" operator="containsText" text="ENABLED">
      <formula>NOT(ISERROR(SEARCH("ENABLED",J230)))</formula>
    </cfRule>
  </conditionalFormatting>
  <conditionalFormatting sqref="AA230">
    <cfRule type="notContainsBlanks" dxfId="1021" priority="2711">
      <formula>LEN(TRIM(AA230))&gt;0</formula>
    </cfRule>
  </conditionalFormatting>
  <conditionalFormatting sqref="K230:L230 N230">
    <cfRule type="containsText" dxfId="1020" priority="2708" operator="containsText" text="DISABLED">
      <formula>NOT(ISERROR(SEARCH("DISABLED",K230)))</formula>
    </cfRule>
    <cfRule type="containsText" dxfId="1019" priority="2709" operator="containsText" text="ENABLED">
      <formula>NOT(ISERROR(SEARCH("ENABLED",K230)))</formula>
    </cfRule>
  </conditionalFormatting>
  <conditionalFormatting sqref="J231">
    <cfRule type="containsText" dxfId="1018" priority="2706" operator="containsText" text="DISABLED">
      <formula>NOT(ISERROR(SEARCH("DISABLED",J231)))</formula>
    </cfRule>
    <cfRule type="containsText" dxfId="1017" priority="2707" operator="containsText" text="ENABLED">
      <formula>NOT(ISERROR(SEARCH("ENABLED",J231)))</formula>
    </cfRule>
  </conditionalFormatting>
  <conditionalFormatting sqref="AA231">
    <cfRule type="notContainsBlanks" dxfId="1016" priority="2705">
      <formula>LEN(TRIM(AA231))&gt;0</formula>
    </cfRule>
  </conditionalFormatting>
  <conditionalFormatting sqref="K231:L231 N231">
    <cfRule type="containsText" dxfId="1015" priority="2702" operator="containsText" text="DISABLED">
      <formula>NOT(ISERROR(SEARCH("DISABLED",K231)))</formula>
    </cfRule>
    <cfRule type="containsText" dxfId="1014" priority="2703" operator="containsText" text="ENABLED">
      <formula>NOT(ISERROR(SEARCH("ENABLED",K231)))</formula>
    </cfRule>
  </conditionalFormatting>
  <conditionalFormatting sqref="J408">
    <cfRule type="containsText" dxfId="1013" priority="2700" operator="containsText" text="DISABLED">
      <formula>NOT(ISERROR(SEARCH("DISABLED",J408)))</formula>
    </cfRule>
    <cfRule type="containsText" dxfId="1012" priority="2701" operator="containsText" text="ENABLED">
      <formula>NOT(ISERROR(SEARCH("ENABLED",J408)))</formula>
    </cfRule>
  </conditionalFormatting>
  <conditionalFormatting sqref="AA408">
    <cfRule type="notContainsBlanks" dxfId="1011" priority="2699">
      <formula>LEN(TRIM(AA408))&gt;0</formula>
    </cfRule>
  </conditionalFormatting>
  <conditionalFormatting sqref="K408:L408 N408">
    <cfRule type="containsText" dxfId="1010" priority="2696" operator="containsText" text="DISABLED">
      <formula>NOT(ISERROR(SEARCH("DISABLED",K408)))</formula>
    </cfRule>
    <cfRule type="containsText" dxfId="1009" priority="2697" operator="containsText" text="ENABLED">
      <formula>NOT(ISERROR(SEARCH("ENABLED",K408)))</formula>
    </cfRule>
  </conditionalFormatting>
  <conditionalFormatting sqref="J409">
    <cfRule type="containsText" dxfId="1008" priority="2694" operator="containsText" text="DISABLED">
      <formula>NOT(ISERROR(SEARCH("DISABLED",J409)))</formula>
    </cfRule>
    <cfRule type="containsText" dxfId="1007" priority="2695" operator="containsText" text="ENABLED">
      <formula>NOT(ISERROR(SEARCH("ENABLED",J409)))</formula>
    </cfRule>
  </conditionalFormatting>
  <conditionalFormatting sqref="AA409">
    <cfRule type="notContainsBlanks" dxfId="1006" priority="2693">
      <formula>LEN(TRIM(AA409))&gt;0</formula>
    </cfRule>
  </conditionalFormatting>
  <conditionalFormatting sqref="K409:L409 N409">
    <cfRule type="containsText" dxfId="1005" priority="2690" operator="containsText" text="DISABLED">
      <formula>NOT(ISERROR(SEARCH("DISABLED",K409)))</formula>
    </cfRule>
    <cfRule type="containsText" dxfId="1004" priority="2691" operator="containsText" text="ENABLED">
      <formula>NOT(ISERROR(SEARCH("ENABLED",K409)))</formula>
    </cfRule>
  </conditionalFormatting>
  <conditionalFormatting sqref="J410">
    <cfRule type="containsText" dxfId="1003" priority="2688" operator="containsText" text="DISABLED">
      <formula>NOT(ISERROR(SEARCH("DISABLED",J410)))</formula>
    </cfRule>
    <cfRule type="containsText" dxfId="1002" priority="2689" operator="containsText" text="ENABLED">
      <formula>NOT(ISERROR(SEARCH("ENABLED",J410)))</formula>
    </cfRule>
  </conditionalFormatting>
  <conditionalFormatting sqref="AA410">
    <cfRule type="notContainsBlanks" dxfId="1001" priority="2687">
      <formula>LEN(TRIM(AA410))&gt;0</formula>
    </cfRule>
  </conditionalFormatting>
  <conditionalFormatting sqref="K410:L410 N410">
    <cfRule type="containsText" dxfId="1000" priority="2684" operator="containsText" text="DISABLED">
      <formula>NOT(ISERROR(SEARCH("DISABLED",K410)))</formula>
    </cfRule>
    <cfRule type="containsText" dxfId="999" priority="2685" operator="containsText" text="ENABLED">
      <formula>NOT(ISERROR(SEARCH("ENABLED",K410)))</formula>
    </cfRule>
  </conditionalFormatting>
  <conditionalFormatting sqref="J448">
    <cfRule type="containsText" dxfId="998" priority="2682" operator="containsText" text="DISABLED">
      <formula>NOT(ISERROR(SEARCH("DISABLED",J448)))</formula>
    </cfRule>
    <cfRule type="containsText" dxfId="997" priority="2683" operator="containsText" text="ENABLED">
      <formula>NOT(ISERROR(SEARCH("ENABLED",J448)))</formula>
    </cfRule>
  </conditionalFormatting>
  <conditionalFormatting sqref="AA448">
    <cfRule type="notContainsBlanks" dxfId="996" priority="2681">
      <formula>LEN(TRIM(AA448))&gt;0</formula>
    </cfRule>
  </conditionalFormatting>
  <conditionalFormatting sqref="K448:L448 N448">
    <cfRule type="containsText" dxfId="995" priority="2678" operator="containsText" text="DISABLED">
      <formula>NOT(ISERROR(SEARCH("DISABLED",K448)))</formula>
    </cfRule>
    <cfRule type="containsText" dxfId="994" priority="2679" operator="containsText" text="ENABLED">
      <formula>NOT(ISERROR(SEARCH("ENABLED",K448)))</formula>
    </cfRule>
  </conditionalFormatting>
  <conditionalFormatting sqref="J449">
    <cfRule type="containsText" dxfId="993" priority="2676" operator="containsText" text="DISABLED">
      <formula>NOT(ISERROR(SEARCH("DISABLED",J449)))</formula>
    </cfRule>
    <cfRule type="containsText" dxfId="992" priority="2677" operator="containsText" text="ENABLED">
      <formula>NOT(ISERROR(SEARCH("ENABLED",J449)))</formula>
    </cfRule>
  </conditionalFormatting>
  <conditionalFormatting sqref="AA449">
    <cfRule type="notContainsBlanks" dxfId="991" priority="2675">
      <formula>LEN(TRIM(AA449))&gt;0</formula>
    </cfRule>
  </conditionalFormatting>
  <conditionalFormatting sqref="K449:L449 N449">
    <cfRule type="containsText" dxfId="990" priority="2672" operator="containsText" text="DISABLED">
      <formula>NOT(ISERROR(SEARCH("DISABLED",K449)))</formula>
    </cfRule>
    <cfRule type="containsText" dxfId="989" priority="2673" operator="containsText" text="ENABLED">
      <formula>NOT(ISERROR(SEARCH("ENABLED",K449)))</formula>
    </cfRule>
  </conditionalFormatting>
  <conditionalFormatting sqref="J450">
    <cfRule type="containsText" dxfId="988" priority="2670" operator="containsText" text="DISABLED">
      <formula>NOT(ISERROR(SEARCH("DISABLED",J450)))</formula>
    </cfRule>
    <cfRule type="containsText" dxfId="987" priority="2671" operator="containsText" text="ENABLED">
      <formula>NOT(ISERROR(SEARCH("ENABLED",J450)))</formula>
    </cfRule>
  </conditionalFormatting>
  <conditionalFormatting sqref="AA450">
    <cfRule type="notContainsBlanks" dxfId="986" priority="2669">
      <formula>LEN(TRIM(AA450))&gt;0</formula>
    </cfRule>
  </conditionalFormatting>
  <conditionalFormatting sqref="K450:L450 N450">
    <cfRule type="containsText" dxfId="985" priority="2666" operator="containsText" text="DISABLED">
      <formula>NOT(ISERROR(SEARCH("DISABLED",K450)))</formula>
    </cfRule>
    <cfRule type="containsText" dxfId="984" priority="2667" operator="containsText" text="ENABLED">
      <formula>NOT(ISERROR(SEARCH("ENABLED",K450)))</formula>
    </cfRule>
  </conditionalFormatting>
  <conditionalFormatting sqref="J481">
    <cfRule type="containsText" dxfId="983" priority="2664" operator="containsText" text="DISABLED">
      <formula>NOT(ISERROR(SEARCH("DISABLED",J481)))</formula>
    </cfRule>
    <cfRule type="containsText" dxfId="982" priority="2665" operator="containsText" text="ENABLED">
      <formula>NOT(ISERROR(SEARCH("ENABLED",J481)))</formula>
    </cfRule>
  </conditionalFormatting>
  <conditionalFormatting sqref="AA481">
    <cfRule type="notContainsBlanks" dxfId="981" priority="2663">
      <formula>LEN(TRIM(AA481))&gt;0</formula>
    </cfRule>
  </conditionalFormatting>
  <conditionalFormatting sqref="K481:L481 N481">
    <cfRule type="containsText" dxfId="980" priority="2660" operator="containsText" text="DISABLED">
      <formula>NOT(ISERROR(SEARCH("DISABLED",K481)))</formula>
    </cfRule>
    <cfRule type="containsText" dxfId="979" priority="2661" operator="containsText" text="ENABLED">
      <formula>NOT(ISERROR(SEARCH("ENABLED",K481)))</formula>
    </cfRule>
  </conditionalFormatting>
  <conditionalFormatting sqref="J482">
    <cfRule type="containsText" dxfId="978" priority="2658" operator="containsText" text="DISABLED">
      <formula>NOT(ISERROR(SEARCH("DISABLED",J482)))</formula>
    </cfRule>
    <cfRule type="containsText" dxfId="977" priority="2659" operator="containsText" text="ENABLED">
      <formula>NOT(ISERROR(SEARCH("ENABLED",J482)))</formula>
    </cfRule>
  </conditionalFormatting>
  <conditionalFormatting sqref="AA482">
    <cfRule type="notContainsBlanks" dxfId="976" priority="2657">
      <formula>LEN(TRIM(AA482))&gt;0</formula>
    </cfRule>
  </conditionalFormatting>
  <conditionalFormatting sqref="K482:L482 N482">
    <cfRule type="containsText" dxfId="975" priority="2654" operator="containsText" text="DISABLED">
      <formula>NOT(ISERROR(SEARCH("DISABLED",K482)))</formula>
    </cfRule>
    <cfRule type="containsText" dxfId="974" priority="2655" operator="containsText" text="ENABLED">
      <formula>NOT(ISERROR(SEARCH("ENABLED",K482)))</formula>
    </cfRule>
  </conditionalFormatting>
  <conditionalFormatting sqref="J483">
    <cfRule type="containsText" dxfId="973" priority="2652" operator="containsText" text="DISABLED">
      <formula>NOT(ISERROR(SEARCH("DISABLED",J483)))</formula>
    </cfRule>
    <cfRule type="containsText" dxfId="972" priority="2653" operator="containsText" text="ENABLED">
      <formula>NOT(ISERROR(SEARCH("ENABLED",J483)))</formula>
    </cfRule>
  </conditionalFormatting>
  <conditionalFormatting sqref="AA483">
    <cfRule type="notContainsBlanks" dxfId="971" priority="2651">
      <formula>LEN(TRIM(AA483))&gt;0</formula>
    </cfRule>
  </conditionalFormatting>
  <conditionalFormatting sqref="K483:L483 N483">
    <cfRule type="containsText" dxfId="970" priority="2648" operator="containsText" text="DISABLED">
      <formula>NOT(ISERROR(SEARCH("DISABLED",K483)))</formula>
    </cfRule>
    <cfRule type="containsText" dxfId="969" priority="2649" operator="containsText" text="ENABLED">
      <formula>NOT(ISERROR(SEARCH("ENABLED",K483)))</formula>
    </cfRule>
  </conditionalFormatting>
  <conditionalFormatting sqref="J548">
    <cfRule type="containsText" dxfId="968" priority="2646" operator="containsText" text="DISABLED">
      <formula>NOT(ISERROR(SEARCH("DISABLED",J548)))</formula>
    </cfRule>
    <cfRule type="containsText" dxfId="967" priority="2647" operator="containsText" text="ENABLED">
      <formula>NOT(ISERROR(SEARCH("ENABLED",J548)))</formula>
    </cfRule>
  </conditionalFormatting>
  <conditionalFormatting sqref="AA548">
    <cfRule type="notContainsBlanks" dxfId="966" priority="2645">
      <formula>LEN(TRIM(AA548))&gt;0</formula>
    </cfRule>
  </conditionalFormatting>
  <conditionalFormatting sqref="K548:L548 N548">
    <cfRule type="containsText" dxfId="965" priority="2642" operator="containsText" text="DISABLED">
      <formula>NOT(ISERROR(SEARCH("DISABLED",K548)))</formula>
    </cfRule>
    <cfRule type="containsText" dxfId="964" priority="2643" operator="containsText" text="ENABLED">
      <formula>NOT(ISERROR(SEARCH("ENABLED",K548)))</formula>
    </cfRule>
  </conditionalFormatting>
  <conditionalFormatting sqref="J549">
    <cfRule type="containsText" dxfId="963" priority="2640" operator="containsText" text="DISABLED">
      <formula>NOT(ISERROR(SEARCH("DISABLED",J549)))</formula>
    </cfRule>
    <cfRule type="containsText" dxfId="962" priority="2641" operator="containsText" text="ENABLED">
      <formula>NOT(ISERROR(SEARCH("ENABLED",J549)))</formula>
    </cfRule>
  </conditionalFormatting>
  <conditionalFormatting sqref="AA549">
    <cfRule type="notContainsBlanks" dxfId="961" priority="2639">
      <formula>LEN(TRIM(AA549))&gt;0</formula>
    </cfRule>
  </conditionalFormatting>
  <conditionalFormatting sqref="K549:L549 N549">
    <cfRule type="containsText" dxfId="960" priority="2636" operator="containsText" text="DISABLED">
      <formula>NOT(ISERROR(SEARCH("DISABLED",K549)))</formula>
    </cfRule>
    <cfRule type="containsText" dxfId="959" priority="2637" operator="containsText" text="ENABLED">
      <formula>NOT(ISERROR(SEARCH("ENABLED",K549)))</formula>
    </cfRule>
  </conditionalFormatting>
  <conditionalFormatting sqref="K550:L550 N550">
    <cfRule type="containsText" dxfId="958" priority="2630" operator="containsText" text="DISABLED">
      <formula>NOT(ISERROR(SEARCH("DISABLED",K550)))</formula>
    </cfRule>
    <cfRule type="containsText" dxfId="957" priority="2631" operator="containsText" text="ENABLED">
      <formula>NOT(ISERROR(SEARCH("ENABLED",K550)))</formula>
    </cfRule>
  </conditionalFormatting>
  <conditionalFormatting sqref="J1200">
    <cfRule type="containsText" dxfId="956" priority="2622" operator="containsText" text="DISABLED">
      <formula>NOT(ISERROR(SEARCH("DISABLED",J1200)))</formula>
    </cfRule>
    <cfRule type="containsText" dxfId="955" priority="2623" operator="containsText" text="ENABLED">
      <formula>NOT(ISERROR(SEARCH("ENABLED",J1200)))</formula>
    </cfRule>
  </conditionalFormatting>
  <conditionalFormatting sqref="AA1200">
    <cfRule type="notContainsBlanks" dxfId="954" priority="2621">
      <formula>LEN(TRIM(AA1200))&gt;0</formula>
    </cfRule>
  </conditionalFormatting>
  <conditionalFormatting sqref="K1200:L1200 N1200">
    <cfRule type="containsText" dxfId="953" priority="2618" operator="containsText" text="DISABLED">
      <formula>NOT(ISERROR(SEARCH("DISABLED",K1200)))</formula>
    </cfRule>
    <cfRule type="containsText" dxfId="952" priority="2619" operator="containsText" text="ENABLED">
      <formula>NOT(ISERROR(SEARCH("ENABLED",K1200)))</formula>
    </cfRule>
  </conditionalFormatting>
  <conditionalFormatting sqref="J1201">
    <cfRule type="containsText" dxfId="951" priority="2616" operator="containsText" text="DISABLED">
      <formula>NOT(ISERROR(SEARCH("DISABLED",J1201)))</formula>
    </cfRule>
    <cfRule type="containsText" dxfId="950" priority="2617" operator="containsText" text="ENABLED">
      <formula>NOT(ISERROR(SEARCH("ENABLED",J1201)))</formula>
    </cfRule>
  </conditionalFormatting>
  <conditionalFormatting sqref="AA1201">
    <cfRule type="notContainsBlanks" dxfId="949" priority="2615">
      <formula>LEN(TRIM(AA1201))&gt;0</formula>
    </cfRule>
  </conditionalFormatting>
  <conditionalFormatting sqref="K1201:L1201 N1201">
    <cfRule type="containsText" dxfId="948" priority="2612" operator="containsText" text="DISABLED">
      <formula>NOT(ISERROR(SEARCH("DISABLED",K1201)))</formula>
    </cfRule>
    <cfRule type="containsText" dxfId="947" priority="2613" operator="containsText" text="ENABLED">
      <formula>NOT(ISERROR(SEARCH("ENABLED",K1201)))</formula>
    </cfRule>
  </conditionalFormatting>
  <conditionalFormatting sqref="J1234">
    <cfRule type="containsText" dxfId="946" priority="2610" operator="containsText" text="DISABLED">
      <formula>NOT(ISERROR(SEARCH("DISABLED",J1234)))</formula>
    </cfRule>
    <cfRule type="containsText" dxfId="945" priority="2611" operator="containsText" text="ENABLED">
      <formula>NOT(ISERROR(SEARCH("ENABLED",J1234)))</formula>
    </cfRule>
  </conditionalFormatting>
  <conditionalFormatting sqref="AA1234">
    <cfRule type="notContainsBlanks" dxfId="944" priority="2609">
      <formula>LEN(TRIM(AA1234))&gt;0</formula>
    </cfRule>
  </conditionalFormatting>
  <conditionalFormatting sqref="K1234:L1234 N1234">
    <cfRule type="containsText" dxfId="943" priority="2606" operator="containsText" text="DISABLED">
      <formula>NOT(ISERROR(SEARCH("DISABLED",K1234)))</formula>
    </cfRule>
    <cfRule type="containsText" dxfId="942" priority="2607" operator="containsText" text="ENABLED">
      <formula>NOT(ISERROR(SEARCH("ENABLED",K1234)))</formula>
    </cfRule>
  </conditionalFormatting>
  <conditionalFormatting sqref="J1235">
    <cfRule type="containsText" dxfId="941" priority="2604" operator="containsText" text="DISABLED">
      <formula>NOT(ISERROR(SEARCH("DISABLED",J1235)))</formula>
    </cfRule>
    <cfRule type="containsText" dxfId="940" priority="2605" operator="containsText" text="ENABLED">
      <formula>NOT(ISERROR(SEARCH("ENABLED",J1235)))</formula>
    </cfRule>
  </conditionalFormatting>
  <conditionalFormatting sqref="AA1235">
    <cfRule type="notContainsBlanks" dxfId="939" priority="2603">
      <formula>LEN(TRIM(AA1235))&gt;0</formula>
    </cfRule>
  </conditionalFormatting>
  <conditionalFormatting sqref="K1235:L1235 N1235">
    <cfRule type="containsText" dxfId="938" priority="2600" operator="containsText" text="DISABLED">
      <formula>NOT(ISERROR(SEARCH("DISABLED",K1235)))</formula>
    </cfRule>
    <cfRule type="containsText" dxfId="937" priority="2601" operator="containsText" text="ENABLED">
      <formula>NOT(ISERROR(SEARCH("ENABLED",K1235)))</formula>
    </cfRule>
  </conditionalFormatting>
  <conditionalFormatting sqref="J1236">
    <cfRule type="containsText" dxfId="936" priority="2598" operator="containsText" text="DISABLED">
      <formula>NOT(ISERROR(SEARCH("DISABLED",J1236)))</formula>
    </cfRule>
    <cfRule type="containsText" dxfId="935" priority="2599" operator="containsText" text="ENABLED">
      <formula>NOT(ISERROR(SEARCH("ENABLED",J1236)))</formula>
    </cfRule>
  </conditionalFormatting>
  <conditionalFormatting sqref="AA1236">
    <cfRule type="notContainsBlanks" dxfId="934" priority="2597">
      <formula>LEN(TRIM(AA1236))&gt;0</formula>
    </cfRule>
  </conditionalFormatting>
  <conditionalFormatting sqref="K1236:L1236 N1236">
    <cfRule type="containsText" dxfId="933" priority="2594" operator="containsText" text="DISABLED">
      <formula>NOT(ISERROR(SEARCH("DISABLED",K1236)))</formula>
    </cfRule>
    <cfRule type="containsText" dxfId="932" priority="2595" operator="containsText" text="ENABLED">
      <formula>NOT(ISERROR(SEARCH("ENABLED",K1236)))</formula>
    </cfRule>
  </conditionalFormatting>
  <conditionalFormatting sqref="J1327">
    <cfRule type="containsText" dxfId="931" priority="2592" operator="containsText" text="DISABLED">
      <formula>NOT(ISERROR(SEARCH("DISABLED",J1327)))</formula>
    </cfRule>
    <cfRule type="containsText" dxfId="930" priority="2593" operator="containsText" text="ENABLED">
      <formula>NOT(ISERROR(SEARCH("ENABLED",J1327)))</formula>
    </cfRule>
  </conditionalFormatting>
  <conditionalFormatting sqref="AA1327">
    <cfRule type="notContainsBlanks" dxfId="929" priority="2591">
      <formula>LEN(TRIM(AA1327))&gt;0</formula>
    </cfRule>
  </conditionalFormatting>
  <conditionalFormatting sqref="K1327:L1327 N1327">
    <cfRule type="containsText" dxfId="928" priority="2588" operator="containsText" text="DISABLED">
      <formula>NOT(ISERROR(SEARCH("DISABLED",K1327)))</formula>
    </cfRule>
    <cfRule type="containsText" dxfId="927" priority="2589" operator="containsText" text="ENABLED">
      <formula>NOT(ISERROR(SEARCH("ENABLED",K1327)))</formula>
    </cfRule>
  </conditionalFormatting>
  <conditionalFormatting sqref="J1328">
    <cfRule type="containsText" dxfId="926" priority="2586" operator="containsText" text="DISABLED">
      <formula>NOT(ISERROR(SEARCH("DISABLED",J1328)))</formula>
    </cfRule>
    <cfRule type="containsText" dxfId="925" priority="2587" operator="containsText" text="ENABLED">
      <formula>NOT(ISERROR(SEARCH("ENABLED",J1328)))</formula>
    </cfRule>
  </conditionalFormatting>
  <conditionalFormatting sqref="AA1328">
    <cfRule type="notContainsBlanks" dxfId="924" priority="2585">
      <formula>LEN(TRIM(AA1328))&gt;0</formula>
    </cfRule>
  </conditionalFormatting>
  <conditionalFormatting sqref="K1328:L1328 N1328">
    <cfRule type="containsText" dxfId="923" priority="2582" operator="containsText" text="DISABLED">
      <formula>NOT(ISERROR(SEARCH("DISABLED",K1328)))</formula>
    </cfRule>
    <cfRule type="containsText" dxfId="922" priority="2583" operator="containsText" text="ENABLED">
      <formula>NOT(ISERROR(SEARCH("ENABLED",K1328)))</formula>
    </cfRule>
  </conditionalFormatting>
  <conditionalFormatting sqref="J1329">
    <cfRule type="containsText" dxfId="921" priority="2580" operator="containsText" text="DISABLED">
      <formula>NOT(ISERROR(SEARCH("DISABLED",J1329)))</formula>
    </cfRule>
    <cfRule type="containsText" dxfId="920" priority="2581" operator="containsText" text="ENABLED">
      <formula>NOT(ISERROR(SEARCH("ENABLED",J1329)))</formula>
    </cfRule>
  </conditionalFormatting>
  <conditionalFormatting sqref="AA1329">
    <cfRule type="notContainsBlanks" dxfId="919" priority="2579">
      <formula>LEN(TRIM(AA1329))&gt;0</formula>
    </cfRule>
  </conditionalFormatting>
  <conditionalFormatting sqref="K1329:L1329 N1329">
    <cfRule type="containsText" dxfId="918" priority="2576" operator="containsText" text="DISABLED">
      <formula>NOT(ISERROR(SEARCH("DISABLED",K1329)))</formula>
    </cfRule>
    <cfRule type="containsText" dxfId="917" priority="2577" operator="containsText" text="ENABLED">
      <formula>NOT(ISERROR(SEARCH("ENABLED",K1329)))</formula>
    </cfRule>
  </conditionalFormatting>
  <conditionalFormatting sqref="J1346">
    <cfRule type="containsText" dxfId="916" priority="2574" operator="containsText" text="DISABLED">
      <formula>NOT(ISERROR(SEARCH("DISABLED",J1346)))</formula>
    </cfRule>
    <cfRule type="containsText" dxfId="915" priority="2575" operator="containsText" text="ENABLED">
      <formula>NOT(ISERROR(SEARCH("ENABLED",J1346)))</formula>
    </cfRule>
  </conditionalFormatting>
  <conditionalFormatting sqref="AA1346">
    <cfRule type="notContainsBlanks" dxfId="914" priority="2573">
      <formula>LEN(TRIM(AA1346))&gt;0</formula>
    </cfRule>
  </conditionalFormatting>
  <conditionalFormatting sqref="K1346:L1346 N1346">
    <cfRule type="containsText" dxfId="913" priority="2570" operator="containsText" text="DISABLED">
      <formula>NOT(ISERROR(SEARCH("DISABLED",K1346)))</formula>
    </cfRule>
    <cfRule type="containsText" dxfId="912" priority="2571" operator="containsText" text="ENABLED">
      <formula>NOT(ISERROR(SEARCH("ENABLED",K1346)))</formula>
    </cfRule>
  </conditionalFormatting>
  <conditionalFormatting sqref="J1347">
    <cfRule type="containsText" dxfId="911" priority="2568" operator="containsText" text="DISABLED">
      <formula>NOT(ISERROR(SEARCH("DISABLED",J1347)))</formula>
    </cfRule>
    <cfRule type="containsText" dxfId="910" priority="2569" operator="containsText" text="ENABLED">
      <formula>NOT(ISERROR(SEARCH("ENABLED",J1347)))</formula>
    </cfRule>
  </conditionalFormatting>
  <conditionalFormatting sqref="AA1347">
    <cfRule type="notContainsBlanks" dxfId="909" priority="2567">
      <formula>LEN(TRIM(AA1347))&gt;0</formula>
    </cfRule>
  </conditionalFormatting>
  <conditionalFormatting sqref="K1347:L1347 N1347">
    <cfRule type="containsText" dxfId="908" priority="2564" operator="containsText" text="DISABLED">
      <formula>NOT(ISERROR(SEARCH("DISABLED",K1347)))</formula>
    </cfRule>
    <cfRule type="containsText" dxfId="907" priority="2565" operator="containsText" text="ENABLED">
      <formula>NOT(ISERROR(SEARCH("ENABLED",K1347)))</formula>
    </cfRule>
  </conditionalFormatting>
  <conditionalFormatting sqref="J1348">
    <cfRule type="containsText" dxfId="906" priority="2562" operator="containsText" text="DISABLED">
      <formula>NOT(ISERROR(SEARCH("DISABLED",J1348)))</formula>
    </cfRule>
    <cfRule type="containsText" dxfId="905" priority="2563" operator="containsText" text="ENABLED">
      <formula>NOT(ISERROR(SEARCH("ENABLED",J1348)))</formula>
    </cfRule>
  </conditionalFormatting>
  <conditionalFormatting sqref="AA1348">
    <cfRule type="notContainsBlanks" dxfId="904" priority="2561">
      <formula>LEN(TRIM(AA1348))&gt;0</formula>
    </cfRule>
  </conditionalFormatting>
  <conditionalFormatting sqref="K1348:L1348 N1348">
    <cfRule type="containsText" dxfId="903" priority="2558" operator="containsText" text="DISABLED">
      <formula>NOT(ISERROR(SEARCH("DISABLED",K1348)))</formula>
    </cfRule>
    <cfRule type="containsText" dxfId="902" priority="2559" operator="containsText" text="ENABLED">
      <formula>NOT(ISERROR(SEARCH("ENABLED",K1348)))</formula>
    </cfRule>
  </conditionalFormatting>
  <conditionalFormatting sqref="J1440:J1441">
    <cfRule type="containsText" dxfId="901" priority="2550" operator="containsText" text="DISABLED">
      <formula>NOT(ISERROR(SEARCH("DISABLED",J1440)))</formula>
    </cfRule>
    <cfRule type="containsText" dxfId="900" priority="2551" operator="containsText" text="ENABLED">
      <formula>NOT(ISERROR(SEARCH("ENABLED",J1440)))</formula>
    </cfRule>
  </conditionalFormatting>
  <conditionalFormatting sqref="AA1440:AA1441">
    <cfRule type="notContainsBlanks" dxfId="899" priority="2549">
      <formula>LEN(TRIM(AA1440))&gt;0</formula>
    </cfRule>
  </conditionalFormatting>
  <conditionalFormatting sqref="K1440:L1441 N1440:N1441">
    <cfRule type="containsText" dxfId="898" priority="2546" operator="containsText" text="DISABLED">
      <formula>NOT(ISERROR(SEARCH("DISABLED",K1440)))</formula>
    </cfRule>
    <cfRule type="containsText" dxfId="897" priority="2547" operator="containsText" text="ENABLED">
      <formula>NOT(ISERROR(SEARCH("ENABLED",K1440)))</formula>
    </cfRule>
  </conditionalFormatting>
  <conditionalFormatting sqref="K1442:L1442 N1442">
    <cfRule type="containsText" dxfId="896" priority="2540" operator="containsText" text="DISABLED">
      <formula>NOT(ISERROR(SEARCH("DISABLED",K1442)))</formula>
    </cfRule>
    <cfRule type="containsText" dxfId="895" priority="2541" operator="containsText" text="ENABLED">
      <formula>NOT(ISERROR(SEARCH("ENABLED",K1442)))</formula>
    </cfRule>
  </conditionalFormatting>
  <conditionalFormatting sqref="K1510:L1510 N1510">
    <cfRule type="containsText" dxfId="894" priority="2534" operator="containsText" text="DISABLED">
      <formula>NOT(ISERROR(SEARCH("DISABLED",K1510)))</formula>
    </cfRule>
    <cfRule type="containsText" dxfId="893" priority="2535" operator="containsText" text="ENABLED">
      <formula>NOT(ISERROR(SEARCH("ENABLED",K1510)))</formula>
    </cfRule>
  </conditionalFormatting>
  <conditionalFormatting sqref="J1838:N1839">
    <cfRule type="containsText" dxfId="892" priority="2532" operator="containsText" text="DISABLED">
      <formula>NOT(ISERROR(SEARCH("DISABLED",J1838)))</formula>
    </cfRule>
    <cfRule type="containsText" dxfId="891" priority="2533" operator="containsText" text="ENABLED">
      <formula>NOT(ISERROR(SEARCH("ENABLED",J1838)))</formula>
    </cfRule>
  </conditionalFormatting>
  <conditionalFormatting sqref="AA1838">
    <cfRule type="notContainsBlanks" dxfId="890" priority="2531">
      <formula>LEN(TRIM(AA1838))&gt;0</formula>
    </cfRule>
  </conditionalFormatting>
  <conditionalFormatting sqref="J2034">
    <cfRule type="containsText" dxfId="889" priority="2512" operator="containsText" text="DISABLED">
      <formula>NOT(ISERROR(SEARCH("DISABLED",J2034)))</formula>
    </cfRule>
    <cfRule type="containsText" dxfId="888" priority="2513" operator="containsText" text="ENABLED">
      <formula>NOT(ISERROR(SEARCH("ENABLED",J2034)))</formula>
    </cfRule>
  </conditionalFormatting>
  <conditionalFormatting sqref="K2034:L2034 N2034">
    <cfRule type="containsText" dxfId="887" priority="2508" operator="containsText" text="DISABLED">
      <formula>NOT(ISERROR(SEARCH("DISABLED",K2034)))</formula>
    </cfRule>
    <cfRule type="containsText" dxfId="886" priority="2509" operator="containsText" text="ENABLED">
      <formula>NOT(ISERROR(SEARCH("ENABLED",K2034)))</formula>
    </cfRule>
  </conditionalFormatting>
  <conditionalFormatting sqref="J2035">
    <cfRule type="containsText" dxfId="885" priority="2506" operator="containsText" text="DISABLED">
      <formula>NOT(ISERROR(SEARCH("DISABLED",J2035)))</formula>
    </cfRule>
    <cfRule type="containsText" dxfId="884" priority="2507" operator="containsText" text="ENABLED">
      <formula>NOT(ISERROR(SEARCH("ENABLED",J2035)))</formula>
    </cfRule>
  </conditionalFormatting>
  <conditionalFormatting sqref="K2035:L2035 N2035">
    <cfRule type="containsText" dxfId="883" priority="2502" operator="containsText" text="DISABLED">
      <formula>NOT(ISERROR(SEARCH("DISABLED",K2035)))</formula>
    </cfRule>
    <cfRule type="containsText" dxfId="882" priority="2503" operator="containsText" text="ENABLED">
      <formula>NOT(ISERROR(SEARCH("ENABLED",K2035)))</formula>
    </cfRule>
  </conditionalFormatting>
  <conditionalFormatting sqref="J2036">
    <cfRule type="containsText" dxfId="881" priority="2500" operator="containsText" text="DISABLED">
      <formula>NOT(ISERROR(SEARCH("DISABLED",J2036)))</formula>
    </cfRule>
    <cfRule type="containsText" dxfId="880" priority="2501" operator="containsText" text="ENABLED">
      <formula>NOT(ISERROR(SEARCH("ENABLED",J2036)))</formula>
    </cfRule>
  </conditionalFormatting>
  <conditionalFormatting sqref="K2036:L2036 N2036">
    <cfRule type="containsText" dxfId="879" priority="2496" operator="containsText" text="DISABLED">
      <formula>NOT(ISERROR(SEARCH("DISABLED",K2036)))</formula>
    </cfRule>
    <cfRule type="containsText" dxfId="878" priority="2497" operator="containsText" text="ENABLED">
      <formula>NOT(ISERROR(SEARCH("ENABLED",K2036)))</formula>
    </cfRule>
  </conditionalFormatting>
  <conditionalFormatting sqref="J2037">
    <cfRule type="containsText" dxfId="877" priority="2494" operator="containsText" text="DISABLED">
      <formula>NOT(ISERROR(SEARCH("DISABLED",J2037)))</formula>
    </cfRule>
    <cfRule type="containsText" dxfId="876" priority="2495" operator="containsText" text="ENABLED">
      <formula>NOT(ISERROR(SEARCH("ENABLED",J2037)))</formula>
    </cfRule>
  </conditionalFormatting>
  <conditionalFormatting sqref="K2037:L2037 N2037">
    <cfRule type="containsText" dxfId="875" priority="2490" operator="containsText" text="DISABLED">
      <formula>NOT(ISERROR(SEARCH("DISABLED",K2037)))</formula>
    </cfRule>
    <cfRule type="containsText" dxfId="874" priority="2491" operator="containsText" text="ENABLED">
      <formula>NOT(ISERROR(SEARCH("ENABLED",K2037)))</formula>
    </cfRule>
  </conditionalFormatting>
  <conditionalFormatting sqref="J2038">
    <cfRule type="containsText" dxfId="873" priority="2488" operator="containsText" text="DISABLED">
      <formula>NOT(ISERROR(SEARCH("DISABLED",J2038)))</formula>
    </cfRule>
    <cfRule type="containsText" dxfId="872" priority="2489" operator="containsText" text="ENABLED">
      <formula>NOT(ISERROR(SEARCH("ENABLED",J2038)))</formula>
    </cfRule>
  </conditionalFormatting>
  <conditionalFormatting sqref="K2038:L2038 N2038">
    <cfRule type="containsText" dxfId="871" priority="2484" operator="containsText" text="DISABLED">
      <formula>NOT(ISERROR(SEARCH("DISABLED",K2038)))</formula>
    </cfRule>
    <cfRule type="containsText" dxfId="870" priority="2485" operator="containsText" text="ENABLED">
      <formula>NOT(ISERROR(SEARCH("ENABLED",K2038)))</formula>
    </cfRule>
  </conditionalFormatting>
  <conditionalFormatting sqref="J2039">
    <cfRule type="containsText" dxfId="869" priority="2482" operator="containsText" text="DISABLED">
      <formula>NOT(ISERROR(SEARCH("DISABLED",J2039)))</formula>
    </cfRule>
    <cfRule type="containsText" dxfId="868" priority="2483" operator="containsText" text="ENABLED">
      <formula>NOT(ISERROR(SEARCH("ENABLED",J2039)))</formula>
    </cfRule>
  </conditionalFormatting>
  <conditionalFormatting sqref="K2039:L2039 N2039">
    <cfRule type="containsText" dxfId="867" priority="2478" operator="containsText" text="DISABLED">
      <formula>NOT(ISERROR(SEARCH("DISABLED",K2039)))</formula>
    </cfRule>
    <cfRule type="containsText" dxfId="866" priority="2479" operator="containsText" text="ENABLED">
      <formula>NOT(ISERROR(SEARCH("ENABLED",K2039)))</formula>
    </cfRule>
  </conditionalFormatting>
  <conditionalFormatting sqref="J2040">
    <cfRule type="containsText" dxfId="865" priority="2476" operator="containsText" text="DISABLED">
      <formula>NOT(ISERROR(SEARCH("DISABLED",J2040)))</formula>
    </cfRule>
    <cfRule type="containsText" dxfId="864" priority="2477" operator="containsText" text="ENABLED">
      <formula>NOT(ISERROR(SEARCH("ENABLED",J2040)))</formula>
    </cfRule>
  </conditionalFormatting>
  <conditionalFormatting sqref="K2040:L2040 N2040">
    <cfRule type="containsText" dxfId="863" priority="2472" operator="containsText" text="DISABLED">
      <formula>NOT(ISERROR(SEARCH("DISABLED",K2040)))</formula>
    </cfRule>
    <cfRule type="containsText" dxfId="862" priority="2473" operator="containsText" text="ENABLED">
      <formula>NOT(ISERROR(SEARCH("ENABLED",K2040)))</formula>
    </cfRule>
  </conditionalFormatting>
  <conditionalFormatting sqref="J2041">
    <cfRule type="containsText" dxfId="861" priority="2470" operator="containsText" text="DISABLED">
      <formula>NOT(ISERROR(SEARCH("DISABLED",J2041)))</formula>
    </cfRule>
    <cfRule type="containsText" dxfId="860" priority="2471" operator="containsText" text="ENABLED">
      <formula>NOT(ISERROR(SEARCH("ENABLED",J2041)))</formula>
    </cfRule>
  </conditionalFormatting>
  <conditionalFormatting sqref="K2041:L2041 N2041">
    <cfRule type="containsText" dxfId="859" priority="2466" operator="containsText" text="DISABLED">
      <formula>NOT(ISERROR(SEARCH("DISABLED",K2041)))</formula>
    </cfRule>
    <cfRule type="containsText" dxfId="858" priority="2467" operator="containsText" text="ENABLED">
      <formula>NOT(ISERROR(SEARCH("ENABLED",K2041)))</formula>
    </cfRule>
  </conditionalFormatting>
  <conditionalFormatting sqref="J2042">
    <cfRule type="containsText" dxfId="857" priority="2464" operator="containsText" text="DISABLED">
      <formula>NOT(ISERROR(SEARCH("DISABLED",J2042)))</formula>
    </cfRule>
    <cfRule type="containsText" dxfId="856" priority="2465" operator="containsText" text="ENABLED">
      <formula>NOT(ISERROR(SEARCH("ENABLED",J2042)))</formula>
    </cfRule>
  </conditionalFormatting>
  <conditionalFormatting sqref="K2042:L2042 N2042">
    <cfRule type="containsText" dxfId="855" priority="2460" operator="containsText" text="DISABLED">
      <formula>NOT(ISERROR(SEARCH("DISABLED",K2042)))</formula>
    </cfRule>
    <cfRule type="containsText" dxfId="854" priority="2461" operator="containsText" text="ENABLED">
      <formula>NOT(ISERROR(SEARCH("ENABLED",K2042)))</formula>
    </cfRule>
  </conditionalFormatting>
  <conditionalFormatting sqref="J2043">
    <cfRule type="containsText" dxfId="853" priority="2458" operator="containsText" text="DISABLED">
      <formula>NOT(ISERROR(SEARCH("DISABLED",J2043)))</formula>
    </cfRule>
    <cfRule type="containsText" dxfId="852" priority="2459" operator="containsText" text="ENABLED">
      <formula>NOT(ISERROR(SEARCH("ENABLED",J2043)))</formula>
    </cfRule>
  </conditionalFormatting>
  <conditionalFormatting sqref="K2043:L2043 N2043">
    <cfRule type="containsText" dxfId="851" priority="2454" operator="containsText" text="DISABLED">
      <formula>NOT(ISERROR(SEARCH("DISABLED",K2043)))</formula>
    </cfRule>
    <cfRule type="containsText" dxfId="850" priority="2455" operator="containsText" text="ENABLED">
      <formula>NOT(ISERROR(SEARCH("ENABLED",K2043)))</formula>
    </cfRule>
  </conditionalFormatting>
  <conditionalFormatting sqref="J2044">
    <cfRule type="containsText" dxfId="849" priority="2452" operator="containsText" text="DISABLED">
      <formula>NOT(ISERROR(SEARCH("DISABLED",J2044)))</formula>
    </cfRule>
    <cfRule type="containsText" dxfId="848" priority="2453" operator="containsText" text="ENABLED">
      <formula>NOT(ISERROR(SEARCH("ENABLED",J2044)))</formula>
    </cfRule>
  </conditionalFormatting>
  <conditionalFormatting sqref="K2044:L2044 N2044">
    <cfRule type="containsText" dxfId="847" priority="2448" operator="containsText" text="DISABLED">
      <formula>NOT(ISERROR(SEARCH("DISABLED",K2044)))</formula>
    </cfRule>
    <cfRule type="containsText" dxfId="846" priority="2449" operator="containsText" text="ENABLED">
      <formula>NOT(ISERROR(SEARCH("ENABLED",K2044)))</formula>
    </cfRule>
  </conditionalFormatting>
  <conditionalFormatting sqref="J2045:J2046">
    <cfRule type="containsText" dxfId="845" priority="2446" operator="containsText" text="DISABLED">
      <formula>NOT(ISERROR(SEARCH("DISABLED",J2045)))</formula>
    </cfRule>
    <cfRule type="containsText" dxfId="844" priority="2447" operator="containsText" text="ENABLED">
      <formula>NOT(ISERROR(SEARCH("ENABLED",J2045)))</formula>
    </cfRule>
  </conditionalFormatting>
  <conditionalFormatting sqref="K2045:L2047 N2045:N2047">
    <cfRule type="containsText" dxfId="843" priority="2442" operator="containsText" text="DISABLED">
      <formula>NOT(ISERROR(SEARCH("DISABLED",K2045)))</formula>
    </cfRule>
    <cfRule type="containsText" dxfId="842" priority="2443" operator="containsText" text="ENABLED">
      <formula>NOT(ISERROR(SEARCH("ENABLED",K2045)))</formula>
    </cfRule>
  </conditionalFormatting>
  <conditionalFormatting sqref="K2048:L2048 N2048">
    <cfRule type="containsText" dxfId="841" priority="2436" operator="containsText" text="DISABLED">
      <formula>NOT(ISERROR(SEARCH("DISABLED",K2048)))</formula>
    </cfRule>
    <cfRule type="containsText" dxfId="840" priority="2437" operator="containsText" text="ENABLED">
      <formula>NOT(ISERROR(SEARCH("ENABLED",K2048)))</formula>
    </cfRule>
  </conditionalFormatting>
  <conditionalFormatting sqref="K2049:N2049">
    <cfRule type="containsText" dxfId="839" priority="2430" operator="containsText" text="DISABLED">
      <formula>NOT(ISERROR(SEARCH("DISABLED",K2049)))</formula>
    </cfRule>
    <cfRule type="containsText" dxfId="838" priority="2431" operator="containsText" text="ENABLED">
      <formula>NOT(ISERROR(SEARCH("ENABLED",K2049)))</formula>
    </cfRule>
  </conditionalFormatting>
  <conditionalFormatting sqref="K2050:N2050">
    <cfRule type="containsText" dxfId="837" priority="2424" operator="containsText" text="DISABLED">
      <formula>NOT(ISERROR(SEARCH("DISABLED",K2050)))</formula>
    </cfRule>
    <cfRule type="containsText" dxfId="836" priority="2425" operator="containsText" text="ENABLED">
      <formula>NOT(ISERROR(SEARCH("ENABLED",K2050)))</formula>
    </cfRule>
  </conditionalFormatting>
  <conditionalFormatting sqref="K2051:L2051 K2053:N2053 N2051">
    <cfRule type="containsText" dxfId="835" priority="2419" operator="containsText" text="DISABLED">
      <formula>NOT(ISERROR(SEARCH("DISABLED",K2051)))</formula>
    </cfRule>
    <cfRule type="containsText" dxfId="834" priority="2420" operator="containsText" text="ENABLED">
      <formula>NOT(ISERROR(SEARCH("ENABLED",K2051)))</formula>
    </cfRule>
  </conditionalFormatting>
  <conditionalFormatting sqref="K2054:L2054 N2054">
    <cfRule type="containsText" dxfId="833" priority="2385" operator="containsText" text="DISABLED">
      <formula>NOT(ISERROR(SEARCH("DISABLED",K2054)))</formula>
    </cfRule>
    <cfRule type="containsText" dxfId="832" priority="2386" operator="containsText" text="ENABLED">
      <formula>NOT(ISERROR(SEARCH("ENABLED",K2054)))</formula>
    </cfRule>
  </conditionalFormatting>
  <conditionalFormatting sqref="K2055:L2055 N2055">
    <cfRule type="containsText" dxfId="831" priority="2379" operator="containsText" text="DISABLED">
      <formula>NOT(ISERROR(SEARCH("DISABLED",K2055)))</formula>
    </cfRule>
    <cfRule type="containsText" dxfId="830" priority="2380" operator="containsText" text="ENABLED">
      <formula>NOT(ISERROR(SEARCH("ENABLED",K2055)))</formula>
    </cfRule>
  </conditionalFormatting>
  <conditionalFormatting sqref="K2056:L2056 N2056">
    <cfRule type="containsText" dxfId="829" priority="2373" operator="containsText" text="DISABLED">
      <formula>NOT(ISERROR(SEARCH("DISABLED",K2056)))</formula>
    </cfRule>
    <cfRule type="containsText" dxfId="828" priority="2374" operator="containsText" text="ENABLED">
      <formula>NOT(ISERROR(SEARCH("ENABLED",K2056)))</formula>
    </cfRule>
  </conditionalFormatting>
  <conditionalFormatting sqref="K2057:L2057 N2057">
    <cfRule type="containsText" dxfId="827" priority="2367" operator="containsText" text="DISABLED">
      <formula>NOT(ISERROR(SEARCH("DISABLED",K2057)))</formula>
    </cfRule>
    <cfRule type="containsText" dxfId="826" priority="2368" operator="containsText" text="ENABLED">
      <formula>NOT(ISERROR(SEARCH("ENABLED",K2057)))</formula>
    </cfRule>
  </conditionalFormatting>
  <conditionalFormatting sqref="J1909:N1909">
    <cfRule type="containsText" dxfId="825" priority="2365" operator="containsText" text="DISABLED">
      <formula>NOT(ISERROR(SEARCH("DISABLED",J1909)))</formula>
    </cfRule>
    <cfRule type="containsText" dxfId="824" priority="2366" operator="containsText" text="ENABLED">
      <formula>NOT(ISERROR(SEARCH("ENABLED",J1909)))</formula>
    </cfRule>
  </conditionalFormatting>
  <conditionalFormatting sqref="K2058:L2059 N2058:N2059">
    <cfRule type="containsText" dxfId="823" priority="2354" operator="containsText" text="DISABLED">
      <formula>NOT(ISERROR(SEARCH("DISABLED",K2058)))</formula>
    </cfRule>
    <cfRule type="containsText" dxfId="822" priority="2355" operator="containsText" text="ENABLED">
      <formula>NOT(ISERROR(SEARCH("ENABLED",K2058)))</formula>
    </cfRule>
  </conditionalFormatting>
  <conditionalFormatting sqref="K2058:L2058 N2058">
    <cfRule type="containsText" dxfId="821" priority="2344" operator="containsText" text="DISABLED">
      <formula>NOT(ISERROR(SEARCH("DISABLED",K2058)))</formula>
    </cfRule>
    <cfRule type="containsText" dxfId="820" priority="2345" operator="containsText" text="ENABLED">
      <formula>NOT(ISERROR(SEARCH("ENABLED",K2058)))</formula>
    </cfRule>
  </conditionalFormatting>
  <conditionalFormatting sqref="K2068:N2068">
    <cfRule type="containsText" dxfId="819" priority="2311" operator="containsText" text="DISABLED">
      <formula>NOT(ISERROR(SEARCH("DISABLED",K2068)))</formula>
    </cfRule>
    <cfRule type="containsText" dxfId="818" priority="2312" operator="containsText" text="ENABLED">
      <formula>NOT(ISERROR(SEARCH("ENABLED",K2068)))</formula>
    </cfRule>
  </conditionalFormatting>
  <conditionalFormatting sqref="K2069:N2071">
    <cfRule type="containsText" dxfId="817" priority="2274" operator="containsText" text="DISABLED">
      <formula>NOT(ISERROR(SEARCH("DISABLED",K2069)))</formula>
    </cfRule>
    <cfRule type="containsText" dxfId="816" priority="2275" operator="containsText" text="ENABLED">
      <formula>NOT(ISERROR(SEARCH("ENABLED",K2069)))</formula>
    </cfRule>
  </conditionalFormatting>
  <conditionalFormatting sqref="J1924">
    <cfRule type="containsText" dxfId="815" priority="2266" operator="containsText" text="DISABLED">
      <formula>NOT(ISERROR(SEARCH("DISABLED",J1924)))</formula>
    </cfRule>
    <cfRule type="containsText" dxfId="814" priority="2267" operator="containsText" text="ENABLED">
      <formula>NOT(ISERROR(SEARCH("ENABLED",J1924)))</formula>
    </cfRule>
  </conditionalFormatting>
  <conditionalFormatting sqref="K1924:L1924 N1924">
    <cfRule type="containsText" dxfId="813" priority="2262" operator="containsText" text="DISABLED">
      <formula>NOT(ISERROR(SEARCH("DISABLED",K1924)))</formula>
    </cfRule>
    <cfRule type="containsText" dxfId="812" priority="2263" operator="containsText" text="ENABLED">
      <formula>NOT(ISERROR(SEARCH("ENABLED",K1924)))</formula>
    </cfRule>
  </conditionalFormatting>
  <conditionalFormatting sqref="J1974">
    <cfRule type="containsText" dxfId="811" priority="2252" operator="containsText" text="DISABLED">
      <formula>NOT(ISERROR(SEARCH("DISABLED",J1974)))</formula>
    </cfRule>
    <cfRule type="containsText" dxfId="810" priority="2253" operator="containsText" text="ENABLED">
      <formula>NOT(ISERROR(SEARCH("ENABLED",J1974)))</formula>
    </cfRule>
  </conditionalFormatting>
  <conditionalFormatting sqref="K1974:N1974">
    <cfRule type="containsText" dxfId="809" priority="2248" operator="containsText" text="DISABLED">
      <formula>NOT(ISERROR(SEARCH("DISABLED",K1974)))</formula>
    </cfRule>
    <cfRule type="containsText" dxfId="808" priority="2249" operator="containsText" text="ENABLED">
      <formula>NOT(ISERROR(SEARCH("ENABLED",K1974)))</formula>
    </cfRule>
  </conditionalFormatting>
  <conditionalFormatting sqref="J1973">
    <cfRule type="containsText" dxfId="807" priority="2246" operator="containsText" text="DISABLED">
      <formula>NOT(ISERROR(SEARCH("DISABLED",J1973)))</formula>
    </cfRule>
    <cfRule type="containsText" dxfId="806" priority="2247" operator="containsText" text="ENABLED">
      <formula>NOT(ISERROR(SEARCH("ENABLED",J1973)))</formula>
    </cfRule>
  </conditionalFormatting>
  <conditionalFormatting sqref="K1973:N1973">
    <cfRule type="containsText" dxfId="805" priority="2242" operator="containsText" text="DISABLED">
      <formula>NOT(ISERROR(SEARCH("DISABLED",K1973)))</formula>
    </cfRule>
    <cfRule type="containsText" dxfId="804" priority="2243" operator="containsText" text="ENABLED">
      <formula>NOT(ISERROR(SEARCH("ENABLED",K1973)))</formula>
    </cfRule>
  </conditionalFormatting>
  <conditionalFormatting sqref="J1971">
    <cfRule type="containsText" dxfId="803" priority="2240" operator="containsText" text="DISABLED">
      <formula>NOT(ISERROR(SEARCH("DISABLED",J1971)))</formula>
    </cfRule>
    <cfRule type="containsText" dxfId="802" priority="2241" operator="containsText" text="ENABLED">
      <formula>NOT(ISERROR(SEARCH("ENABLED",J1971)))</formula>
    </cfRule>
  </conditionalFormatting>
  <conditionalFormatting sqref="K1971:N1971">
    <cfRule type="containsText" dxfId="801" priority="2236" operator="containsText" text="DISABLED">
      <formula>NOT(ISERROR(SEARCH("DISABLED",K1971)))</formula>
    </cfRule>
    <cfRule type="containsText" dxfId="800" priority="2237" operator="containsText" text="ENABLED">
      <formula>NOT(ISERROR(SEARCH("ENABLED",K1971)))</formula>
    </cfRule>
  </conditionalFormatting>
  <conditionalFormatting sqref="K1919:N1919">
    <cfRule type="containsText" dxfId="799" priority="2218" operator="containsText" text="DISABLED">
      <formula>NOT(ISERROR(SEARCH("DISABLED",K1919)))</formula>
    </cfRule>
    <cfRule type="containsText" dxfId="798" priority="2219" operator="containsText" text="ENABLED">
      <formula>NOT(ISERROR(SEARCH("ENABLED",K1919)))</formula>
    </cfRule>
  </conditionalFormatting>
  <conditionalFormatting sqref="J1843">
    <cfRule type="containsText" dxfId="797" priority="2216" operator="containsText" text="DISABLED">
      <formula>NOT(ISERROR(SEARCH("DISABLED",J1843)))</formula>
    </cfRule>
    <cfRule type="containsText" dxfId="796" priority="2217" operator="containsText" text="ENABLED">
      <formula>NOT(ISERROR(SEARCH("ENABLED",J1843)))</formula>
    </cfRule>
  </conditionalFormatting>
  <conditionalFormatting sqref="K1843:L1843 N1843">
    <cfRule type="containsText" dxfId="795" priority="2212" operator="containsText" text="DISABLED">
      <formula>NOT(ISERROR(SEARCH("DISABLED",K1843)))</formula>
    </cfRule>
    <cfRule type="containsText" dxfId="794" priority="2213" operator="containsText" text="ENABLED">
      <formula>NOT(ISERROR(SEARCH("ENABLED",K1843)))</formula>
    </cfRule>
  </conditionalFormatting>
  <conditionalFormatting sqref="K2072:N2072">
    <cfRule type="containsText" dxfId="793" priority="2202" operator="containsText" text="DISABLED">
      <formula>NOT(ISERROR(SEARCH("DISABLED",K2072)))</formula>
    </cfRule>
    <cfRule type="containsText" dxfId="792" priority="2203" operator="containsText" text="ENABLED">
      <formula>NOT(ISERROR(SEARCH("ENABLED",K2072)))</formula>
    </cfRule>
  </conditionalFormatting>
  <conditionalFormatting sqref="J2074:J2076">
    <cfRule type="containsText" dxfId="791" priority="2182" operator="containsText" text="DISABLED">
      <formula>NOT(ISERROR(SEARCH("DISABLED",J2074)))</formula>
    </cfRule>
    <cfRule type="containsText" dxfId="790" priority="2183" operator="containsText" text="ENABLED">
      <formula>NOT(ISERROR(SEARCH("ENABLED",J2074)))</formula>
    </cfRule>
  </conditionalFormatting>
  <conditionalFormatting sqref="K2073:N2073 K2076:N2076 K2074:L2075 N2074:N2075">
    <cfRule type="containsText" dxfId="789" priority="2178" operator="containsText" text="DISABLED">
      <formula>NOT(ISERROR(SEARCH("DISABLED",K2073)))</formula>
    </cfRule>
    <cfRule type="containsText" dxfId="788" priority="2179" operator="containsText" text="ENABLED">
      <formula>NOT(ISERROR(SEARCH("ENABLED",K2073)))</formula>
    </cfRule>
  </conditionalFormatting>
  <conditionalFormatting sqref="J1902">
    <cfRule type="containsText" dxfId="787" priority="2176" operator="containsText" text="DISABLED">
      <formula>NOT(ISERROR(SEARCH("DISABLED",J1902)))</formula>
    </cfRule>
    <cfRule type="containsText" dxfId="786" priority="2177" operator="containsText" text="ENABLED">
      <formula>NOT(ISERROR(SEARCH("ENABLED",J1902)))</formula>
    </cfRule>
  </conditionalFormatting>
  <conditionalFormatting sqref="K1902:N1902">
    <cfRule type="containsText" dxfId="785" priority="2172" operator="containsText" text="DISABLED">
      <formula>NOT(ISERROR(SEARCH("DISABLED",K1902)))</formula>
    </cfRule>
    <cfRule type="containsText" dxfId="784" priority="2173" operator="containsText" text="ENABLED">
      <formula>NOT(ISERROR(SEARCH("ENABLED",K1902)))</formula>
    </cfRule>
  </conditionalFormatting>
  <conditionalFormatting sqref="J1922">
    <cfRule type="containsText" dxfId="783" priority="2170" operator="containsText" text="DISABLED">
      <formula>NOT(ISERROR(SEARCH("DISABLED",J1922)))</formula>
    </cfRule>
    <cfRule type="containsText" dxfId="782" priority="2171" operator="containsText" text="ENABLED">
      <formula>NOT(ISERROR(SEARCH("ENABLED",J1922)))</formula>
    </cfRule>
  </conditionalFormatting>
  <conditionalFormatting sqref="K1922:N1922">
    <cfRule type="containsText" dxfId="781" priority="2166" operator="containsText" text="DISABLED">
      <formula>NOT(ISERROR(SEARCH("DISABLED",K1922)))</formula>
    </cfRule>
    <cfRule type="containsText" dxfId="780" priority="2167" operator="containsText" text="ENABLED">
      <formula>NOT(ISERROR(SEARCH("ENABLED",K1922)))</formula>
    </cfRule>
  </conditionalFormatting>
  <conditionalFormatting sqref="J1923">
    <cfRule type="containsText" dxfId="779" priority="2164" operator="containsText" text="DISABLED">
      <formula>NOT(ISERROR(SEARCH("DISABLED",J1923)))</formula>
    </cfRule>
    <cfRule type="containsText" dxfId="778" priority="2165" operator="containsText" text="ENABLED">
      <formula>NOT(ISERROR(SEARCH("ENABLED",J1923)))</formula>
    </cfRule>
  </conditionalFormatting>
  <conditionalFormatting sqref="K1923:L1923 N1923">
    <cfRule type="containsText" dxfId="777" priority="2161" operator="containsText" text="DISABLED">
      <formula>NOT(ISERROR(SEARCH("DISABLED",K1923)))</formula>
    </cfRule>
    <cfRule type="containsText" dxfId="776" priority="2162" operator="containsText" text="ENABLED">
      <formula>NOT(ISERROR(SEARCH("ENABLED",K1923)))</formula>
    </cfRule>
  </conditionalFormatting>
  <conditionalFormatting sqref="K43:L43 N43">
    <cfRule type="containsText" dxfId="775" priority="2152" operator="containsText" text="DISABLED">
      <formula>NOT(ISERROR(SEARCH("DISABLED",K43)))</formula>
    </cfRule>
    <cfRule type="containsText" dxfId="774" priority="2153" operator="containsText" text="ENABLED">
      <formula>NOT(ISERROR(SEARCH("ENABLED",K43)))</formula>
    </cfRule>
  </conditionalFormatting>
  <conditionalFormatting sqref="AA43">
    <cfRule type="notContainsBlanks" dxfId="773" priority="2151">
      <formula>LEN(TRIM(AA43))&gt;0</formula>
    </cfRule>
  </conditionalFormatting>
  <conditionalFormatting sqref="K1582:L1582 N1582">
    <cfRule type="containsText" dxfId="772" priority="2148" operator="containsText" text="DISABLED">
      <formula>NOT(ISERROR(SEARCH("DISABLED",K1582)))</formula>
    </cfRule>
    <cfRule type="containsText" dxfId="771" priority="2149" operator="containsText" text="ENABLED">
      <formula>NOT(ISERROR(SEARCH("ENABLED",K1582)))</formula>
    </cfRule>
  </conditionalFormatting>
  <conditionalFormatting sqref="J54:L54 N54">
    <cfRule type="containsText" dxfId="770" priority="2140" operator="containsText" text="DISABLED">
      <formula>NOT(ISERROR(SEARCH("DISABLED",J54)))</formula>
    </cfRule>
    <cfRule type="containsText" dxfId="769" priority="2141" operator="containsText" text="ENABLED">
      <formula>NOT(ISERROR(SEARCH("ENABLED",J54)))</formula>
    </cfRule>
  </conditionalFormatting>
  <conditionalFormatting sqref="J55:L55 N55">
    <cfRule type="containsText" dxfId="768" priority="2136" operator="containsText" text="DISABLED">
      <formula>NOT(ISERROR(SEARCH("DISABLED",J55)))</formula>
    </cfRule>
    <cfRule type="containsText" dxfId="767" priority="2137" operator="containsText" text="ENABLED">
      <formula>NOT(ISERROR(SEARCH("ENABLED",J55)))</formula>
    </cfRule>
  </conditionalFormatting>
  <conditionalFormatting sqref="AA61">
    <cfRule type="notContainsBlanks" dxfId="766" priority="2127">
      <formula>LEN(TRIM(AA61))&gt;0</formula>
    </cfRule>
  </conditionalFormatting>
  <conditionalFormatting sqref="K62:L62 N62">
    <cfRule type="containsText" dxfId="765" priority="2119" operator="containsText" text="DISABLED">
      <formula>NOT(ISERROR(SEARCH("DISABLED",K62)))</formula>
    </cfRule>
    <cfRule type="containsText" dxfId="764" priority="2120" operator="containsText" text="ENABLED">
      <formula>NOT(ISERROR(SEARCH("ENABLED",K62)))</formula>
    </cfRule>
  </conditionalFormatting>
  <conditionalFormatting sqref="J71:L71 N71">
    <cfRule type="containsText" dxfId="763" priority="2113" operator="containsText" text="DISABLED">
      <formula>NOT(ISERROR(SEARCH("DISABLED",J71)))</formula>
    </cfRule>
    <cfRule type="containsText" dxfId="762" priority="2114" operator="containsText" text="ENABLED">
      <formula>NOT(ISERROR(SEARCH("ENABLED",J71)))</formula>
    </cfRule>
  </conditionalFormatting>
  <conditionalFormatting sqref="N75">
    <cfRule type="containsText" dxfId="761" priority="2105" operator="containsText" text="DISABLED">
      <formula>NOT(ISERROR(SEARCH("DISABLED",N75)))</formula>
    </cfRule>
    <cfRule type="containsText" dxfId="760" priority="2106" operator="containsText" text="ENABLED">
      <formula>NOT(ISERROR(SEARCH("ENABLED",N75)))</formula>
    </cfRule>
  </conditionalFormatting>
  <conditionalFormatting sqref="K82:L82 N82">
    <cfRule type="containsText" dxfId="759" priority="2097" operator="containsText" text="DISABLED">
      <formula>NOT(ISERROR(SEARCH("DISABLED",K82)))</formula>
    </cfRule>
    <cfRule type="containsText" dxfId="758" priority="2098" operator="containsText" text="ENABLED">
      <formula>NOT(ISERROR(SEARCH("ENABLED",K82)))</formula>
    </cfRule>
  </conditionalFormatting>
  <conditionalFormatting sqref="AA82">
    <cfRule type="notContainsBlanks" dxfId="757" priority="2096">
      <formula>LEN(TRIM(AA82))&gt;0</formula>
    </cfRule>
  </conditionalFormatting>
  <conditionalFormatting sqref="J2130:N2131">
    <cfRule type="containsText" dxfId="756" priority="2093" operator="containsText" text="DISABLED">
      <formula>NOT(ISERROR(SEARCH("DISABLED",J2130)))</formula>
    </cfRule>
    <cfRule type="containsText" dxfId="755" priority="2094" operator="containsText" text="ENABLED">
      <formula>NOT(ISERROR(SEARCH("ENABLED",J2130)))</formula>
    </cfRule>
  </conditionalFormatting>
  <conditionalFormatting sqref="AA2130:AA2131">
    <cfRule type="notContainsBlanks" dxfId="754" priority="2092">
      <formula>LEN(TRIM(AA2130))&gt;0</formula>
    </cfRule>
  </conditionalFormatting>
  <conditionalFormatting sqref="K106:L106 N106">
    <cfRule type="containsText" dxfId="753" priority="2089" operator="containsText" text="DISABLED">
      <formula>NOT(ISERROR(SEARCH("DISABLED",K106)))</formula>
    </cfRule>
    <cfRule type="containsText" dxfId="752" priority="2090" operator="containsText" text="ENABLED">
      <formula>NOT(ISERROR(SEARCH("ENABLED",K106)))</formula>
    </cfRule>
  </conditionalFormatting>
  <conditionalFormatting sqref="AA106">
    <cfRule type="notContainsBlanks" dxfId="751" priority="2088">
      <formula>LEN(TRIM(AA106))&gt;0</formula>
    </cfRule>
  </conditionalFormatting>
  <conditionalFormatting sqref="J120:L122 N120:N122">
    <cfRule type="containsText" dxfId="750" priority="2075" operator="containsText" text="DISABLED">
      <formula>NOT(ISERROR(SEARCH("DISABLED",J120)))</formula>
    </cfRule>
    <cfRule type="containsText" dxfId="749" priority="2076" operator="containsText" text="ENABLED">
      <formula>NOT(ISERROR(SEARCH("ENABLED",J120)))</formula>
    </cfRule>
  </conditionalFormatting>
  <conditionalFormatting sqref="J123:L123 N123">
    <cfRule type="containsText" dxfId="748" priority="2071" operator="containsText" text="DISABLED">
      <formula>NOT(ISERROR(SEARCH("DISABLED",J123)))</formula>
    </cfRule>
    <cfRule type="containsText" dxfId="747" priority="2072" operator="containsText" text="ENABLED">
      <formula>NOT(ISERROR(SEARCH("ENABLED",J123)))</formula>
    </cfRule>
  </conditionalFormatting>
  <conditionalFormatting sqref="J124:L124 N124">
    <cfRule type="containsText" dxfId="746" priority="2067" operator="containsText" text="DISABLED">
      <formula>NOT(ISERROR(SEARCH("DISABLED",J124)))</formula>
    </cfRule>
    <cfRule type="containsText" dxfId="745" priority="2068" operator="containsText" text="ENABLED">
      <formula>NOT(ISERROR(SEARCH("ENABLED",J124)))</formula>
    </cfRule>
  </conditionalFormatting>
  <conditionalFormatting sqref="J125:L125 N125">
    <cfRule type="containsText" dxfId="744" priority="2063" operator="containsText" text="DISABLED">
      <formula>NOT(ISERROR(SEARCH("DISABLED",J125)))</formula>
    </cfRule>
    <cfRule type="containsText" dxfId="743" priority="2064" operator="containsText" text="ENABLED">
      <formula>NOT(ISERROR(SEARCH("ENABLED",J125)))</formula>
    </cfRule>
  </conditionalFormatting>
  <conditionalFormatting sqref="J126:L126 N126">
    <cfRule type="containsText" dxfId="742" priority="2059" operator="containsText" text="DISABLED">
      <formula>NOT(ISERROR(SEARCH("DISABLED",J126)))</formula>
    </cfRule>
    <cfRule type="containsText" dxfId="741" priority="2060" operator="containsText" text="ENABLED">
      <formula>NOT(ISERROR(SEARCH("ENABLED",J126)))</formula>
    </cfRule>
  </conditionalFormatting>
  <conditionalFormatting sqref="J127:L127 N127">
    <cfRule type="containsText" dxfId="740" priority="2055" operator="containsText" text="DISABLED">
      <formula>NOT(ISERROR(SEARCH("DISABLED",J127)))</formula>
    </cfRule>
    <cfRule type="containsText" dxfId="739" priority="2056" operator="containsText" text="ENABLED">
      <formula>NOT(ISERROR(SEARCH("ENABLED",J127)))</formula>
    </cfRule>
  </conditionalFormatting>
  <conditionalFormatting sqref="J128:J131">
    <cfRule type="containsText" dxfId="738" priority="2051" operator="containsText" text="DISABLED">
      <formula>NOT(ISERROR(SEARCH("DISABLED",J128)))</formula>
    </cfRule>
    <cfRule type="containsText" dxfId="737" priority="2052" operator="containsText" text="ENABLED">
      <formula>NOT(ISERROR(SEARCH("ENABLED",J128)))</formula>
    </cfRule>
  </conditionalFormatting>
  <conditionalFormatting sqref="K128:L131 N128:N131">
    <cfRule type="containsText" dxfId="736" priority="2047" operator="containsText" text="DISABLED">
      <formula>NOT(ISERROR(SEARCH("DISABLED",K128)))</formula>
    </cfRule>
    <cfRule type="containsText" dxfId="735" priority="2048" operator="containsText" text="ENABLED">
      <formula>NOT(ISERROR(SEARCH("ENABLED",K128)))</formula>
    </cfRule>
  </conditionalFormatting>
  <conditionalFormatting sqref="J132:L132 N132">
    <cfRule type="containsText" dxfId="734" priority="2045" operator="containsText" text="DISABLED">
      <formula>NOT(ISERROR(SEARCH("DISABLED",J132)))</formula>
    </cfRule>
    <cfRule type="containsText" dxfId="733" priority="2046" operator="containsText" text="ENABLED">
      <formula>NOT(ISERROR(SEARCH("ENABLED",J132)))</formula>
    </cfRule>
  </conditionalFormatting>
  <conditionalFormatting sqref="AA132">
    <cfRule type="notContainsBlanks" dxfId="732" priority="2044">
      <formula>LEN(TRIM(AA132))&gt;0</formula>
    </cfRule>
  </conditionalFormatting>
  <conditionalFormatting sqref="J417">
    <cfRule type="containsText" dxfId="731" priority="2041" operator="containsText" text="DISABLED">
      <formula>NOT(ISERROR(SEARCH("DISABLED",J417)))</formula>
    </cfRule>
    <cfRule type="containsText" dxfId="730" priority="2042" operator="containsText" text="ENABLED">
      <formula>NOT(ISERROR(SEARCH("ENABLED",J417)))</formula>
    </cfRule>
  </conditionalFormatting>
  <conditionalFormatting sqref="K440:L447 N440:N447">
    <cfRule type="containsText" dxfId="729" priority="2029" operator="containsText" text="DISABLED">
      <formula>NOT(ISERROR(SEARCH("DISABLED",K440)))</formula>
    </cfRule>
    <cfRule type="containsText" dxfId="728" priority="2030" operator="containsText" text="ENABLED">
      <formula>NOT(ISERROR(SEARCH("ENABLED",K440)))</formula>
    </cfRule>
  </conditionalFormatting>
  <conditionalFormatting sqref="J969">
    <cfRule type="containsText" dxfId="727" priority="2027" operator="containsText" text="DISABLED">
      <formula>NOT(ISERROR(SEARCH("DISABLED",J969)))</formula>
    </cfRule>
    <cfRule type="containsText" dxfId="726" priority="2028" operator="containsText" text="ENABLED">
      <formula>NOT(ISERROR(SEARCH("ENABLED",J969)))</formula>
    </cfRule>
  </conditionalFormatting>
  <conditionalFormatting sqref="K969:L969 N969">
    <cfRule type="containsText" dxfId="725" priority="2023" operator="containsText" text="DISABLED">
      <formula>NOT(ISERROR(SEARCH("DISABLED",K969)))</formula>
    </cfRule>
    <cfRule type="containsText" dxfId="724" priority="2024" operator="containsText" text="ENABLED">
      <formula>NOT(ISERROR(SEARCH("ENABLED",K969)))</formula>
    </cfRule>
  </conditionalFormatting>
  <conditionalFormatting sqref="J1067">
    <cfRule type="containsText" dxfId="723" priority="2021" operator="containsText" text="DISABLED">
      <formula>NOT(ISERROR(SEARCH("DISABLED",J1067)))</formula>
    </cfRule>
    <cfRule type="containsText" dxfId="722" priority="2022" operator="containsText" text="ENABLED">
      <formula>NOT(ISERROR(SEARCH("ENABLED",J1067)))</formula>
    </cfRule>
  </conditionalFormatting>
  <conditionalFormatting sqref="K1067:L1067 N1067">
    <cfRule type="containsText" dxfId="721" priority="2017" operator="containsText" text="DISABLED">
      <formula>NOT(ISERROR(SEARCH("DISABLED",K1067)))</formula>
    </cfRule>
    <cfRule type="containsText" dxfId="720" priority="2018" operator="containsText" text="ENABLED">
      <formula>NOT(ISERROR(SEARCH("ENABLED",K1067)))</formula>
    </cfRule>
  </conditionalFormatting>
  <conditionalFormatting sqref="J1070">
    <cfRule type="containsText" dxfId="719" priority="2015" operator="containsText" text="DISABLED">
      <formula>NOT(ISERROR(SEARCH("DISABLED",J1070)))</formula>
    </cfRule>
    <cfRule type="containsText" dxfId="718" priority="2016" operator="containsText" text="ENABLED">
      <formula>NOT(ISERROR(SEARCH("ENABLED",J1070)))</formula>
    </cfRule>
  </conditionalFormatting>
  <conditionalFormatting sqref="K1070:L1070 N1070">
    <cfRule type="containsText" dxfId="717" priority="2011" operator="containsText" text="DISABLED">
      <formula>NOT(ISERROR(SEARCH("DISABLED",K1070)))</formula>
    </cfRule>
    <cfRule type="containsText" dxfId="716" priority="2012" operator="containsText" text="ENABLED">
      <formula>NOT(ISERROR(SEARCH("ENABLED",K1070)))</formula>
    </cfRule>
  </conditionalFormatting>
  <conditionalFormatting sqref="K1468:L1468 N1468">
    <cfRule type="containsText" dxfId="715" priority="2003" operator="containsText" text="DISABLED">
      <formula>NOT(ISERROR(SEARCH("DISABLED",K1468)))</formula>
    </cfRule>
    <cfRule type="containsText" dxfId="714" priority="2004" operator="containsText" text="ENABLED">
      <formula>NOT(ISERROR(SEARCH("ENABLED",K1468)))</formula>
    </cfRule>
  </conditionalFormatting>
  <conditionalFormatting sqref="AA1468">
    <cfRule type="notContainsBlanks" dxfId="713" priority="2002">
      <formula>LEN(TRIM(AA1468))&gt;0</formula>
    </cfRule>
  </conditionalFormatting>
  <conditionalFormatting sqref="K1470:L1470 N1470">
    <cfRule type="containsText" dxfId="712" priority="1999" operator="containsText" text="DISABLED">
      <formula>NOT(ISERROR(SEARCH("DISABLED",K1470)))</formula>
    </cfRule>
    <cfRule type="containsText" dxfId="711" priority="2000" operator="containsText" text="ENABLED">
      <formula>NOT(ISERROR(SEARCH("ENABLED",K1470)))</formula>
    </cfRule>
  </conditionalFormatting>
  <conditionalFormatting sqref="AA1470">
    <cfRule type="notContainsBlanks" dxfId="710" priority="1998">
      <formula>LEN(TRIM(AA1470))&gt;0</formula>
    </cfRule>
  </conditionalFormatting>
  <conditionalFormatting sqref="L1538 N1538">
    <cfRule type="containsText" dxfId="709" priority="1985" operator="containsText" text="DISABLED">
      <formula>NOT(ISERROR(SEARCH("DISABLED",L1538)))</formula>
    </cfRule>
    <cfRule type="containsText" dxfId="708" priority="1986" operator="containsText" text="ENABLED">
      <formula>NOT(ISERROR(SEARCH("ENABLED",L1538)))</formula>
    </cfRule>
  </conditionalFormatting>
  <conditionalFormatting sqref="L1535 N1535">
    <cfRule type="containsText" dxfId="707" priority="1981" operator="containsText" text="DISABLED">
      <formula>NOT(ISERROR(SEARCH("DISABLED",L1535)))</formula>
    </cfRule>
    <cfRule type="containsText" dxfId="706" priority="1982" operator="containsText" text="ENABLED">
      <formula>NOT(ISERROR(SEARCH("ENABLED",L1535)))</formula>
    </cfRule>
  </conditionalFormatting>
  <conditionalFormatting sqref="AA1535">
    <cfRule type="notContainsBlanks" dxfId="705" priority="1980">
      <formula>LEN(TRIM(AA1535))&gt;0</formula>
    </cfRule>
  </conditionalFormatting>
  <conditionalFormatting sqref="K1578:L1578 N1578">
    <cfRule type="containsText" dxfId="704" priority="1973" operator="containsText" text="DISABLED">
      <formula>NOT(ISERROR(SEARCH("DISABLED",K1578)))</formula>
    </cfRule>
    <cfRule type="containsText" dxfId="703" priority="1974" operator="containsText" text="ENABLED">
      <formula>NOT(ISERROR(SEARCH("ENABLED",K1578)))</formula>
    </cfRule>
  </conditionalFormatting>
  <conditionalFormatting sqref="K1583:L1583 N1583">
    <cfRule type="containsText" dxfId="702" priority="1971" operator="containsText" text="DISABLED">
      <formula>NOT(ISERROR(SEARCH("DISABLED",K1583)))</formula>
    </cfRule>
    <cfRule type="containsText" dxfId="701" priority="1972" operator="containsText" text="ENABLED">
      <formula>NOT(ISERROR(SEARCH("ENABLED",K1583)))</formula>
    </cfRule>
  </conditionalFormatting>
  <conditionalFormatting sqref="AA1583">
    <cfRule type="notContainsBlanks" dxfId="700" priority="1970">
      <formula>LEN(TRIM(AA1583))&gt;0</formula>
    </cfRule>
  </conditionalFormatting>
  <conditionalFormatting sqref="AA1611">
    <cfRule type="notContainsBlanks" dxfId="699" priority="1966">
      <formula>LEN(TRIM(AA1611))&gt;0</formula>
    </cfRule>
  </conditionalFormatting>
  <conditionalFormatting sqref="K1613:L1613 N1613">
    <cfRule type="containsText" dxfId="698" priority="1961" operator="containsText" text="DISABLED">
      <formula>NOT(ISERROR(SEARCH("DISABLED",K1613)))</formula>
    </cfRule>
    <cfRule type="containsText" dxfId="697" priority="1962" operator="containsText" text="ENABLED">
      <formula>NOT(ISERROR(SEARCH("ENABLED",K1613)))</formula>
    </cfRule>
  </conditionalFormatting>
  <conditionalFormatting sqref="K1670:L1670 N1670">
    <cfRule type="containsText" dxfId="696" priority="1947" operator="containsText" text="DISABLED">
      <formula>NOT(ISERROR(SEARCH("DISABLED",K1670)))</formula>
    </cfRule>
    <cfRule type="containsText" dxfId="695" priority="1948" operator="containsText" text="ENABLED">
      <formula>NOT(ISERROR(SEARCH("ENABLED",K1670)))</formula>
    </cfRule>
  </conditionalFormatting>
  <conditionalFormatting sqref="K1500:L1500 N1500">
    <cfRule type="containsText" dxfId="694" priority="1913" operator="containsText" text="DISABLED">
      <formula>NOT(ISERROR(SEARCH("DISABLED",K1500)))</formula>
    </cfRule>
    <cfRule type="containsText" dxfId="693" priority="1914" operator="containsText" text="ENABLED">
      <formula>NOT(ISERROR(SEARCH("ENABLED",K1500)))</formula>
    </cfRule>
  </conditionalFormatting>
  <conditionalFormatting sqref="AA1500">
    <cfRule type="notContainsBlanks" dxfId="692" priority="1912">
      <formula>LEN(TRIM(AA1500))&gt;0</formula>
    </cfRule>
  </conditionalFormatting>
  <conditionalFormatting sqref="J1470">
    <cfRule type="containsText" dxfId="691" priority="1897" operator="containsText" text="DISABLED">
      <formula>NOT(ISERROR(SEARCH("DISABLED",J1470)))</formula>
    </cfRule>
    <cfRule type="containsText" dxfId="690" priority="1898" operator="containsText" text="ENABLED">
      <formula>NOT(ISERROR(SEARCH("ENABLED",J1470)))</formula>
    </cfRule>
  </conditionalFormatting>
  <conditionalFormatting sqref="J2077:N2077">
    <cfRule type="containsText" dxfId="689" priority="1895" operator="containsText" text="DISABLED">
      <formula>NOT(ISERROR(SEARCH("DISABLED",J2077)))</formula>
    </cfRule>
    <cfRule type="containsText" dxfId="688" priority="1896" operator="containsText" text="ENABLED">
      <formula>NOT(ISERROR(SEARCH("ENABLED",J2077)))</formula>
    </cfRule>
  </conditionalFormatting>
  <conditionalFormatting sqref="J564:J571">
    <cfRule type="containsText" dxfId="687" priority="1873" operator="containsText" text="DISABLED">
      <formula>NOT(ISERROR(SEARCH("DISABLED",J564)))</formula>
    </cfRule>
    <cfRule type="containsText" dxfId="686" priority="1874" operator="containsText" text="ENABLED">
      <formula>NOT(ISERROR(SEARCH("ENABLED",J564)))</formula>
    </cfRule>
  </conditionalFormatting>
  <conditionalFormatting sqref="K564:L571 N564:N571">
    <cfRule type="containsText" dxfId="685" priority="1869" operator="containsText" text="DISABLED">
      <formula>NOT(ISERROR(SEARCH("DISABLED",K564)))</formula>
    </cfRule>
    <cfRule type="containsText" dxfId="684" priority="1870" operator="containsText" text="ENABLED">
      <formula>NOT(ISERROR(SEARCH("ENABLED",K564)))</formula>
    </cfRule>
  </conditionalFormatting>
  <conditionalFormatting sqref="J1232:J1233">
    <cfRule type="containsText" dxfId="683" priority="1867" operator="containsText" text="DISABLED">
      <formula>NOT(ISERROR(SEARCH("DISABLED",J1232)))</formula>
    </cfRule>
    <cfRule type="containsText" dxfId="682" priority="1868" operator="containsText" text="ENABLED">
      <formula>NOT(ISERROR(SEARCH("ENABLED",J1232)))</formula>
    </cfRule>
  </conditionalFormatting>
  <conditionalFormatting sqref="K1232:L1233 N1232:N1233">
    <cfRule type="containsText" dxfId="681" priority="1863" operator="containsText" text="DISABLED">
      <formula>NOT(ISERROR(SEARCH("DISABLED",K1232)))</formula>
    </cfRule>
    <cfRule type="containsText" dxfId="680" priority="1864" operator="containsText" text="ENABLED">
      <formula>NOT(ISERROR(SEARCH("ENABLED",K1232)))</formula>
    </cfRule>
  </conditionalFormatting>
  <conditionalFormatting sqref="J384:J399">
    <cfRule type="containsText" dxfId="679" priority="1855" operator="containsText" text="DISABLED">
      <formula>NOT(ISERROR(SEARCH("DISABLED",J384)))</formula>
    </cfRule>
    <cfRule type="containsText" dxfId="678" priority="1856" operator="containsText" text="ENABLED">
      <formula>NOT(ISERROR(SEARCH("ENABLED",J384)))</formula>
    </cfRule>
  </conditionalFormatting>
  <conditionalFormatting sqref="K384:L399 N384:N399">
    <cfRule type="containsText" dxfId="677" priority="1852" operator="containsText" text="DISABLED">
      <formula>NOT(ISERROR(SEARCH("DISABLED",K384)))</formula>
    </cfRule>
    <cfRule type="containsText" dxfId="676" priority="1853" operator="containsText" text="ENABLED">
      <formula>NOT(ISERROR(SEARCH("ENABLED",K384)))</formula>
    </cfRule>
  </conditionalFormatting>
  <conditionalFormatting sqref="K404:L407 N404:N407">
    <cfRule type="containsText" dxfId="675" priority="1840" operator="containsText" text="DISABLED">
      <formula>NOT(ISERROR(SEARCH("DISABLED",K404)))</formula>
    </cfRule>
    <cfRule type="containsText" dxfId="674" priority="1841" operator="containsText" text="ENABLED">
      <formula>NOT(ISERROR(SEARCH("ENABLED",K404)))</formula>
    </cfRule>
  </conditionalFormatting>
  <conditionalFormatting sqref="K1432:L1432 N1432">
    <cfRule type="containsText" dxfId="673" priority="1642" operator="containsText" text="DISABLED">
      <formula>NOT(ISERROR(SEARCH("DISABLED",K1432)))</formula>
    </cfRule>
    <cfRule type="containsText" dxfId="672" priority="1643" operator="containsText" text="ENABLED">
      <formula>NOT(ISERROR(SEARCH("ENABLED",K1432)))</formula>
    </cfRule>
  </conditionalFormatting>
  <conditionalFormatting sqref="K527:L547 N527:N547">
    <cfRule type="containsText" dxfId="671" priority="1780" operator="containsText" text="DISABLED">
      <formula>NOT(ISERROR(SEARCH("DISABLED",K527)))</formula>
    </cfRule>
    <cfRule type="containsText" dxfId="670" priority="1781" operator="containsText" text="ENABLED">
      <formula>NOT(ISERROR(SEARCH("ENABLED",K527)))</formula>
    </cfRule>
  </conditionalFormatting>
  <conditionalFormatting sqref="J635">
    <cfRule type="containsText" dxfId="669" priority="1778" operator="containsText" text="DISABLED">
      <formula>NOT(ISERROR(SEARCH("DISABLED",J635)))</formula>
    </cfRule>
    <cfRule type="containsText" dxfId="668" priority="1779" operator="containsText" text="ENABLED">
      <formula>NOT(ISERROR(SEARCH("ENABLED",J635)))</formula>
    </cfRule>
  </conditionalFormatting>
  <conditionalFormatting sqref="K635:L635 N635">
    <cfRule type="containsText" dxfId="667" priority="1774" operator="containsText" text="DISABLED">
      <formula>NOT(ISERROR(SEARCH("DISABLED",K635)))</formula>
    </cfRule>
    <cfRule type="containsText" dxfId="666" priority="1775" operator="containsText" text="ENABLED">
      <formula>NOT(ISERROR(SEARCH("ENABLED",K635)))</formula>
    </cfRule>
  </conditionalFormatting>
  <conditionalFormatting sqref="J640">
    <cfRule type="containsText" dxfId="665" priority="1772" operator="containsText" text="DISABLED">
      <formula>NOT(ISERROR(SEARCH("DISABLED",J640)))</formula>
    </cfRule>
    <cfRule type="containsText" dxfId="664" priority="1773" operator="containsText" text="ENABLED">
      <formula>NOT(ISERROR(SEARCH("ENABLED",J640)))</formula>
    </cfRule>
  </conditionalFormatting>
  <conditionalFormatting sqref="K640:L640 N640">
    <cfRule type="containsText" dxfId="663" priority="1768" operator="containsText" text="DISABLED">
      <formula>NOT(ISERROR(SEARCH("DISABLED",K640)))</formula>
    </cfRule>
    <cfRule type="containsText" dxfId="662" priority="1769" operator="containsText" text="ENABLED">
      <formula>NOT(ISERROR(SEARCH("ENABLED",K640)))</formula>
    </cfRule>
  </conditionalFormatting>
  <conditionalFormatting sqref="J643">
    <cfRule type="containsText" dxfId="661" priority="1766" operator="containsText" text="DISABLED">
      <formula>NOT(ISERROR(SEARCH("DISABLED",J643)))</formula>
    </cfRule>
    <cfRule type="containsText" dxfId="660" priority="1767" operator="containsText" text="ENABLED">
      <formula>NOT(ISERROR(SEARCH("ENABLED",J643)))</formula>
    </cfRule>
  </conditionalFormatting>
  <conditionalFormatting sqref="K643:L643 N643">
    <cfRule type="containsText" dxfId="659" priority="1762" operator="containsText" text="DISABLED">
      <formula>NOT(ISERROR(SEARCH("DISABLED",K643)))</formula>
    </cfRule>
    <cfRule type="containsText" dxfId="658" priority="1763" operator="containsText" text="ENABLED">
      <formula>NOT(ISERROR(SEARCH("ENABLED",K643)))</formula>
    </cfRule>
  </conditionalFormatting>
  <conditionalFormatting sqref="J646">
    <cfRule type="containsText" dxfId="657" priority="1760" operator="containsText" text="DISABLED">
      <formula>NOT(ISERROR(SEARCH("DISABLED",J646)))</formula>
    </cfRule>
    <cfRule type="containsText" dxfId="656" priority="1761" operator="containsText" text="ENABLED">
      <formula>NOT(ISERROR(SEARCH("ENABLED",J646)))</formula>
    </cfRule>
  </conditionalFormatting>
  <conditionalFormatting sqref="K646:L646 N646">
    <cfRule type="containsText" dxfId="655" priority="1756" operator="containsText" text="DISABLED">
      <formula>NOT(ISERROR(SEARCH("DISABLED",K646)))</formula>
    </cfRule>
    <cfRule type="containsText" dxfId="654" priority="1757" operator="containsText" text="ENABLED">
      <formula>NOT(ISERROR(SEARCH("ENABLED",K646)))</formula>
    </cfRule>
  </conditionalFormatting>
  <conditionalFormatting sqref="J647">
    <cfRule type="containsText" dxfId="653" priority="1754" operator="containsText" text="DISABLED">
      <formula>NOT(ISERROR(SEARCH("DISABLED",J647)))</formula>
    </cfRule>
    <cfRule type="containsText" dxfId="652" priority="1755" operator="containsText" text="ENABLED">
      <formula>NOT(ISERROR(SEARCH("ENABLED",J647)))</formula>
    </cfRule>
  </conditionalFormatting>
  <conditionalFormatting sqref="K647:L647 N647">
    <cfRule type="containsText" dxfId="651" priority="1750" operator="containsText" text="DISABLED">
      <formula>NOT(ISERROR(SEARCH("DISABLED",K647)))</formula>
    </cfRule>
    <cfRule type="containsText" dxfId="650" priority="1751" operator="containsText" text="ENABLED">
      <formula>NOT(ISERROR(SEARCH("ENABLED",K647)))</formula>
    </cfRule>
  </conditionalFormatting>
  <conditionalFormatting sqref="J654">
    <cfRule type="containsText" dxfId="649" priority="1748" operator="containsText" text="DISABLED">
      <formula>NOT(ISERROR(SEARCH("DISABLED",J654)))</formula>
    </cfRule>
    <cfRule type="containsText" dxfId="648" priority="1749" operator="containsText" text="ENABLED">
      <formula>NOT(ISERROR(SEARCH("ENABLED",J654)))</formula>
    </cfRule>
  </conditionalFormatting>
  <conditionalFormatting sqref="K654:L654 N654">
    <cfRule type="containsText" dxfId="647" priority="1744" operator="containsText" text="DISABLED">
      <formula>NOT(ISERROR(SEARCH("DISABLED",K654)))</formula>
    </cfRule>
    <cfRule type="containsText" dxfId="646" priority="1745" operator="containsText" text="ENABLED">
      <formula>NOT(ISERROR(SEARCH("ENABLED",K654)))</formula>
    </cfRule>
  </conditionalFormatting>
  <conditionalFormatting sqref="J657">
    <cfRule type="containsText" dxfId="645" priority="1742" operator="containsText" text="DISABLED">
      <formula>NOT(ISERROR(SEARCH("DISABLED",J657)))</formula>
    </cfRule>
    <cfRule type="containsText" dxfId="644" priority="1743" operator="containsText" text="ENABLED">
      <formula>NOT(ISERROR(SEARCH("ENABLED",J657)))</formula>
    </cfRule>
  </conditionalFormatting>
  <conditionalFormatting sqref="K657:L657 N657">
    <cfRule type="containsText" dxfId="643" priority="1738" operator="containsText" text="DISABLED">
      <formula>NOT(ISERROR(SEARCH("DISABLED",K657)))</formula>
    </cfRule>
    <cfRule type="containsText" dxfId="642" priority="1739" operator="containsText" text="ENABLED">
      <formula>NOT(ISERROR(SEARCH("ENABLED",K657)))</formula>
    </cfRule>
  </conditionalFormatting>
  <conditionalFormatting sqref="J659">
    <cfRule type="containsText" dxfId="641" priority="1736" operator="containsText" text="DISABLED">
      <formula>NOT(ISERROR(SEARCH("DISABLED",J659)))</formula>
    </cfRule>
    <cfRule type="containsText" dxfId="640" priority="1737" operator="containsText" text="ENABLED">
      <formula>NOT(ISERROR(SEARCH("ENABLED",J659)))</formula>
    </cfRule>
  </conditionalFormatting>
  <conditionalFormatting sqref="K659:L659 N659">
    <cfRule type="containsText" dxfId="639" priority="1732" operator="containsText" text="DISABLED">
      <formula>NOT(ISERROR(SEARCH("DISABLED",K659)))</formula>
    </cfRule>
    <cfRule type="containsText" dxfId="638" priority="1733" operator="containsText" text="ENABLED">
      <formula>NOT(ISERROR(SEARCH("ENABLED",K659)))</formula>
    </cfRule>
  </conditionalFormatting>
  <conditionalFormatting sqref="J664">
    <cfRule type="containsText" dxfId="637" priority="1724" operator="containsText" text="DISABLED">
      <formula>NOT(ISERROR(SEARCH("DISABLED",J664)))</formula>
    </cfRule>
    <cfRule type="containsText" dxfId="636" priority="1725" operator="containsText" text="ENABLED">
      <formula>NOT(ISERROR(SEARCH("ENABLED",J664)))</formula>
    </cfRule>
  </conditionalFormatting>
  <conditionalFormatting sqref="K664:L664 N664">
    <cfRule type="containsText" dxfId="635" priority="1720" operator="containsText" text="DISABLED">
      <formula>NOT(ISERROR(SEARCH("DISABLED",K664)))</formula>
    </cfRule>
    <cfRule type="containsText" dxfId="634" priority="1721" operator="containsText" text="ENABLED">
      <formula>NOT(ISERROR(SEARCH("ENABLED",K664)))</formula>
    </cfRule>
  </conditionalFormatting>
  <conditionalFormatting sqref="J706:J711">
    <cfRule type="containsText" dxfId="633" priority="1718" operator="containsText" text="DISABLED">
      <formula>NOT(ISERROR(SEARCH("DISABLED",J706)))</formula>
    </cfRule>
    <cfRule type="containsText" dxfId="632" priority="1719" operator="containsText" text="ENABLED">
      <formula>NOT(ISERROR(SEARCH("ENABLED",J706)))</formula>
    </cfRule>
  </conditionalFormatting>
  <conditionalFormatting sqref="K706:L711 N706:N711">
    <cfRule type="containsText" dxfId="631" priority="1714" operator="containsText" text="DISABLED">
      <formula>NOT(ISERROR(SEARCH("DISABLED",K706)))</formula>
    </cfRule>
    <cfRule type="containsText" dxfId="630" priority="1715" operator="containsText" text="ENABLED">
      <formula>NOT(ISERROR(SEARCH("ENABLED",K706)))</formula>
    </cfRule>
  </conditionalFormatting>
  <conditionalFormatting sqref="J735">
    <cfRule type="containsText" dxfId="629" priority="1712" operator="containsText" text="DISABLED">
      <formula>NOT(ISERROR(SEARCH("DISABLED",J735)))</formula>
    </cfRule>
    <cfRule type="containsText" dxfId="628" priority="1713" operator="containsText" text="ENABLED">
      <formula>NOT(ISERROR(SEARCH("ENABLED",J735)))</formula>
    </cfRule>
  </conditionalFormatting>
  <conditionalFormatting sqref="K735:L735 N735">
    <cfRule type="containsText" dxfId="627" priority="1708" operator="containsText" text="DISABLED">
      <formula>NOT(ISERROR(SEARCH("DISABLED",K735)))</formula>
    </cfRule>
    <cfRule type="containsText" dxfId="626" priority="1709" operator="containsText" text="ENABLED">
      <formula>NOT(ISERROR(SEARCH("ENABLED",K735)))</formula>
    </cfRule>
  </conditionalFormatting>
  <conditionalFormatting sqref="J760:J761">
    <cfRule type="containsText" dxfId="625" priority="1706" operator="containsText" text="DISABLED">
      <formula>NOT(ISERROR(SEARCH("DISABLED",J760)))</formula>
    </cfRule>
    <cfRule type="containsText" dxfId="624" priority="1707" operator="containsText" text="ENABLED">
      <formula>NOT(ISERROR(SEARCH("ENABLED",J760)))</formula>
    </cfRule>
  </conditionalFormatting>
  <conditionalFormatting sqref="K760:L761 N760:N761">
    <cfRule type="containsText" dxfId="623" priority="1702" operator="containsText" text="DISABLED">
      <formula>NOT(ISERROR(SEARCH("DISABLED",K760)))</formula>
    </cfRule>
    <cfRule type="containsText" dxfId="622" priority="1703" operator="containsText" text="ENABLED">
      <formula>NOT(ISERROR(SEARCH("ENABLED",K760)))</formula>
    </cfRule>
  </conditionalFormatting>
  <conditionalFormatting sqref="J777:J779">
    <cfRule type="containsText" dxfId="621" priority="1700" operator="containsText" text="DISABLED">
      <formula>NOT(ISERROR(SEARCH("DISABLED",J777)))</formula>
    </cfRule>
    <cfRule type="containsText" dxfId="620" priority="1701" operator="containsText" text="ENABLED">
      <formula>NOT(ISERROR(SEARCH("ENABLED",J777)))</formula>
    </cfRule>
  </conditionalFormatting>
  <conditionalFormatting sqref="K777:L779 N777:N779">
    <cfRule type="containsText" dxfId="619" priority="1696" operator="containsText" text="DISABLED">
      <formula>NOT(ISERROR(SEARCH("DISABLED",K777)))</formula>
    </cfRule>
    <cfRule type="containsText" dxfId="618" priority="1697" operator="containsText" text="ENABLED">
      <formula>NOT(ISERROR(SEARCH("ENABLED",K777)))</formula>
    </cfRule>
  </conditionalFormatting>
  <conditionalFormatting sqref="J786:J791">
    <cfRule type="containsText" dxfId="617" priority="1694" operator="containsText" text="DISABLED">
      <formula>NOT(ISERROR(SEARCH("DISABLED",J786)))</formula>
    </cfRule>
    <cfRule type="containsText" dxfId="616" priority="1695" operator="containsText" text="ENABLED">
      <formula>NOT(ISERROR(SEARCH("ENABLED",J786)))</formula>
    </cfRule>
  </conditionalFormatting>
  <conditionalFormatting sqref="K786:L791 N786:N791">
    <cfRule type="containsText" dxfId="615" priority="1690" operator="containsText" text="DISABLED">
      <formula>NOT(ISERROR(SEARCH("DISABLED",K786)))</formula>
    </cfRule>
    <cfRule type="containsText" dxfId="614" priority="1691" operator="containsText" text="ENABLED">
      <formula>NOT(ISERROR(SEARCH("ENABLED",K786)))</formula>
    </cfRule>
  </conditionalFormatting>
  <conditionalFormatting sqref="J866:J871">
    <cfRule type="containsText" dxfId="613" priority="1688" operator="containsText" text="DISABLED">
      <formula>NOT(ISERROR(SEARCH("DISABLED",J866)))</formula>
    </cfRule>
    <cfRule type="containsText" dxfId="612" priority="1689" operator="containsText" text="ENABLED">
      <formula>NOT(ISERROR(SEARCH("ENABLED",J866)))</formula>
    </cfRule>
  </conditionalFormatting>
  <conditionalFormatting sqref="K866:L871 N866:N871">
    <cfRule type="containsText" dxfId="611" priority="1684" operator="containsText" text="DISABLED">
      <formula>NOT(ISERROR(SEARCH("DISABLED",K866)))</formula>
    </cfRule>
    <cfRule type="containsText" dxfId="610" priority="1685" operator="containsText" text="ENABLED">
      <formula>NOT(ISERROR(SEARCH("ENABLED",K866)))</formula>
    </cfRule>
  </conditionalFormatting>
  <conditionalFormatting sqref="J988">
    <cfRule type="containsText" dxfId="609" priority="1682" operator="containsText" text="DISABLED">
      <formula>NOT(ISERROR(SEARCH("DISABLED",J988)))</formula>
    </cfRule>
    <cfRule type="containsText" dxfId="608" priority="1683" operator="containsText" text="ENABLED">
      <formula>NOT(ISERROR(SEARCH("ENABLED",J988)))</formula>
    </cfRule>
  </conditionalFormatting>
  <conditionalFormatting sqref="K988:L988 N988">
    <cfRule type="containsText" dxfId="607" priority="1678" operator="containsText" text="DISABLED">
      <formula>NOT(ISERROR(SEARCH("DISABLED",K988)))</formula>
    </cfRule>
    <cfRule type="containsText" dxfId="606" priority="1679" operator="containsText" text="ENABLED">
      <formula>NOT(ISERROR(SEARCH("ENABLED",K988)))</formula>
    </cfRule>
  </conditionalFormatting>
  <conditionalFormatting sqref="J1092:J1093">
    <cfRule type="containsText" dxfId="605" priority="1676" operator="containsText" text="DISABLED">
      <formula>NOT(ISERROR(SEARCH("DISABLED",J1092)))</formula>
    </cfRule>
    <cfRule type="containsText" dxfId="604" priority="1677" operator="containsText" text="ENABLED">
      <formula>NOT(ISERROR(SEARCH("ENABLED",J1092)))</formula>
    </cfRule>
  </conditionalFormatting>
  <conditionalFormatting sqref="K1092:L1093 N1092:N1093">
    <cfRule type="containsText" dxfId="603" priority="1672" operator="containsText" text="DISABLED">
      <formula>NOT(ISERROR(SEARCH("DISABLED",K1092)))</formula>
    </cfRule>
    <cfRule type="containsText" dxfId="602" priority="1673" operator="containsText" text="ENABLED">
      <formula>NOT(ISERROR(SEARCH("ENABLED",K1092)))</formula>
    </cfRule>
  </conditionalFormatting>
  <conditionalFormatting sqref="J1095:J1096">
    <cfRule type="containsText" dxfId="601" priority="1670" operator="containsText" text="DISABLED">
      <formula>NOT(ISERROR(SEARCH("DISABLED",J1095)))</formula>
    </cfRule>
    <cfRule type="containsText" dxfId="600" priority="1671" operator="containsText" text="ENABLED">
      <formula>NOT(ISERROR(SEARCH("ENABLED",J1095)))</formula>
    </cfRule>
  </conditionalFormatting>
  <conditionalFormatting sqref="K1095:L1096 N1095:N1096">
    <cfRule type="containsText" dxfId="599" priority="1666" operator="containsText" text="DISABLED">
      <formula>NOT(ISERROR(SEARCH("DISABLED",K1095)))</formula>
    </cfRule>
    <cfRule type="containsText" dxfId="598" priority="1667" operator="containsText" text="ENABLED">
      <formula>NOT(ISERROR(SEARCH("ENABLED",K1095)))</formula>
    </cfRule>
  </conditionalFormatting>
  <conditionalFormatting sqref="J1312:J1326">
    <cfRule type="containsText" dxfId="597" priority="1658" operator="containsText" text="DISABLED">
      <formula>NOT(ISERROR(SEARCH("DISABLED",J1312)))</formula>
    </cfRule>
    <cfRule type="containsText" dxfId="596" priority="1659" operator="containsText" text="ENABLED">
      <formula>NOT(ISERROR(SEARCH("ENABLED",J1312)))</formula>
    </cfRule>
  </conditionalFormatting>
  <conditionalFormatting sqref="K1312:L1326 N1312:N1326">
    <cfRule type="containsText" dxfId="595" priority="1654" operator="containsText" text="DISABLED">
      <formula>NOT(ISERROR(SEARCH("DISABLED",K1312)))</formula>
    </cfRule>
    <cfRule type="containsText" dxfId="594" priority="1655" operator="containsText" text="ENABLED">
      <formula>NOT(ISERROR(SEARCH("ENABLED",K1312)))</formula>
    </cfRule>
  </conditionalFormatting>
  <conditionalFormatting sqref="K1342:L1345 N1342:N1345">
    <cfRule type="containsText" dxfId="593" priority="1648" operator="containsText" text="DISABLED">
      <formula>NOT(ISERROR(SEARCH("DISABLED",K1342)))</formula>
    </cfRule>
    <cfRule type="containsText" dxfId="592" priority="1649" operator="containsText" text="ENABLED">
      <formula>NOT(ISERROR(SEARCH("ENABLED",K1342)))</formula>
    </cfRule>
  </conditionalFormatting>
  <conditionalFormatting sqref="J1432">
    <cfRule type="containsText" dxfId="591" priority="1646" operator="containsText" text="DISABLED">
      <formula>NOT(ISERROR(SEARCH("DISABLED",J1432)))</formula>
    </cfRule>
    <cfRule type="containsText" dxfId="590" priority="1647" operator="containsText" text="ENABLED">
      <formula>NOT(ISERROR(SEARCH("ENABLED",J1432)))</formula>
    </cfRule>
  </conditionalFormatting>
  <conditionalFormatting sqref="K476:L480 N476:N480">
    <cfRule type="containsText" dxfId="589" priority="1630" operator="containsText" text="DISABLED">
      <formula>NOT(ISERROR(SEARCH("DISABLED",K476)))</formula>
    </cfRule>
    <cfRule type="containsText" dxfId="588" priority="1631" operator="containsText" text="ENABLED">
      <formula>NOT(ISERROR(SEARCH("ENABLED",K476)))</formula>
    </cfRule>
  </conditionalFormatting>
  <conditionalFormatting sqref="K1556:L1556 N1556">
    <cfRule type="containsText" dxfId="587" priority="1627" operator="containsText" text="DISABLED">
      <formula>NOT(ISERROR(SEARCH("DISABLED",K1556)))</formula>
    </cfRule>
    <cfRule type="containsText" dxfId="586" priority="1628" operator="containsText" text="ENABLED">
      <formula>NOT(ISERROR(SEARCH("ENABLED",K1556)))</formula>
    </cfRule>
  </conditionalFormatting>
  <conditionalFormatting sqref="J2078">
    <cfRule type="containsText" dxfId="585" priority="1580" operator="containsText" text="DISABLED">
      <formula>NOT(ISERROR(SEARCH("DISABLED",J2078)))</formula>
    </cfRule>
    <cfRule type="containsText" dxfId="584" priority="1581" operator="containsText" text="ENABLED">
      <formula>NOT(ISERROR(SEARCH("ENABLED",J2078)))</formula>
    </cfRule>
  </conditionalFormatting>
  <conditionalFormatting sqref="K2078:N2078">
    <cfRule type="containsText" dxfId="583" priority="1576" operator="containsText" text="DISABLED">
      <formula>NOT(ISERROR(SEARCH("DISABLED",K2078)))</formula>
    </cfRule>
    <cfRule type="containsText" dxfId="582" priority="1577" operator="containsText" text="ENABLED">
      <formula>NOT(ISERROR(SEARCH("ENABLED",K2078)))</formula>
    </cfRule>
  </conditionalFormatting>
  <conditionalFormatting sqref="J2079">
    <cfRule type="containsText" dxfId="581" priority="1574" operator="containsText" text="DISABLED">
      <formula>NOT(ISERROR(SEARCH("DISABLED",J2079)))</formula>
    </cfRule>
    <cfRule type="containsText" dxfId="580" priority="1575" operator="containsText" text="ENABLED">
      <formula>NOT(ISERROR(SEARCH("ENABLED",J2079)))</formula>
    </cfRule>
  </conditionalFormatting>
  <conditionalFormatting sqref="K2079:N2079">
    <cfRule type="containsText" dxfId="579" priority="1570" operator="containsText" text="DISABLED">
      <formula>NOT(ISERROR(SEARCH("DISABLED",K2079)))</formula>
    </cfRule>
    <cfRule type="containsText" dxfId="578" priority="1571" operator="containsText" text="ENABLED">
      <formula>NOT(ISERROR(SEARCH("ENABLED",K2079)))</formula>
    </cfRule>
  </conditionalFormatting>
  <conditionalFormatting sqref="AD2132:AD1048576">
    <cfRule type="cellIs" dxfId="577" priority="1562" operator="greaterThan">
      <formula>0</formula>
    </cfRule>
  </conditionalFormatting>
  <conditionalFormatting sqref="AD2">
    <cfRule type="cellIs" dxfId="576" priority="1561" operator="greaterThan">
      <formula>0</formula>
    </cfRule>
  </conditionalFormatting>
  <conditionalFormatting sqref="AD2130:AD1048576 AD1:AD7 AD9:AD1198 AD1200:AD1834 AD1838:AD2127">
    <cfRule type="notContainsText" dxfId="575" priority="1560" operator="notContains" text="//">
      <formula>ISERROR(SEARCH("//",AD1))</formula>
    </cfRule>
  </conditionalFormatting>
  <conditionalFormatting sqref="T2367:T1048576">
    <cfRule type="cellIs" dxfId="574" priority="1559" operator="greaterThan">
      <formula>0</formula>
    </cfRule>
  </conditionalFormatting>
  <conditionalFormatting sqref="T2">
    <cfRule type="cellIs" dxfId="573" priority="1558" operator="greaterThan">
      <formula>0</formula>
    </cfRule>
  </conditionalFormatting>
  <conditionalFormatting sqref="J1920:N1921">
    <cfRule type="containsText" dxfId="572" priority="1547" operator="containsText" text="DISABLED">
      <formula>NOT(ISERROR(SEARCH("DISABLED",J1920)))</formula>
    </cfRule>
    <cfRule type="containsText" dxfId="571" priority="1548" operator="containsText" text="ENABLED">
      <formula>NOT(ISERROR(SEARCH("ENABLED",J1920)))</formula>
    </cfRule>
  </conditionalFormatting>
  <conditionalFormatting sqref="J1963">
    <cfRule type="containsText" dxfId="570" priority="1542" operator="containsText" text="DISABLED">
      <formula>NOT(ISERROR(SEARCH("DISABLED",J1963)))</formula>
    </cfRule>
    <cfRule type="containsText" dxfId="569" priority="1543" operator="containsText" text="ENABLED">
      <formula>NOT(ISERROR(SEARCH("ENABLED",J1963)))</formula>
    </cfRule>
  </conditionalFormatting>
  <conditionalFormatting sqref="K1963:N1963">
    <cfRule type="containsText" dxfId="568" priority="1538" operator="containsText" text="DISABLED">
      <formula>NOT(ISERROR(SEARCH("DISABLED",K1963)))</formula>
    </cfRule>
    <cfRule type="containsText" dxfId="567" priority="1539" operator="containsText" text="ENABLED">
      <formula>NOT(ISERROR(SEARCH("ENABLED",K1963)))</formula>
    </cfRule>
  </conditionalFormatting>
  <conditionalFormatting sqref="K1509:L1509 N1509">
    <cfRule type="containsText" dxfId="566" priority="1526" operator="containsText" text="DISABLED">
      <formula>NOT(ISERROR(SEARCH("DISABLED",K1509)))</formula>
    </cfRule>
    <cfRule type="containsText" dxfId="565" priority="1527" operator="containsText" text="ENABLED">
      <formula>NOT(ISERROR(SEARCH("ENABLED",K1509)))</formula>
    </cfRule>
  </conditionalFormatting>
  <conditionalFormatting sqref="K1493:L1493 N1493">
    <cfRule type="containsText" dxfId="564" priority="1521" operator="containsText" text="DISABLED">
      <formula>NOT(ISERROR(SEARCH("DISABLED",K1493)))</formula>
    </cfRule>
    <cfRule type="containsText" dxfId="563" priority="1522" operator="containsText" text="ENABLED">
      <formula>NOT(ISERROR(SEARCH("ENABLED",K1493)))</formula>
    </cfRule>
  </conditionalFormatting>
  <conditionalFormatting sqref="AA1493">
    <cfRule type="notContainsBlanks" dxfId="562" priority="1520">
      <formula>LEN(TRIM(AA1493))&gt;0</formula>
    </cfRule>
  </conditionalFormatting>
  <conditionalFormatting sqref="AD1493">
    <cfRule type="notContainsText" dxfId="561" priority="1518" operator="notContains" text="//">
      <formula>ISERROR(SEARCH("//",AD1493))</formula>
    </cfRule>
  </conditionalFormatting>
  <conditionalFormatting sqref="J43">
    <cfRule type="containsText" dxfId="560" priority="1468" operator="containsText" text="DISABLED">
      <formula>NOT(ISERROR(SEARCH("DISABLED",J43)))</formula>
    </cfRule>
    <cfRule type="containsText" dxfId="559" priority="1469" operator="containsText" text="ENABLED">
      <formula>NOT(ISERROR(SEARCH("ENABLED",J43)))</formula>
    </cfRule>
  </conditionalFormatting>
  <conditionalFormatting sqref="J61:J62">
    <cfRule type="containsText" dxfId="558" priority="1466" operator="containsText" text="DISABLED">
      <formula>NOT(ISERROR(SEARCH("DISABLED",J61)))</formula>
    </cfRule>
    <cfRule type="containsText" dxfId="557" priority="1467" operator="containsText" text="ENABLED">
      <formula>NOT(ISERROR(SEARCH("ENABLED",J61)))</formula>
    </cfRule>
  </conditionalFormatting>
  <conditionalFormatting sqref="J82">
    <cfRule type="containsText" dxfId="556" priority="1462" operator="containsText" text="DISABLED">
      <formula>NOT(ISERROR(SEARCH("DISABLED",J82)))</formula>
    </cfRule>
    <cfRule type="containsText" dxfId="555" priority="1463" operator="containsText" text="ENABLED">
      <formula>NOT(ISERROR(SEARCH("ENABLED",J82)))</formula>
    </cfRule>
  </conditionalFormatting>
  <conditionalFormatting sqref="J106">
    <cfRule type="containsText" dxfId="554" priority="1460" operator="containsText" text="DISABLED">
      <formula>NOT(ISERROR(SEARCH("DISABLED",J106)))</formula>
    </cfRule>
    <cfRule type="containsText" dxfId="553" priority="1461" operator="containsText" text="ENABLED">
      <formula>NOT(ISERROR(SEARCH("ENABLED",J106)))</formula>
    </cfRule>
  </conditionalFormatting>
  <conditionalFormatting sqref="J115:J119">
    <cfRule type="containsText" dxfId="552" priority="1458" operator="containsText" text="DISABLED">
      <formula>NOT(ISERROR(SEARCH("DISABLED",J115)))</formula>
    </cfRule>
    <cfRule type="containsText" dxfId="551" priority="1459" operator="containsText" text="ENABLED">
      <formula>NOT(ISERROR(SEARCH("ENABLED",J115)))</formula>
    </cfRule>
  </conditionalFormatting>
  <conditionalFormatting sqref="J404:J407">
    <cfRule type="containsText" dxfId="550" priority="1456" operator="containsText" text="DISABLED">
      <formula>NOT(ISERROR(SEARCH("DISABLED",J404)))</formula>
    </cfRule>
    <cfRule type="containsText" dxfId="549" priority="1457" operator="containsText" text="ENABLED">
      <formula>NOT(ISERROR(SEARCH("ENABLED",J404)))</formula>
    </cfRule>
  </conditionalFormatting>
  <conditionalFormatting sqref="J411:J416">
    <cfRule type="containsText" dxfId="548" priority="1454" operator="containsText" text="DISABLED">
      <formula>NOT(ISERROR(SEARCH("DISABLED",J411)))</formula>
    </cfRule>
    <cfRule type="containsText" dxfId="547" priority="1455" operator="containsText" text="ENABLED">
      <formula>NOT(ISERROR(SEARCH("ENABLED",J411)))</formula>
    </cfRule>
  </conditionalFormatting>
  <conditionalFormatting sqref="J440:J447">
    <cfRule type="containsText" dxfId="546" priority="1452" operator="containsText" text="DISABLED">
      <formula>NOT(ISERROR(SEARCH("DISABLED",J440)))</formula>
    </cfRule>
    <cfRule type="containsText" dxfId="545" priority="1453" operator="containsText" text="ENABLED">
      <formula>NOT(ISERROR(SEARCH("ENABLED",J440)))</formula>
    </cfRule>
  </conditionalFormatting>
  <conditionalFormatting sqref="J476:J480">
    <cfRule type="containsText" dxfId="544" priority="1450" operator="containsText" text="DISABLED">
      <formula>NOT(ISERROR(SEARCH("DISABLED",J476)))</formula>
    </cfRule>
    <cfRule type="containsText" dxfId="543" priority="1451" operator="containsText" text="ENABLED">
      <formula>NOT(ISERROR(SEARCH("ENABLED",J476)))</formula>
    </cfRule>
  </conditionalFormatting>
  <conditionalFormatting sqref="J484:J524 J527:J547">
    <cfRule type="containsText" dxfId="542" priority="1448" operator="containsText" text="DISABLED">
      <formula>NOT(ISERROR(SEARCH("DISABLED",J484)))</formula>
    </cfRule>
    <cfRule type="containsText" dxfId="541" priority="1449" operator="containsText" text="ENABLED">
      <formula>NOT(ISERROR(SEARCH("ENABLED",J484)))</formula>
    </cfRule>
  </conditionalFormatting>
  <conditionalFormatting sqref="J1330:J1340 J1342:J1345">
    <cfRule type="containsText" dxfId="540" priority="1446" operator="containsText" text="DISABLED">
      <formula>NOT(ISERROR(SEARCH("DISABLED",J1330)))</formula>
    </cfRule>
    <cfRule type="containsText" dxfId="539" priority="1447" operator="containsText" text="ENABLED">
      <formula>NOT(ISERROR(SEARCH("ENABLED",J1330)))</formula>
    </cfRule>
  </conditionalFormatting>
  <conditionalFormatting sqref="J1442:J1444">
    <cfRule type="containsText" dxfId="538" priority="1444" operator="containsText" text="DISABLED">
      <formula>NOT(ISERROR(SEARCH("DISABLED",J1442)))</formula>
    </cfRule>
    <cfRule type="containsText" dxfId="537" priority="1445" operator="containsText" text="ENABLED">
      <formula>NOT(ISERROR(SEARCH("ENABLED",J1442)))</formula>
    </cfRule>
  </conditionalFormatting>
  <conditionalFormatting sqref="J1452:J1468">
    <cfRule type="containsText" dxfId="536" priority="1442" operator="containsText" text="DISABLED">
      <formula>NOT(ISERROR(SEARCH("DISABLED",J1452)))</formula>
    </cfRule>
    <cfRule type="containsText" dxfId="535" priority="1443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534" priority="1440" operator="containsText" text="DISABLED">
      <formula>NOT(ISERROR(SEARCH("DISABLED",J1485)))</formula>
    </cfRule>
    <cfRule type="containsText" dxfId="533" priority="1441" operator="containsText" text="ENABLED">
      <formula>NOT(ISERROR(SEARCH("ENABLED",J1485)))</formula>
    </cfRule>
  </conditionalFormatting>
  <conditionalFormatting sqref="J1919">
    <cfRule type="containsText" dxfId="532" priority="1438" operator="containsText" text="DISABLED">
      <formula>NOT(ISERROR(SEARCH("DISABLED",J1919)))</formula>
    </cfRule>
    <cfRule type="containsText" dxfId="531" priority="1439" operator="containsText" text="ENABLED">
      <formula>NOT(ISERROR(SEARCH("ENABLED",J1919)))</formula>
    </cfRule>
  </conditionalFormatting>
  <conditionalFormatting sqref="J2027">
    <cfRule type="containsText" dxfId="530" priority="1434" operator="containsText" text="DISABLED">
      <formula>NOT(ISERROR(SEARCH("DISABLED",J2027)))</formula>
    </cfRule>
    <cfRule type="containsText" dxfId="529" priority="1435" operator="containsText" text="ENABLED">
      <formula>NOT(ISERROR(SEARCH("ENABLED",J2027)))</formula>
    </cfRule>
  </conditionalFormatting>
  <conditionalFormatting sqref="J2028">
    <cfRule type="containsText" dxfId="528" priority="1432" operator="containsText" text="DISABLED">
      <formula>NOT(ISERROR(SEARCH("DISABLED",J2028)))</formula>
    </cfRule>
    <cfRule type="containsText" dxfId="527" priority="1433" operator="containsText" text="ENABLED">
      <formula>NOT(ISERROR(SEARCH("ENABLED",J2028)))</formula>
    </cfRule>
  </conditionalFormatting>
  <conditionalFormatting sqref="J2073">
    <cfRule type="containsText" dxfId="526" priority="1392" operator="containsText" text="DISABLED">
      <formula>NOT(ISERROR(SEARCH("DISABLED",J2073)))</formula>
    </cfRule>
    <cfRule type="containsText" dxfId="525" priority="1393" operator="containsText" text="ENABLED">
      <formula>NOT(ISERROR(SEARCH("ENABLED",J2073)))</formula>
    </cfRule>
  </conditionalFormatting>
  <conditionalFormatting sqref="J2072">
    <cfRule type="containsText" dxfId="524" priority="1390" operator="containsText" text="DISABLED">
      <formula>NOT(ISERROR(SEARCH("DISABLED",J2072)))</formula>
    </cfRule>
    <cfRule type="containsText" dxfId="523" priority="1391" operator="containsText" text="ENABLED">
      <formula>NOT(ISERROR(SEARCH("ENABLED",J2072)))</formula>
    </cfRule>
  </conditionalFormatting>
  <conditionalFormatting sqref="J2071">
    <cfRule type="containsText" dxfId="522" priority="1388" operator="containsText" text="DISABLED">
      <formula>NOT(ISERROR(SEARCH("DISABLED",J2071)))</formula>
    </cfRule>
    <cfRule type="containsText" dxfId="521" priority="1389" operator="containsText" text="ENABLED">
      <formula>NOT(ISERROR(SEARCH("ENABLED",J2071)))</formula>
    </cfRule>
  </conditionalFormatting>
  <conditionalFormatting sqref="J2070">
    <cfRule type="containsText" dxfId="520" priority="1386" operator="containsText" text="DISABLED">
      <formula>NOT(ISERROR(SEARCH("DISABLED",J2070)))</formula>
    </cfRule>
    <cfRule type="containsText" dxfId="519" priority="1387" operator="containsText" text="ENABLED">
      <formula>NOT(ISERROR(SEARCH("ENABLED",J2070)))</formula>
    </cfRule>
  </conditionalFormatting>
  <conditionalFormatting sqref="J2069">
    <cfRule type="containsText" dxfId="518" priority="1384" operator="containsText" text="DISABLED">
      <formula>NOT(ISERROR(SEARCH("DISABLED",J2069)))</formula>
    </cfRule>
    <cfRule type="containsText" dxfId="517" priority="1385" operator="containsText" text="ENABLED">
      <formula>NOT(ISERROR(SEARCH("ENABLED",J2069)))</formula>
    </cfRule>
  </conditionalFormatting>
  <conditionalFormatting sqref="J2068">
    <cfRule type="containsText" dxfId="516" priority="1382" operator="containsText" text="DISABLED">
      <formula>NOT(ISERROR(SEARCH("DISABLED",J2068)))</formula>
    </cfRule>
    <cfRule type="containsText" dxfId="515" priority="1383" operator="containsText" text="ENABLED">
      <formula>NOT(ISERROR(SEARCH("ENABLED",J2068)))</formula>
    </cfRule>
  </conditionalFormatting>
  <conditionalFormatting sqref="J2049:J2051 J2053:J2059">
    <cfRule type="containsText" dxfId="514" priority="1366" operator="containsText" text="DISABLED">
      <formula>NOT(ISERROR(SEARCH("DISABLED",J2049)))</formula>
    </cfRule>
    <cfRule type="containsText" dxfId="513" priority="1367" operator="containsText" text="ENABLED">
      <formula>NOT(ISERROR(SEARCH("ENABLED",J2049)))</formula>
    </cfRule>
  </conditionalFormatting>
  <conditionalFormatting sqref="J2047">
    <cfRule type="containsText" dxfId="512" priority="1364" operator="containsText" text="DISABLED">
      <formula>NOT(ISERROR(SEARCH("DISABLED",J2047)))</formula>
    </cfRule>
    <cfRule type="containsText" dxfId="511" priority="1365" operator="containsText" text="ENABLED">
      <formula>NOT(ISERROR(SEARCH("ENABLED",J2047)))</formula>
    </cfRule>
  </conditionalFormatting>
  <conditionalFormatting sqref="J2048">
    <cfRule type="containsText" dxfId="510" priority="1362" operator="containsText" text="DISABLED">
      <formula>NOT(ISERROR(SEARCH("DISABLED",J2048)))</formula>
    </cfRule>
    <cfRule type="containsText" dxfId="509" priority="1363" operator="containsText" text="ENABLED">
      <formula>NOT(ISERROR(SEARCH("ENABLED",J2048)))</formula>
    </cfRule>
  </conditionalFormatting>
  <conditionalFormatting sqref="K2083:L2083 N2083">
    <cfRule type="containsText" dxfId="508" priority="1313" operator="containsText" text="DISABLED">
      <formula>NOT(ISERROR(SEARCH("DISABLED",K2083)))</formula>
    </cfRule>
    <cfRule type="containsText" dxfId="507" priority="1314" operator="containsText" text="ENABLED">
      <formula>NOT(ISERROR(SEARCH("ENABLED",K2083)))</formula>
    </cfRule>
  </conditionalFormatting>
  <conditionalFormatting sqref="J2083">
    <cfRule type="containsText" dxfId="506" priority="1310" operator="containsText" text="DISABLED">
      <formula>NOT(ISERROR(SEARCH("DISABLED",J2083)))</formula>
    </cfRule>
    <cfRule type="containsText" dxfId="505" priority="1311" operator="containsText" text="ENABLED">
      <formula>NOT(ISERROR(SEARCH("ENABLED",J2083)))</formula>
    </cfRule>
  </conditionalFormatting>
  <conditionalFormatting sqref="J1431">
    <cfRule type="containsText" dxfId="504" priority="1306" operator="containsText" text="DISABLED">
      <formula>NOT(ISERROR(SEARCH("DISABLED",J1431)))</formula>
    </cfRule>
    <cfRule type="containsText" dxfId="503" priority="1307" operator="containsText" text="ENABLED">
      <formula>NOT(ISERROR(SEARCH("ENABLED",J1431)))</formula>
    </cfRule>
  </conditionalFormatting>
  <conditionalFormatting sqref="K1431:L1431 N1431">
    <cfRule type="containsText" dxfId="502" priority="1302" operator="containsText" text="DISABLED">
      <formula>NOT(ISERROR(SEARCH("DISABLED",K1431)))</formula>
    </cfRule>
    <cfRule type="containsText" dxfId="501" priority="1303" operator="containsText" text="ENABLED">
      <formula>NOT(ISERROR(SEARCH("ENABLED",K1431)))</formula>
    </cfRule>
  </conditionalFormatting>
  <conditionalFormatting sqref="K2084:L2084 N2084">
    <cfRule type="containsText" dxfId="500" priority="1299" operator="containsText" text="DISABLED">
      <formula>NOT(ISERROR(SEARCH("DISABLED",K2084)))</formula>
    </cfRule>
    <cfRule type="containsText" dxfId="499" priority="1300" operator="containsText" text="ENABLED">
      <formula>NOT(ISERROR(SEARCH("ENABLED",K2084)))</formula>
    </cfRule>
  </conditionalFormatting>
  <conditionalFormatting sqref="J2084">
    <cfRule type="containsText" dxfId="498" priority="1294" operator="containsText" text="DISABLED">
      <formula>NOT(ISERROR(SEARCH("DISABLED",J2084)))</formula>
    </cfRule>
    <cfRule type="containsText" dxfId="497" priority="1295" operator="containsText" text="ENABLED">
      <formula>NOT(ISERROR(SEARCH("ENABLED",J2084)))</formula>
    </cfRule>
  </conditionalFormatting>
  <conditionalFormatting sqref="K1796:L1796 N1796">
    <cfRule type="containsText" dxfId="496" priority="1285" operator="containsText" text="DISABLED">
      <formula>NOT(ISERROR(SEARCH("DISABLED",K1796)))</formula>
    </cfRule>
    <cfRule type="containsText" dxfId="495" priority="1286" operator="containsText" text="ENABLED">
      <formula>NOT(ISERROR(SEARCH("ENABLED",K1796)))</formula>
    </cfRule>
  </conditionalFormatting>
  <conditionalFormatting sqref="J1796">
    <cfRule type="containsText" dxfId="494" priority="1282" operator="containsText" text="DISABLED">
      <formula>NOT(ISERROR(SEARCH("DISABLED",J1796)))</formula>
    </cfRule>
    <cfRule type="containsText" dxfId="493" priority="1283" operator="containsText" text="ENABLED">
      <formula>NOT(ISERROR(SEARCH("ENABLED",J1796)))</formula>
    </cfRule>
  </conditionalFormatting>
  <conditionalFormatting sqref="J215">
    <cfRule type="containsText" dxfId="492" priority="1266" operator="containsText" text="DISABLED">
      <formula>NOT(ISERROR(SEARCH("DISABLED",J215)))</formula>
    </cfRule>
    <cfRule type="containsText" dxfId="491" priority="1267" operator="containsText" text="ENABLED">
      <formula>NOT(ISERROR(SEARCH("ENABLED",J215)))</formula>
    </cfRule>
  </conditionalFormatting>
  <conditionalFormatting sqref="K215:L215 N215">
    <cfRule type="containsText" dxfId="490" priority="1264" operator="containsText" text="DISABLED">
      <formula>NOT(ISERROR(SEARCH("DISABLED",K215)))</formula>
    </cfRule>
    <cfRule type="containsText" dxfId="489" priority="1265" operator="containsText" text="ENABLED">
      <formula>NOT(ISERROR(SEARCH("ENABLED",K215)))</formula>
    </cfRule>
  </conditionalFormatting>
  <conditionalFormatting sqref="J1796 J1798">
    <cfRule type="containsText" dxfId="488" priority="1262" operator="containsText" text="DISABLED">
      <formula>NOT(ISERROR(SEARCH("DISABLED",J1796)))</formula>
    </cfRule>
    <cfRule type="containsText" dxfId="487" priority="1263" operator="containsText" text="ENABLED">
      <formula>NOT(ISERROR(SEARCH("ENABLED",J1796)))</formula>
    </cfRule>
  </conditionalFormatting>
  <conditionalFormatting sqref="K1796:L1796 K1798:L1798 N1798 N1796">
    <cfRule type="containsText" dxfId="486" priority="1260" operator="containsText" text="DISABLED">
      <formula>NOT(ISERROR(SEARCH("DISABLED",K1796)))</formula>
    </cfRule>
    <cfRule type="containsText" dxfId="485" priority="1261" operator="containsText" text="ENABLED">
      <formula>NOT(ISERROR(SEARCH("ENABLED",K1796)))</formula>
    </cfRule>
  </conditionalFormatting>
  <conditionalFormatting sqref="J1853:N1855 J1882:L1882 J1889:N1891 N1882">
    <cfRule type="containsText" dxfId="484" priority="1258" operator="containsText" text="DISABLED">
      <formula>NOT(ISERROR(SEARCH("DISABLED",J1853)))</formula>
    </cfRule>
    <cfRule type="containsText" dxfId="483" priority="1259" operator="containsText" text="ENABLED">
      <formula>NOT(ISERROR(SEARCH("ENABLED",J1853)))</formula>
    </cfRule>
  </conditionalFormatting>
  <conditionalFormatting sqref="K1587:L1587 N1587">
    <cfRule type="containsText" dxfId="482" priority="1253" operator="containsText" text="DISABLED">
      <formula>NOT(ISERROR(SEARCH("DISABLED",K1587)))</formula>
    </cfRule>
    <cfRule type="containsText" dxfId="481" priority="1254" operator="containsText" text="ENABLED">
      <formula>NOT(ISERROR(SEARCH("ENABLED",K1587)))</formula>
    </cfRule>
  </conditionalFormatting>
  <conditionalFormatting sqref="J1587">
    <cfRule type="containsText" dxfId="480" priority="1256" operator="containsText" text="DISABLED">
      <formula>NOT(ISERROR(SEARCH("DISABLED",J1587)))</formula>
    </cfRule>
    <cfRule type="containsText" dxfId="479" priority="1257" operator="containsText" text="ENABLED">
      <formula>NOT(ISERROR(SEARCH("ENABLED",J1587)))</formula>
    </cfRule>
  </conditionalFormatting>
  <conditionalFormatting sqref="J1917:N1917">
    <cfRule type="containsText" dxfId="478" priority="1238" operator="containsText" text="DISABLED">
      <formula>NOT(ISERROR(SEARCH("DISABLED",J1917)))</formula>
    </cfRule>
    <cfRule type="containsText" dxfId="477" priority="1239" operator="containsText" text="ENABLED">
      <formula>NOT(ISERROR(SEARCH("ENABLED",J1917)))</formula>
    </cfRule>
  </conditionalFormatting>
  <conditionalFormatting sqref="J1856:J1870">
    <cfRule type="containsText" dxfId="476" priority="1164" operator="containsText" text="DISABLED">
      <formula>NOT(ISERROR(SEARCH("DISABLED",J1856)))</formula>
    </cfRule>
    <cfRule type="containsText" dxfId="475" priority="1165" operator="containsText" text="ENABLED">
      <formula>NOT(ISERROR(SEARCH("ENABLED",J1856)))</formula>
    </cfRule>
  </conditionalFormatting>
  <conditionalFormatting sqref="K1856:L1870 N1856:N1870">
    <cfRule type="containsText" dxfId="474" priority="1161" operator="containsText" text="DISABLED">
      <formula>NOT(ISERROR(SEARCH("DISABLED",K1856)))</formula>
    </cfRule>
    <cfRule type="containsText" dxfId="473" priority="1162" operator="containsText" text="ENABLED">
      <formula>NOT(ISERROR(SEARCH("ENABLED",K1856)))</formula>
    </cfRule>
  </conditionalFormatting>
  <conditionalFormatting sqref="J1872:J1874">
    <cfRule type="containsText" dxfId="472" priority="1158" operator="containsText" text="DISABLED">
      <formula>NOT(ISERROR(SEARCH("DISABLED",J1872)))</formula>
    </cfRule>
    <cfRule type="containsText" dxfId="471" priority="1159" operator="containsText" text="ENABLED">
      <formula>NOT(ISERROR(SEARCH("ENABLED",J1872)))</formula>
    </cfRule>
  </conditionalFormatting>
  <conditionalFormatting sqref="K1872:L1874 N1872:N1874">
    <cfRule type="containsText" dxfId="470" priority="1155" operator="containsText" text="DISABLED">
      <formula>NOT(ISERROR(SEARCH("DISABLED",K1872)))</formula>
    </cfRule>
    <cfRule type="containsText" dxfId="469" priority="1156" operator="containsText" text="ENABLED">
      <formula>NOT(ISERROR(SEARCH("ENABLED",K1872)))</formula>
    </cfRule>
  </conditionalFormatting>
  <conditionalFormatting sqref="J1874:J1882">
    <cfRule type="containsText" dxfId="468" priority="1152" operator="containsText" text="DISABLED">
      <formula>NOT(ISERROR(SEARCH("DISABLED",J1874)))</formula>
    </cfRule>
    <cfRule type="containsText" dxfId="467" priority="1153" operator="containsText" text="ENABLED">
      <formula>NOT(ISERROR(SEARCH("ENABLED",J1874)))</formula>
    </cfRule>
  </conditionalFormatting>
  <conditionalFormatting sqref="K1874:L1882 N1874:N1882">
    <cfRule type="containsText" dxfId="466" priority="1149" operator="containsText" text="DISABLED">
      <formula>NOT(ISERROR(SEARCH("DISABLED",K1874)))</formula>
    </cfRule>
    <cfRule type="containsText" dxfId="465" priority="1150" operator="containsText" text="ENABLED">
      <formula>NOT(ISERROR(SEARCH("ENABLED",K1874)))</formula>
    </cfRule>
  </conditionalFormatting>
  <conditionalFormatting sqref="J1871:L1871 N1871">
    <cfRule type="containsText" dxfId="464" priority="1146" operator="containsText" text="DISABLED">
      <formula>NOT(ISERROR(SEARCH("DISABLED",J1871)))</formula>
    </cfRule>
    <cfRule type="containsText" dxfId="463" priority="1147" operator="containsText" text="ENABLED">
      <formula>NOT(ISERROR(SEARCH("ENABLED",J1871)))</formula>
    </cfRule>
  </conditionalFormatting>
  <conditionalFormatting sqref="J1885">
    <cfRule type="containsText" dxfId="462" priority="1142" operator="containsText" text="DISABLED">
      <formula>NOT(ISERROR(SEARCH("DISABLED",J1885)))</formula>
    </cfRule>
    <cfRule type="containsText" dxfId="461" priority="1143" operator="containsText" text="ENABLED">
      <formula>NOT(ISERROR(SEARCH("ENABLED",J1885)))</formula>
    </cfRule>
  </conditionalFormatting>
  <conditionalFormatting sqref="K1885:L1885 N1885">
    <cfRule type="containsText" dxfId="460" priority="1139" operator="containsText" text="DISABLED">
      <formula>NOT(ISERROR(SEARCH("DISABLED",K1885)))</formula>
    </cfRule>
    <cfRule type="containsText" dxfId="459" priority="1140" operator="containsText" text="ENABLED">
      <formula>NOT(ISERROR(SEARCH("ENABLED",K1885)))</formula>
    </cfRule>
  </conditionalFormatting>
  <conditionalFormatting sqref="J1883:L1883 N1883">
    <cfRule type="containsText" dxfId="458" priority="1136" operator="containsText" text="DISABLED">
      <formula>NOT(ISERROR(SEARCH("DISABLED",J1883)))</formula>
    </cfRule>
    <cfRule type="containsText" dxfId="457" priority="1137" operator="containsText" text="ENABLED">
      <formula>NOT(ISERROR(SEARCH("ENABLED",J1883)))</formula>
    </cfRule>
  </conditionalFormatting>
  <conditionalFormatting sqref="J1884:L1884 N1884">
    <cfRule type="containsText" dxfId="456" priority="1132" operator="containsText" text="DISABLED">
      <formula>NOT(ISERROR(SEARCH("DISABLED",J1884)))</formula>
    </cfRule>
    <cfRule type="containsText" dxfId="455" priority="1133" operator="containsText" text="ENABLED">
      <formula>NOT(ISERROR(SEARCH("ENABLED",J1884)))</formula>
    </cfRule>
  </conditionalFormatting>
  <conditionalFormatting sqref="J1884:L1884 N1884">
    <cfRule type="containsText" dxfId="454" priority="1128" operator="containsText" text="DISABLED">
      <formula>NOT(ISERROR(SEARCH("DISABLED",J1884)))</formula>
    </cfRule>
    <cfRule type="containsText" dxfId="453" priority="1129" operator="containsText" text="ENABLED">
      <formula>NOT(ISERROR(SEARCH("ENABLED",J1884)))</formula>
    </cfRule>
  </conditionalFormatting>
  <conditionalFormatting sqref="J1885:L1885 N1885">
    <cfRule type="containsText" dxfId="452" priority="1124" operator="containsText" text="DISABLED">
      <formula>NOT(ISERROR(SEARCH("DISABLED",J1885)))</formula>
    </cfRule>
    <cfRule type="containsText" dxfId="451" priority="1125" operator="containsText" text="ENABLED">
      <formula>NOT(ISERROR(SEARCH("ENABLED",J1885)))</formula>
    </cfRule>
  </conditionalFormatting>
  <conditionalFormatting sqref="J1887:L1887 N1887">
    <cfRule type="containsText" dxfId="450" priority="1120" operator="containsText" text="DISABLED">
      <formula>NOT(ISERROR(SEARCH("DISABLED",J1887)))</formula>
    </cfRule>
    <cfRule type="containsText" dxfId="449" priority="1121" operator="containsText" text="ENABLED">
      <formula>NOT(ISERROR(SEARCH("ENABLED",J1887)))</formula>
    </cfRule>
  </conditionalFormatting>
  <conditionalFormatting sqref="K1886:L1886 N1886">
    <cfRule type="containsText" dxfId="448" priority="1116" operator="containsText" text="DISABLED">
      <formula>NOT(ISERROR(SEARCH("DISABLED",K1886)))</formula>
    </cfRule>
    <cfRule type="containsText" dxfId="447" priority="1117" operator="containsText" text="ENABLED">
      <formula>NOT(ISERROR(SEARCH("ENABLED",K1886)))</formula>
    </cfRule>
  </conditionalFormatting>
  <conditionalFormatting sqref="J1886">
    <cfRule type="containsText" dxfId="446" priority="1112" operator="containsText" text="DISABLED">
      <formula>NOT(ISERROR(SEARCH("DISABLED",J1886)))</formula>
    </cfRule>
    <cfRule type="containsText" dxfId="445" priority="1113" operator="containsText" text="ENABLED">
      <formula>NOT(ISERROR(SEARCH("ENABLED",J1886)))</formula>
    </cfRule>
  </conditionalFormatting>
  <conditionalFormatting sqref="J1842">
    <cfRule type="containsText" dxfId="444" priority="1078" operator="containsText" text="DISABLED">
      <formula>NOT(ISERROR(SEARCH("DISABLED",J1842)))</formula>
    </cfRule>
    <cfRule type="containsText" dxfId="443" priority="1079" operator="containsText" text="ENABLED">
      <formula>NOT(ISERROR(SEARCH("ENABLED",J1842)))</formula>
    </cfRule>
  </conditionalFormatting>
  <conditionalFormatting sqref="K1842:L1842 N1842">
    <cfRule type="containsText" dxfId="442" priority="1075" operator="containsText" text="DISABLED">
      <formula>NOT(ISERROR(SEARCH("DISABLED",K1842)))</formula>
    </cfRule>
    <cfRule type="containsText" dxfId="441" priority="1076" operator="containsText" text="ENABLED">
      <formula>NOT(ISERROR(SEARCH("ENABLED",K1842)))</formula>
    </cfRule>
  </conditionalFormatting>
  <conditionalFormatting sqref="J1842">
    <cfRule type="containsText" dxfId="440" priority="1072" operator="containsText" text="DISABLED">
      <formula>NOT(ISERROR(SEARCH("DISABLED",J1842)))</formula>
    </cfRule>
    <cfRule type="containsText" dxfId="439" priority="1073" operator="containsText" text="ENABLED">
      <formula>NOT(ISERROR(SEARCH("ENABLED",J1842)))</formula>
    </cfRule>
  </conditionalFormatting>
  <conditionalFormatting sqref="K1842:L1842 N1842">
    <cfRule type="containsText" dxfId="438" priority="1070" operator="containsText" text="DISABLED">
      <formula>NOT(ISERROR(SEARCH("DISABLED",K1842)))</formula>
    </cfRule>
    <cfRule type="containsText" dxfId="437" priority="1071" operator="containsText" text="ENABLED">
      <formula>NOT(ISERROR(SEARCH("ENABLED",K1842)))</formula>
    </cfRule>
  </conditionalFormatting>
  <conditionalFormatting sqref="K2086:L2086 N2086">
    <cfRule type="containsText" dxfId="436" priority="1066" operator="containsText" text="DISABLED">
      <formula>NOT(ISERROR(SEARCH("DISABLED",K2086)))</formula>
    </cfRule>
    <cfRule type="containsText" dxfId="435" priority="1067" operator="containsText" text="ENABLED">
      <formula>NOT(ISERROR(SEARCH("ENABLED",K2086)))</formula>
    </cfRule>
  </conditionalFormatting>
  <conditionalFormatting sqref="J2086">
    <cfRule type="containsText" dxfId="434" priority="1062" operator="containsText" text="DISABLED">
      <formula>NOT(ISERROR(SEARCH("DISABLED",J2086)))</formula>
    </cfRule>
    <cfRule type="containsText" dxfId="433" priority="1063" operator="containsText" text="ENABLED">
      <formula>NOT(ISERROR(SEARCH("ENABLED",J2086)))</formula>
    </cfRule>
  </conditionalFormatting>
  <conditionalFormatting sqref="AA1199">
    <cfRule type="notContainsBlanks" dxfId="432" priority="1054">
      <formula>LEN(TRIM(AA1199))&gt;0</formula>
    </cfRule>
  </conditionalFormatting>
  <conditionalFormatting sqref="J1199">
    <cfRule type="containsText" dxfId="431" priority="1052" operator="containsText" text="DISABLED">
      <formula>NOT(ISERROR(SEARCH("DISABLED",J1199)))</formula>
    </cfRule>
    <cfRule type="containsText" dxfId="430" priority="1053" operator="containsText" text="ENABLED">
      <formula>NOT(ISERROR(SEARCH("ENABLED",J1199)))</formula>
    </cfRule>
  </conditionalFormatting>
  <conditionalFormatting sqref="AA1199">
    <cfRule type="notContainsBlanks" dxfId="429" priority="1051">
      <formula>LEN(TRIM(AA1199))&gt;0</formula>
    </cfRule>
  </conditionalFormatting>
  <conditionalFormatting sqref="K1199:L1199 N1199">
    <cfRule type="containsText" dxfId="428" priority="1049" operator="containsText" text="DISABLED">
      <formula>NOT(ISERROR(SEARCH("DISABLED",K1199)))</formula>
    </cfRule>
    <cfRule type="containsText" dxfId="427" priority="1050" operator="containsText" text="ENABLED">
      <formula>NOT(ISERROR(SEARCH("ENABLED",K1199)))</formula>
    </cfRule>
  </conditionalFormatting>
  <conditionalFormatting sqref="AD1199">
    <cfRule type="notContainsText" dxfId="426" priority="1048" operator="notContains" text="//">
      <formula>ISERROR(SEARCH("//",AD1199))</formula>
    </cfRule>
  </conditionalFormatting>
  <conditionalFormatting sqref="J1798">
    <cfRule type="containsText" dxfId="425" priority="1012" operator="containsText" text="DISABLED">
      <formula>NOT(ISERROR(SEARCH("DISABLED",J1798)))</formula>
    </cfRule>
    <cfRule type="containsText" dxfId="424" priority="1013" operator="containsText" text="ENABLED">
      <formula>NOT(ISERROR(SEARCH("ENABLED",J1798)))</formula>
    </cfRule>
  </conditionalFormatting>
  <conditionalFormatting sqref="J1798">
    <cfRule type="containsText" dxfId="423" priority="1010" operator="containsText" text="DISABLED">
      <formula>NOT(ISERROR(SEARCH("DISABLED",J1798)))</formula>
    </cfRule>
    <cfRule type="containsText" dxfId="422" priority="1011" operator="containsText" text="ENABLED">
      <formula>NOT(ISERROR(SEARCH("ENABLED",J1798)))</formula>
    </cfRule>
  </conditionalFormatting>
  <conditionalFormatting sqref="K1766:L1768 N1766:N1768">
    <cfRule type="containsText" dxfId="421" priority="925" operator="containsText" text="DISABLED">
      <formula>NOT(ISERROR(SEARCH("DISABLED",K1766)))</formula>
    </cfRule>
    <cfRule type="containsText" dxfId="420" priority="926" operator="containsText" text="ENABLED">
      <formula>NOT(ISERROR(SEARCH("ENABLED",K1766)))</formula>
    </cfRule>
  </conditionalFormatting>
  <conditionalFormatting sqref="J1766:J1768">
    <cfRule type="containsText" dxfId="419" priority="923" operator="containsText" text="DISABLED">
      <formula>NOT(ISERROR(SEARCH("DISABLED",J1766)))</formula>
    </cfRule>
    <cfRule type="containsText" dxfId="418" priority="924" operator="containsText" text="ENABLED">
      <formula>NOT(ISERROR(SEARCH("ENABLED",J1766)))</formula>
    </cfRule>
  </conditionalFormatting>
  <conditionalFormatting sqref="K1611:L1611 N1611">
    <cfRule type="containsText" dxfId="417" priority="921" operator="containsText" text="DISABLED">
      <formula>NOT(ISERROR(SEARCH("DISABLED",K1611)))</formula>
    </cfRule>
    <cfRule type="containsText" dxfId="416" priority="922" operator="containsText" text="ENABLED">
      <formula>NOT(ISERROR(SEARCH("ENABLED",K1611)))</formula>
    </cfRule>
  </conditionalFormatting>
  <conditionalFormatting sqref="J1611">
    <cfRule type="containsText" dxfId="415" priority="919" operator="containsText" text="DISABLED">
      <formula>NOT(ISERROR(SEARCH("DISABLED",J1611)))</formula>
    </cfRule>
    <cfRule type="containsText" dxfId="414" priority="920" operator="containsText" text="ENABLED">
      <formula>NOT(ISERROR(SEARCH("ENABLED",J1611)))</formula>
    </cfRule>
  </conditionalFormatting>
  <conditionalFormatting sqref="K1684:L1684 N1684">
    <cfRule type="containsText" dxfId="413" priority="908" operator="containsText" text="DISABLED">
      <formula>NOT(ISERROR(SEARCH("DISABLED",K1684)))</formula>
    </cfRule>
    <cfRule type="containsText" dxfId="412" priority="909" operator="containsText" text="ENABLED">
      <formula>NOT(ISERROR(SEARCH("ENABLED",K1684)))</formula>
    </cfRule>
  </conditionalFormatting>
  <conditionalFormatting sqref="J1684">
    <cfRule type="containsText" dxfId="411" priority="904" operator="containsText" text="DISABLED">
      <formula>NOT(ISERROR(SEARCH("DISABLED",J1684)))</formula>
    </cfRule>
    <cfRule type="containsText" dxfId="410" priority="905" operator="containsText" text="ENABLED">
      <formula>NOT(ISERROR(SEARCH("ENABLED",J1684)))</formula>
    </cfRule>
  </conditionalFormatting>
  <conditionalFormatting sqref="J1948">
    <cfRule type="containsText" dxfId="409" priority="884" operator="containsText" text="DISABLED">
      <formula>NOT(ISERROR(SEARCH("DISABLED",J1948)))</formula>
    </cfRule>
    <cfRule type="containsText" dxfId="408" priority="885" operator="containsText" text="ENABLED">
      <formula>NOT(ISERROR(SEARCH("ENABLED",J1948)))</formula>
    </cfRule>
  </conditionalFormatting>
  <conditionalFormatting sqref="K1948:N1948">
    <cfRule type="containsText" dxfId="407" priority="881" operator="containsText" text="DISABLED">
      <formula>NOT(ISERROR(SEARCH("DISABLED",K1948)))</formula>
    </cfRule>
    <cfRule type="containsText" dxfId="406" priority="882" operator="containsText" text="ENABLED">
      <formula>NOT(ISERROR(SEARCH("ENABLED",K1948)))</formula>
    </cfRule>
  </conditionalFormatting>
  <conditionalFormatting sqref="J1942">
    <cfRule type="containsText" dxfId="405" priority="878" operator="containsText" text="DISABLED">
      <formula>NOT(ISERROR(SEARCH("DISABLED",J1942)))</formula>
    </cfRule>
    <cfRule type="containsText" dxfId="404" priority="879" operator="containsText" text="ENABLED">
      <formula>NOT(ISERROR(SEARCH("ENABLED",J1942)))</formula>
    </cfRule>
  </conditionalFormatting>
  <conditionalFormatting sqref="K1942:N1942">
    <cfRule type="containsText" dxfId="403" priority="875" operator="containsText" text="DISABLED">
      <formula>NOT(ISERROR(SEARCH("DISABLED",K1942)))</formula>
    </cfRule>
    <cfRule type="containsText" dxfId="402" priority="876" operator="containsText" text="ENABLED">
      <formula>NOT(ISERROR(SEARCH("ENABLED",K1942)))</formula>
    </cfRule>
  </conditionalFormatting>
  <conditionalFormatting sqref="J1950">
    <cfRule type="containsText" dxfId="401" priority="872" operator="containsText" text="DISABLED">
      <formula>NOT(ISERROR(SEARCH("DISABLED",J1950)))</formula>
    </cfRule>
    <cfRule type="containsText" dxfId="400" priority="873" operator="containsText" text="ENABLED">
      <formula>NOT(ISERROR(SEARCH("ENABLED",J1950)))</formula>
    </cfRule>
  </conditionalFormatting>
  <conditionalFormatting sqref="K1950:N1950">
    <cfRule type="containsText" dxfId="399" priority="869" operator="containsText" text="DISABLED">
      <formula>NOT(ISERROR(SEARCH("DISABLED",K1950)))</formula>
    </cfRule>
    <cfRule type="containsText" dxfId="398" priority="870" operator="containsText" text="ENABLED">
      <formula>NOT(ISERROR(SEARCH("ENABLED",K1950)))</formula>
    </cfRule>
  </conditionalFormatting>
  <conditionalFormatting sqref="J1951">
    <cfRule type="containsText" dxfId="397" priority="866" operator="containsText" text="DISABLED">
      <formula>NOT(ISERROR(SEARCH("DISABLED",J1951)))</formula>
    </cfRule>
    <cfRule type="containsText" dxfId="396" priority="867" operator="containsText" text="ENABLED">
      <formula>NOT(ISERROR(SEARCH("ENABLED",J1951)))</formula>
    </cfRule>
  </conditionalFormatting>
  <conditionalFormatting sqref="K1951:N1951">
    <cfRule type="containsText" dxfId="395" priority="863" operator="containsText" text="DISABLED">
      <formula>NOT(ISERROR(SEARCH("DISABLED",K1951)))</formula>
    </cfRule>
    <cfRule type="containsText" dxfId="394" priority="864" operator="containsText" text="ENABLED">
      <formula>NOT(ISERROR(SEARCH("ENABLED",K1951)))</formula>
    </cfRule>
  </conditionalFormatting>
  <conditionalFormatting sqref="J1949">
    <cfRule type="containsText" dxfId="393" priority="860" operator="containsText" text="DISABLED">
      <formula>NOT(ISERROR(SEARCH("DISABLED",J1949)))</formula>
    </cfRule>
    <cfRule type="containsText" dxfId="392" priority="861" operator="containsText" text="ENABLED">
      <formula>NOT(ISERROR(SEARCH("ENABLED",J1949)))</formula>
    </cfRule>
  </conditionalFormatting>
  <conditionalFormatting sqref="K1949:N1949">
    <cfRule type="containsText" dxfId="391" priority="857" operator="containsText" text="DISABLED">
      <formula>NOT(ISERROR(SEARCH("DISABLED",K1949)))</formula>
    </cfRule>
    <cfRule type="containsText" dxfId="390" priority="858" operator="containsText" text="ENABLED">
      <formula>NOT(ISERROR(SEARCH("ENABLED",K1949)))</formula>
    </cfRule>
  </conditionalFormatting>
  <conditionalFormatting sqref="J1946">
    <cfRule type="containsText" dxfId="389" priority="854" operator="containsText" text="DISABLED">
      <formula>NOT(ISERROR(SEARCH("DISABLED",J1946)))</formula>
    </cfRule>
    <cfRule type="containsText" dxfId="388" priority="855" operator="containsText" text="ENABLED">
      <formula>NOT(ISERROR(SEARCH("ENABLED",J1946)))</formula>
    </cfRule>
  </conditionalFormatting>
  <conditionalFormatting sqref="K1946:N1946">
    <cfRule type="containsText" dxfId="387" priority="851" operator="containsText" text="DISABLED">
      <formula>NOT(ISERROR(SEARCH("DISABLED",K1946)))</formula>
    </cfRule>
    <cfRule type="containsText" dxfId="386" priority="852" operator="containsText" text="ENABLED">
      <formula>NOT(ISERROR(SEARCH("ENABLED",K1946)))</formula>
    </cfRule>
  </conditionalFormatting>
  <conditionalFormatting sqref="J1944">
    <cfRule type="containsText" dxfId="385" priority="848" operator="containsText" text="DISABLED">
      <formula>NOT(ISERROR(SEARCH("DISABLED",J1944)))</formula>
    </cfRule>
    <cfRule type="containsText" dxfId="384" priority="849" operator="containsText" text="ENABLED">
      <formula>NOT(ISERROR(SEARCH("ENABLED",J1944)))</formula>
    </cfRule>
  </conditionalFormatting>
  <conditionalFormatting sqref="K1944:N1944">
    <cfRule type="containsText" dxfId="383" priority="845" operator="containsText" text="DISABLED">
      <formula>NOT(ISERROR(SEARCH("DISABLED",K1944)))</formula>
    </cfRule>
    <cfRule type="containsText" dxfId="382" priority="846" operator="containsText" text="ENABLED">
      <formula>NOT(ISERROR(SEARCH("ENABLED",K1944)))</formula>
    </cfRule>
  </conditionalFormatting>
  <conditionalFormatting sqref="J1958">
    <cfRule type="containsText" dxfId="381" priority="824" operator="containsText" text="DISABLED">
      <formula>NOT(ISERROR(SEARCH("DISABLED",J1958)))</formula>
    </cfRule>
    <cfRule type="containsText" dxfId="380" priority="825" operator="containsText" text="ENABLED">
      <formula>NOT(ISERROR(SEARCH("ENABLED",J1958)))</formula>
    </cfRule>
  </conditionalFormatting>
  <conditionalFormatting sqref="K1958:N1958">
    <cfRule type="containsText" dxfId="379" priority="821" operator="containsText" text="DISABLED">
      <formula>NOT(ISERROR(SEARCH("DISABLED",K1958)))</formula>
    </cfRule>
    <cfRule type="containsText" dxfId="378" priority="822" operator="containsText" text="ENABLED">
      <formula>NOT(ISERROR(SEARCH("ENABLED",K1958)))</formula>
    </cfRule>
  </conditionalFormatting>
  <conditionalFormatting sqref="K61:L61 N61">
    <cfRule type="containsText" dxfId="377" priority="818" operator="containsText" text="DISABLED">
      <formula>NOT(ISERROR(SEARCH("DISABLED",K61)))</formula>
    </cfRule>
    <cfRule type="containsText" dxfId="376" priority="819" operator="containsText" text="ENABLED">
      <formula>NOT(ISERROR(SEARCH("ENABLED",K61)))</formula>
    </cfRule>
  </conditionalFormatting>
  <conditionalFormatting sqref="K118:L118 N118">
    <cfRule type="containsText" dxfId="375" priority="816" operator="containsText" text="DISABLED">
      <formula>NOT(ISERROR(SEARCH("DISABLED",K118)))</formula>
    </cfRule>
    <cfRule type="containsText" dxfId="374" priority="817" operator="containsText" text="ENABLED">
      <formula>NOT(ISERROR(SEARCH("ENABLED",K118)))</formula>
    </cfRule>
  </conditionalFormatting>
  <conditionalFormatting sqref="K1799:L1802 N1799:N1802">
    <cfRule type="containsText" dxfId="373" priority="808" operator="containsText" text="DISABLED">
      <formula>NOT(ISERROR(SEARCH("DISABLED",K1799)))</formula>
    </cfRule>
    <cfRule type="containsText" dxfId="372" priority="809" operator="containsText" text="ENABLED">
      <formula>NOT(ISERROR(SEARCH("ENABLED",K1799)))</formula>
    </cfRule>
  </conditionalFormatting>
  <conditionalFormatting sqref="J1799:J1802">
    <cfRule type="containsText" dxfId="371" priority="806" operator="containsText" text="DISABLED">
      <formula>NOT(ISERROR(SEARCH("DISABLED",J1799)))</formula>
    </cfRule>
    <cfRule type="containsText" dxfId="370" priority="807" operator="containsText" text="ENABLED">
      <formula>NOT(ISERROR(SEARCH("ENABLED",J1799)))</formula>
    </cfRule>
  </conditionalFormatting>
  <conditionalFormatting sqref="J1799:J1802">
    <cfRule type="containsText" dxfId="369" priority="804" operator="containsText" text="DISABLED">
      <formula>NOT(ISERROR(SEARCH("DISABLED",J1799)))</formula>
    </cfRule>
    <cfRule type="containsText" dxfId="368" priority="805" operator="containsText" text="ENABLED">
      <formula>NOT(ISERROR(SEARCH("ENABLED",J1799)))</formula>
    </cfRule>
  </conditionalFormatting>
  <conditionalFormatting sqref="K1799:L1802 N1799:N1802">
    <cfRule type="containsText" dxfId="367" priority="802" operator="containsText" text="DISABLED">
      <formula>NOT(ISERROR(SEARCH("DISABLED",K1799)))</formula>
    </cfRule>
    <cfRule type="containsText" dxfId="366" priority="803" operator="containsText" text="ENABLED">
      <formula>NOT(ISERROR(SEARCH("ENABLED",K1799)))</formula>
    </cfRule>
  </conditionalFormatting>
  <conditionalFormatting sqref="K1726:L1726 N1726">
    <cfRule type="containsText" dxfId="365" priority="793" operator="containsText" text="DISABLED">
      <formula>NOT(ISERROR(SEARCH("DISABLED",K1726)))</formula>
    </cfRule>
    <cfRule type="containsText" dxfId="364" priority="794" operator="containsText" text="ENABLED">
      <formula>NOT(ISERROR(SEARCH("ENABLED",K1726)))</formula>
    </cfRule>
  </conditionalFormatting>
  <conditionalFormatting sqref="J1726">
    <cfRule type="containsText" dxfId="363" priority="790" operator="containsText" text="DISABLED">
      <formula>NOT(ISERROR(SEARCH("DISABLED",J1726)))</formula>
    </cfRule>
    <cfRule type="containsText" dxfId="362" priority="791" operator="containsText" text="ENABLED">
      <formula>NOT(ISERROR(SEARCH("ENABLED",J1726)))</formula>
    </cfRule>
  </conditionalFormatting>
  <conditionalFormatting sqref="K1727:L1727 N1727">
    <cfRule type="containsText" dxfId="361" priority="782" operator="containsText" text="DISABLED">
      <formula>NOT(ISERROR(SEARCH("DISABLED",K1727)))</formula>
    </cfRule>
    <cfRule type="containsText" dxfId="360" priority="783" operator="containsText" text="ENABLED">
      <formula>NOT(ISERROR(SEARCH("ENABLED",K1727)))</formula>
    </cfRule>
  </conditionalFormatting>
  <conditionalFormatting sqref="J1727">
    <cfRule type="containsText" dxfId="359" priority="780" operator="containsText" text="DISABLED">
      <formula>NOT(ISERROR(SEARCH("DISABLED",J1727)))</formula>
    </cfRule>
    <cfRule type="containsText" dxfId="358" priority="781" operator="containsText" text="ENABLED">
      <formula>NOT(ISERROR(SEARCH("ENABLED",J1727)))</formula>
    </cfRule>
  </conditionalFormatting>
  <conditionalFormatting sqref="K1728:L1728 N1728">
    <cfRule type="containsText" dxfId="357" priority="778" operator="containsText" text="DISABLED">
      <formula>NOT(ISERROR(SEARCH("DISABLED",K1728)))</formula>
    </cfRule>
    <cfRule type="containsText" dxfId="356" priority="779" operator="containsText" text="ENABLED">
      <formula>NOT(ISERROR(SEARCH("ENABLED",K1728)))</formula>
    </cfRule>
  </conditionalFormatting>
  <conditionalFormatting sqref="J1728">
    <cfRule type="containsText" dxfId="355" priority="776" operator="containsText" text="DISABLED">
      <formula>NOT(ISERROR(SEARCH("DISABLED",J1728)))</formula>
    </cfRule>
    <cfRule type="containsText" dxfId="354" priority="777" operator="containsText" text="ENABLED">
      <formula>NOT(ISERROR(SEARCH("ENABLED",J1728)))</formula>
    </cfRule>
  </conditionalFormatting>
  <conditionalFormatting sqref="K2093:N2102">
    <cfRule type="containsText" dxfId="353" priority="736" operator="containsText" text="DISABLED">
      <formula>NOT(ISERROR(SEARCH("DISABLED",K2093)))</formula>
    </cfRule>
    <cfRule type="containsText" dxfId="352" priority="737" operator="containsText" text="ENABLED">
      <formula>NOT(ISERROR(SEARCH("ENABLED",K2093)))</formula>
    </cfRule>
  </conditionalFormatting>
  <conditionalFormatting sqref="J2093:J2102">
    <cfRule type="containsText" dxfId="351" priority="732" operator="containsText" text="DISABLED">
      <formula>NOT(ISERROR(SEARCH("DISABLED",J2093)))</formula>
    </cfRule>
    <cfRule type="containsText" dxfId="350" priority="733" operator="containsText" text="ENABLED">
      <formula>NOT(ISERROR(SEARCH("ENABLED",J2093)))</formula>
    </cfRule>
  </conditionalFormatting>
  <conditionalFormatting sqref="K2103:N2103">
    <cfRule type="containsText" dxfId="349" priority="730" operator="containsText" text="DISABLED">
      <formula>NOT(ISERROR(SEARCH("DISABLED",K2103)))</formula>
    </cfRule>
    <cfRule type="containsText" dxfId="348" priority="731" operator="containsText" text="ENABLED">
      <formula>NOT(ISERROR(SEARCH("ENABLED",K2103)))</formula>
    </cfRule>
  </conditionalFormatting>
  <conditionalFormatting sqref="J2103">
    <cfRule type="containsText" dxfId="347" priority="726" operator="containsText" text="DISABLED">
      <formula>NOT(ISERROR(SEARCH("DISABLED",J2103)))</formula>
    </cfRule>
    <cfRule type="containsText" dxfId="346" priority="727" operator="containsText" text="ENABLED">
      <formula>NOT(ISERROR(SEARCH("ENABLED",J2103)))</formula>
    </cfRule>
  </conditionalFormatting>
  <conditionalFormatting sqref="K1341:L1341 N1341">
    <cfRule type="containsText" dxfId="345" priority="722" operator="containsText" text="DISABLED">
      <formula>NOT(ISERROR(SEARCH("DISABLED",K1341)))</formula>
    </cfRule>
    <cfRule type="containsText" dxfId="344" priority="723" operator="containsText" text="ENABLED">
      <formula>NOT(ISERROR(SEARCH("ENABLED",K1341)))</formula>
    </cfRule>
  </conditionalFormatting>
  <conditionalFormatting sqref="J1341">
    <cfRule type="containsText" dxfId="343" priority="719" operator="containsText" text="DISABLED">
      <formula>NOT(ISERROR(SEARCH("DISABLED",J1341)))</formula>
    </cfRule>
    <cfRule type="containsText" dxfId="342" priority="720" operator="containsText" text="ENABLED">
      <formula>NOT(ISERROR(SEARCH("ENABLED",J1341)))</formula>
    </cfRule>
  </conditionalFormatting>
  <conditionalFormatting sqref="J1433">
    <cfRule type="containsText" dxfId="341" priority="716" operator="containsText" text="DISABLED">
      <formula>NOT(ISERROR(SEARCH("DISABLED",J1433)))</formula>
    </cfRule>
    <cfRule type="containsText" dxfId="340" priority="717" operator="containsText" text="ENABLED">
      <formula>NOT(ISERROR(SEARCH("ENABLED",J1433)))</formula>
    </cfRule>
  </conditionalFormatting>
  <conditionalFormatting sqref="K1433:L1433 N1433">
    <cfRule type="containsText" dxfId="339" priority="713" operator="containsText" text="DISABLED">
      <formula>NOT(ISERROR(SEARCH("DISABLED",K1433)))</formula>
    </cfRule>
    <cfRule type="containsText" dxfId="338" priority="714" operator="containsText" text="ENABLED">
      <formula>NOT(ISERROR(SEARCH("ENABLED",K1433)))</formula>
    </cfRule>
  </conditionalFormatting>
  <conditionalFormatting sqref="K1703:L1703 N1703">
    <cfRule type="containsText" dxfId="337" priority="706" operator="containsText" text="DISABLED">
      <formula>NOT(ISERROR(SEARCH("DISABLED",K1703)))</formula>
    </cfRule>
    <cfRule type="containsText" dxfId="336" priority="707" operator="containsText" text="ENABLED">
      <formula>NOT(ISERROR(SEARCH("ENABLED",K1703)))</formula>
    </cfRule>
  </conditionalFormatting>
  <conditionalFormatting sqref="J1703">
    <cfRule type="containsText" dxfId="335" priority="702" operator="containsText" text="DISABLED">
      <formula>NOT(ISERROR(SEARCH("DISABLED",J1703)))</formula>
    </cfRule>
    <cfRule type="containsText" dxfId="334" priority="703" operator="containsText" text="ENABLED">
      <formula>NOT(ISERROR(SEARCH("ENABLED",J1703)))</formula>
    </cfRule>
  </conditionalFormatting>
  <conditionalFormatting sqref="K1720:L1722 N1720:N1722">
    <cfRule type="containsText" dxfId="333" priority="694" operator="containsText" text="DISABLED">
      <formula>NOT(ISERROR(SEARCH("DISABLED",K1720)))</formula>
    </cfRule>
    <cfRule type="containsText" dxfId="332" priority="695" operator="containsText" text="ENABLED">
      <formula>NOT(ISERROR(SEARCH("ENABLED",K1720)))</formula>
    </cfRule>
  </conditionalFormatting>
  <conditionalFormatting sqref="J1720:J1722">
    <cfRule type="containsText" dxfId="331" priority="690" operator="containsText" text="DISABLED">
      <formula>NOT(ISERROR(SEARCH("DISABLED",J1720)))</formula>
    </cfRule>
    <cfRule type="containsText" dxfId="330" priority="691" operator="containsText" text="ENABLED">
      <formula>NOT(ISERROR(SEARCH("ENABLED",J1720)))</formula>
    </cfRule>
  </conditionalFormatting>
  <conditionalFormatting sqref="K1622:L1622 N1622">
    <cfRule type="containsText" dxfId="329" priority="684" operator="containsText" text="DISABLED">
      <formula>NOT(ISERROR(SEARCH("DISABLED",K1622)))</formula>
    </cfRule>
    <cfRule type="containsText" dxfId="328" priority="685" operator="containsText" text="ENABLED">
      <formula>NOT(ISERROR(SEARCH("ENABLED",K1622)))</formula>
    </cfRule>
  </conditionalFormatting>
  <conditionalFormatting sqref="J1622">
    <cfRule type="containsText" dxfId="327" priority="680" operator="containsText" text="DISABLED">
      <formula>NOT(ISERROR(SEARCH("DISABLED",J1622)))</formula>
    </cfRule>
    <cfRule type="containsText" dxfId="326" priority="681" operator="containsText" text="ENABLED">
      <formula>NOT(ISERROR(SEARCH("ENABLED",J1622)))</formula>
    </cfRule>
  </conditionalFormatting>
  <conditionalFormatting sqref="K1803:L1805 N1803:N1805">
    <cfRule type="containsText" dxfId="325" priority="672" operator="containsText" text="DISABLED">
      <formula>NOT(ISERROR(SEARCH("DISABLED",K1803)))</formula>
    </cfRule>
    <cfRule type="containsText" dxfId="324" priority="673" operator="containsText" text="ENABLED">
      <formula>NOT(ISERROR(SEARCH("ENABLED",K1803)))</formula>
    </cfRule>
  </conditionalFormatting>
  <conditionalFormatting sqref="J1803:J1805">
    <cfRule type="containsText" dxfId="323" priority="668" operator="containsText" text="DISABLED">
      <formula>NOT(ISERROR(SEARCH("DISABLED",J1803)))</formula>
    </cfRule>
    <cfRule type="containsText" dxfId="322" priority="669" operator="containsText" text="ENABLED">
      <formula>NOT(ISERROR(SEARCH("ENABLED",J1803)))</formula>
    </cfRule>
  </conditionalFormatting>
  <conditionalFormatting sqref="J1975:N1975">
    <cfRule type="containsText" dxfId="321" priority="662" operator="containsText" text="DISABLED">
      <formula>NOT(ISERROR(SEARCH("DISABLED",J1975)))</formula>
    </cfRule>
    <cfRule type="containsText" dxfId="320" priority="663" operator="containsText" text="ENABLED">
      <formula>NOT(ISERROR(SEARCH("ENABLED",J1975)))</formula>
    </cfRule>
  </conditionalFormatting>
  <conditionalFormatting sqref="J2085:L2085 N2085">
    <cfRule type="containsText" dxfId="319" priority="656" operator="containsText" text="DISABLED">
      <formula>NOT(ISERROR(SEARCH("DISABLED",J2085)))</formula>
    </cfRule>
    <cfRule type="containsText" dxfId="318" priority="657" operator="containsText" text="ENABLED">
      <formula>NOT(ISERROR(SEARCH("ENABLED",J2085)))</formula>
    </cfRule>
  </conditionalFormatting>
  <conditionalFormatting sqref="J1797:L1797 N1797">
    <cfRule type="containsText" dxfId="317" priority="652" operator="containsText" text="DISABLED">
      <formula>NOT(ISERROR(SEARCH("DISABLED",J1797)))</formula>
    </cfRule>
    <cfRule type="containsText" dxfId="316" priority="653" operator="containsText" text="ENABLED">
      <formula>NOT(ISERROR(SEARCH("ENABLED",J1797)))</formula>
    </cfRule>
  </conditionalFormatting>
  <conditionalFormatting sqref="K1806:L1806 N1806">
    <cfRule type="containsText" dxfId="315" priority="648" operator="containsText" text="DISABLED">
      <formula>NOT(ISERROR(SEARCH("DISABLED",K1806)))</formula>
    </cfRule>
    <cfRule type="containsText" dxfId="314" priority="649" operator="containsText" text="ENABLED">
      <formula>NOT(ISERROR(SEARCH("ENABLED",K1806)))</formula>
    </cfRule>
  </conditionalFormatting>
  <conditionalFormatting sqref="J1806">
    <cfRule type="containsText" dxfId="313" priority="644" operator="containsText" text="DISABLED">
      <formula>NOT(ISERROR(SEARCH("DISABLED",J1806)))</formula>
    </cfRule>
    <cfRule type="containsText" dxfId="312" priority="645" operator="containsText" text="ENABLED">
      <formula>NOT(ISERROR(SEARCH("ENABLED",J1806)))</formula>
    </cfRule>
  </conditionalFormatting>
  <conditionalFormatting sqref="AA2128:AA2129">
    <cfRule type="notContainsBlanks" dxfId="311" priority="643">
      <formula>LEN(TRIM(AA2128))&gt;0</formula>
    </cfRule>
  </conditionalFormatting>
  <conditionalFormatting sqref="J2104:N2104 J2128:N2129">
    <cfRule type="containsText" dxfId="310" priority="641" operator="containsText" text="DISABLED">
      <formula>NOT(ISERROR(SEARCH("DISABLED",J2104)))</formula>
    </cfRule>
    <cfRule type="containsText" dxfId="309" priority="642" operator="containsText" text="ENABLED">
      <formula>NOT(ISERROR(SEARCH("ENABLED",J2104)))</formula>
    </cfRule>
  </conditionalFormatting>
  <conditionalFormatting sqref="AA2128:AA2129">
    <cfRule type="notContainsBlanks" dxfId="308" priority="640">
      <formula>LEN(TRIM(AA2128))&gt;0</formula>
    </cfRule>
  </conditionalFormatting>
  <conditionalFormatting sqref="AD2128:AD2129">
    <cfRule type="notContainsText" dxfId="307" priority="639" operator="notContains" text="//">
      <formula>ISERROR(SEARCH("//",AD2128))</formula>
    </cfRule>
  </conditionalFormatting>
  <conditionalFormatting sqref="J1434">
    <cfRule type="containsText" dxfId="306" priority="629" operator="containsText" text="DISABLED">
      <formula>NOT(ISERROR(SEARCH("DISABLED",J1434)))</formula>
    </cfRule>
    <cfRule type="containsText" dxfId="305" priority="630" operator="containsText" text="ENABLED">
      <formula>NOT(ISERROR(SEARCH("ENABLED",J1434)))</formula>
    </cfRule>
  </conditionalFormatting>
  <conditionalFormatting sqref="K1434:L1434 N1434">
    <cfRule type="containsText" dxfId="304" priority="626" operator="containsText" text="DISABLED">
      <formula>NOT(ISERROR(SEARCH("DISABLED",K1434)))</formula>
    </cfRule>
    <cfRule type="containsText" dxfId="303" priority="627" operator="containsText" text="ENABLED">
      <formula>NOT(ISERROR(SEARCH("ENABLED",K1434)))</formula>
    </cfRule>
  </conditionalFormatting>
  <conditionalFormatting sqref="J1435">
    <cfRule type="containsText" dxfId="302" priority="601" operator="containsText" text="DISABLED">
      <formula>NOT(ISERROR(SEARCH("DISABLED",J1435)))</formula>
    </cfRule>
    <cfRule type="containsText" dxfId="301" priority="602" operator="containsText" text="ENABLED">
      <formula>NOT(ISERROR(SEARCH("ENABLED",J1435)))</formula>
    </cfRule>
  </conditionalFormatting>
  <conditionalFormatting sqref="K1435:L1435 N1435">
    <cfRule type="containsText" dxfId="300" priority="598" operator="containsText" text="DISABLED">
      <formula>NOT(ISERROR(SEARCH("DISABLED",K1435)))</formula>
    </cfRule>
    <cfRule type="containsText" dxfId="299" priority="599" operator="containsText" text="ENABLED">
      <formula>NOT(ISERROR(SEARCH("ENABLED",K1435)))</formula>
    </cfRule>
  </conditionalFormatting>
  <conditionalFormatting sqref="K1807:L1807 N1807">
    <cfRule type="containsText" dxfId="298" priority="595" operator="containsText" text="DISABLED">
      <formula>NOT(ISERROR(SEARCH("DISABLED",K1807)))</formula>
    </cfRule>
    <cfRule type="containsText" dxfId="297" priority="596" operator="containsText" text="ENABLED">
      <formula>NOT(ISERROR(SEARCH("ENABLED",K1807)))</formula>
    </cfRule>
  </conditionalFormatting>
  <conditionalFormatting sqref="J1807">
    <cfRule type="containsText" dxfId="296" priority="591" operator="containsText" text="DISABLED">
      <formula>NOT(ISERROR(SEARCH("DISABLED",J1807)))</formula>
    </cfRule>
    <cfRule type="containsText" dxfId="295" priority="592" operator="containsText" text="ENABLED">
      <formula>NOT(ISERROR(SEARCH("ENABLED",J1807)))</formula>
    </cfRule>
  </conditionalFormatting>
  <conditionalFormatting sqref="K1808:L1808 N1808">
    <cfRule type="containsText" dxfId="294" priority="589" operator="containsText" text="DISABLED">
      <formula>NOT(ISERROR(SEARCH("DISABLED",K1808)))</formula>
    </cfRule>
    <cfRule type="containsText" dxfId="293" priority="590" operator="containsText" text="ENABLED">
      <formula>NOT(ISERROR(SEARCH("ENABLED",K1808)))</formula>
    </cfRule>
  </conditionalFormatting>
  <conditionalFormatting sqref="J1808">
    <cfRule type="containsText" dxfId="292" priority="585" operator="containsText" text="DISABLED">
      <formula>NOT(ISERROR(SEARCH("DISABLED",J1808)))</formula>
    </cfRule>
    <cfRule type="containsText" dxfId="291" priority="586" operator="containsText" text="ENABLED">
      <formula>NOT(ISERROR(SEARCH("ENABLED",J1808)))</formula>
    </cfRule>
  </conditionalFormatting>
  <conditionalFormatting sqref="K525:L526 N525:N526">
    <cfRule type="containsText" dxfId="290" priority="575" operator="containsText" text="DISABLED">
      <formula>NOT(ISERROR(SEARCH("DISABLED",K525)))</formula>
    </cfRule>
    <cfRule type="containsText" dxfId="289" priority="576" operator="containsText" text="ENABLED">
      <formula>NOT(ISERROR(SEARCH("ENABLED",K525)))</formula>
    </cfRule>
  </conditionalFormatting>
  <conditionalFormatting sqref="J525:J526">
    <cfRule type="containsText" dxfId="288" priority="572" operator="containsText" text="DISABLED">
      <formula>NOT(ISERROR(SEARCH("DISABLED",J525)))</formula>
    </cfRule>
    <cfRule type="containsText" dxfId="287" priority="573" operator="containsText" text="ENABLED">
      <formula>NOT(ISERROR(SEARCH("ENABLED",J525)))</formula>
    </cfRule>
  </conditionalFormatting>
  <conditionalFormatting sqref="K1809:L1809 N1809">
    <cfRule type="containsText" dxfId="286" priority="570" operator="containsText" text="DISABLED">
      <formula>NOT(ISERROR(SEARCH("DISABLED",K1809)))</formula>
    </cfRule>
    <cfRule type="containsText" dxfId="285" priority="571" operator="containsText" text="ENABLED">
      <formula>NOT(ISERROR(SEARCH("ENABLED",K1809)))</formula>
    </cfRule>
  </conditionalFormatting>
  <conditionalFormatting sqref="J1809">
    <cfRule type="containsText" dxfId="284" priority="566" operator="containsText" text="DISABLED">
      <formula>NOT(ISERROR(SEARCH("DISABLED",J1809)))</formula>
    </cfRule>
    <cfRule type="containsText" dxfId="283" priority="567" operator="containsText" text="ENABLED">
      <formula>NOT(ISERROR(SEARCH("ENABLED",J1809)))</formula>
    </cfRule>
  </conditionalFormatting>
  <conditionalFormatting sqref="K1810:L1814 N1810:N1814">
    <cfRule type="containsText" dxfId="282" priority="564" operator="containsText" text="DISABLED">
      <formula>NOT(ISERROR(SEARCH("DISABLED",K1810)))</formula>
    </cfRule>
    <cfRule type="containsText" dxfId="281" priority="565" operator="containsText" text="ENABLED">
      <formula>NOT(ISERROR(SEARCH("ENABLED",K1810)))</formula>
    </cfRule>
  </conditionalFormatting>
  <conditionalFormatting sqref="J1810:J1814">
    <cfRule type="containsText" dxfId="280" priority="560" operator="containsText" text="DISABLED">
      <formula>NOT(ISERROR(SEARCH("DISABLED",J1810)))</formula>
    </cfRule>
    <cfRule type="containsText" dxfId="279" priority="561" operator="containsText" text="ENABLED">
      <formula>NOT(ISERROR(SEARCH("ENABLED",J1810)))</formula>
    </cfRule>
  </conditionalFormatting>
  <conditionalFormatting sqref="L3">
    <cfRule type="containsText" dxfId="278" priority="539" operator="containsText" text="DISABLED">
      <formula>NOT(ISERROR(SEARCH("DISABLED",L3)))</formula>
    </cfRule>
    <cfRule type="containsText" dxfId="277" priority="540" operator="containsText" text="ENABLED">
      <formula>NOT(ISERROR(SEARCH("ENABLED",L3)))</formula>
    </cfRule>
  </conditionalFormatting>
  <conditionalFormatting sqref="N1815">
    <cfRule type="containsText" dxfId="276" priority="533" operator="containsText" text="DISABLED">
      <formula>NOT(ISERROR(SEARCH("DISABLED",N1815)))</formula>
    </cfRule>
    <cfRule type="containsText" dxfId="275" priority="534" operator="containsText" text="ENABLED">
      <formula>NOT(ISERROR(SEARCH("ENABLED",N1815)))</formula>
    </cfRule>
  </conditionalFormatting>
  <conditionalFormatting sqref="K1815:L1815">
    <cfRule type="containsText" dxfId="274" priority="527" operator="containsText" text="DISABLED">
      <formula>NOT(ISERROR(SEARCH("DISABLED",K1815)))</formula>
    </cfRule>
    <cfRule type="containsText" dxfId="273" priority="528" operator="containsText" text="ENABLED">
      <formula>NOT(ISERROR(SEARCH("ENABLED",K1815)))</formula>
    </cfRule>
  </conditionalFormatting>
  <conditionalFormatting sqref="J1815">
    <cfRule type="containsText" dxfId="272" priority="525" operator="containsText" text="DISABLED">
      <formula>NOT(ISERROR(SEARCH("DISABLED",J1815)))</formula>
    </cfRule>
    <cfRule type="containsText" dxfId="271" priority="526" operator="containsText" text="ENABLED">
      <formula>NOT(ISERROR(SEARCH("ENABLED",J1815)))</formula>
    </cfRule>
  </conditionalFormatting>
  <conditionalFormatting sqref="J1436:J1438">
    <cfRule type="containsText" dxfId="270" priority="522" operator="containsText" text="DISABLED">
      <formula>NOT(ISERROR(SEARCH("DISABLED",J1436)))</formula>
    </cfRule>
    <cfRule type="containsText" dxfId="269" priority="523" operator="containsText" text="ENABLED">
      <formula>NOT(ISERROR(SEARCH("ENABLED",J1436)))</formula>
    </cfRule>
  </conditionalFormatting>
  <conditionalFormatting sqref="K1436:L1438 N1436:N1438">
    <cfRule type="containsText" dxfId="268" priority="519" operator="containsText" text="DISABLED">
      <formula>NOT(ISERROR(SEARCH("DISABLED",K1436)))</formula>
    </cfRule>
    <cfRule type="containsText" dxfId="267" priority="520" operator="containsText" text="ENABLED">
      <formula>NOT(ISERROR(SEARCH("ENABLED",K1436)))</formula>
    </cfRule>
  </conditionalFormatting>
  <conditionalFormatting sqref="AA1835:AA1837">
    <cfRule type="notContainsBlanks" dxfId="266" priority="517">
      <formula>LEN(TRIM(AA1835))&gt;0</formula>
    </cfRule>
  </conditionalFormatting>
  <conditionalFormatting sqref="J1835:N1837">
    <cfRule type="containsText" dxfId="265" priority="515" operator="containsText" text="DISABLED">
      <formula>NOT(ISERROR(SEARCH("DISABLED",J1835)))</formula>
    </cfRule>
    <cfRule type="containsText" dxfId="264" priority="516" operator="containsText" text="ENABLED">
      <formula>NOT(ISERROR(SEARCH("ENABLED",J1835)))</formula>
    </cfRule>
  </conditionalFormatting>
  <conditionalFormatting sqref="AA1835:AA1837">
    <cfRule type="notContainsBlanks" dxfId="263" priority="514">
      <formula>LEN(TRIM(AA1835))&gt;0</formula>
    </cfRule>
  </conditionalFormatting>
  <conditionalFormatting sqref="AD1835:AD1837">
    <cfRule type="notContainsText" dxfId="262" priority="513" operator="notContains" text="//">
      <formula>ISERROR(SEARCH("//",AD1835))</formula>
    </cfRule>
  </conditionalFormatting>
  <conditionalFormatting sqref="N1816:N1819">
    <cfRule type="containsText" dxfId="261" priority="511" operator="containsText" text="DISABLED">
      <formula>NOT(ISERROR(SEARCH("DISABLED",N1816)))</formula>
    </cfRule>
    <cfRule type="containsText" dxfId="260" priority="512" operator="containsText" text="ENABLED">
      <formula>NOT(ISERROR(SEARCH("ENABLED",N1816)))</formula>
    </cfRule>
  </conditionalFormatting>
  <conditionalFormatting sqref="J1816:J1819">
    <cfRule type="containsText" dxfId="259" priority="503" operator="containsText" text="DISABLED">
      <formula>NOT(ISERROR(SEARCH("DISABLED",J1816)))</formula>
    </cfRule>
    <cfRule type="containsText" dxfId="258" priority="504" operator="containsText" text="ENABLED">
      <formula>NOT(ISERROR(SEARCH("ENABLED",J1816)))</formula>
    </cfRule>
  </conditionalFormatting>
  <conditionalFormatting sqref="J1816:J1819">
    <cfRule type="containsText" dxfId="257" priority="501" operator="containsText" text="DISABLED">
      <formula>NOT(ISERROR(SEARCH("DISABLED",J1816)))</formula>
    </cfRule>
    <cfRule type="containsText" dxfId="256" priority="502" operator="containsText" text="ENABLED">
      <formula>NOT(ISERROR(SEARCH("ENABLED",J1816)))</formula>
    </cfRule>
  </conditionalFormatting>
  <conditionalFormatting sqref="J1816:J1819">
    <cfRule type="containsText" dxfId="255" priority="499" operator="containsText" text="DISABLED">
      <formula>NOT(ISERROR(SEARCH("DISABLED",J1816)))</formula>
    </cfRule>
    <cfRule type="containsText" dxfId="254" priority="500" operator="containsText" text="ENABLED">
      <formula>NOT(ISERROR(SEARCH("ENABLED",J1816)))</formula>
    </cfRule>
  </conditionalFormatting>
  <conditionalFormatting sqref="K1816:L1819">
    <cfRule type="containsText" dxfId="253" priority="497" operator="containsText" text="DISABLED">
      <formula>NOT(ISERROR(SEARCH("DISABLED",K1816)))</formula>
    </cfRule>
    <cfRule type="containsText" dxfId="252" priority="498" operator="containsText" text="ENABLED">
      <formula>NOT(ISERROR(SEARCH("ENABLED",K1816)))</formula>
    </cfRule>
  </conditionalFormatting>
  <conditionalFormatting sqref="J2113:N2117">
    <cfRule type="containsText" dxfId="251" priority="487" operator="containsText" text="DISABLED">
      <formula>NOT(ISERROR(SEARCH("DISABLED",J2113)))</formula>
    </cfRule>
    <cfRule type="containsText" dxfId="250" priority="488" operator="containsText" text="ENABLED">
      <formula>NOT(ISERROR(SEARCH("ENABLED",J2113)))</formula>
    </cfRule>
  </conditionalFormatting>
  <conditionalFormatting sqref="N1821:N1824">
    <cfRule type="containsText" dxfId="249" priority="483" operator="containsText" text="DISABLED">
      <formula>NOT(ISERROR(SEARCH("DISABLED",N1821)))</formula>
    </cfRule>
    <cfRule type="containsText" dxfId="248" priority="484" operator="containsText" text="ENABLED">
      <formula>NOT(ISERROR(SEARCH("ENABLED",N1821)))</formula>
    </cfRule>
  </conditionalFormatting>
  <conditionalFormatting sqref="J1821:J1824">
    <cfRule type="containsText" dxfId="247" priority="479" operator="containsText" text="DISABLED">
      <formula>NOT(ISERROR(SEARCH("DISABLED",J1821)))</formula>
    </cfRule>
    <cfRule type="containsText" dxfId="246" priority="480" operator="containsText" text="ENABLED">
      <formula>NOT(ISERROR(SEARCH("ENABLED",J1821)))</formula>
    </cfRule>
  </conditionalFormatting>
  <conditionalFormatting sqref="J1821:J1824">
    <cfRule type="containsText" dxfId="245" priority="477" operator="containsText" text="DISABLED">
      <formula>NOT(ISERROR(SEARCH("DISABLED",J1821)))</formula>
    </cfRule>
    <cfRule type="containsText" dxfId="244" priority="478" operator="containsText" text="ENABLED">
      <formula>NOT(ISERROR(SEARCH("ENABLED",J1821)))</formula>
    </cfRule>
  </conditionalFormatting>
  <conditionalFormatting sqref="J1821:J1824">
    <cfRule type="containsText" dxfId="243" priority="475" operator="containsText" text="DISABLED">
      <formula>NOT(ISERROR(SEARCH("DISABLED",J1821)))</formula>
    </cfRule>
    <cfRule type="containsText" dxfId="242" priority="476" operator="containsText" text="ENABLED">
      <formula>NOT(ISERROR(SEARCH("ENABLED",J1821)))</formula>
    </cfRule>
  </conditionalFormatting>
  <conditionalFormatting sqref="K1823:L1824 L1821:L1822">
    <cfRule type="containsText" dxfId="241" priority="473" operator="containsText" text="DISABLED">
      <formula>NOT(ISERROR(SEARCH("DISABLED",K1821)))</formula>
    </cfRule>
    <cfRule type="containsText" dxfId="240" priority="474" operator="containsText" text="ENABLED">
      <formula>NOT(ISERROR(SEARCH("ENABLED",K1821)))</formula>
    </cfRule>
  </conditionalFormatting>
  <conditionalFormatting sqref="K2112:N2112">
    <cfRule type="containsText" dxfId="239" priority="467" operator="containsText" text="DISABLED">
      <formula>NOT(ISERROR(SEARCH("DISABLED",K2112)))</formula>
    </cfRule>
    <cfRule type="containsText" dxfId="238" priority="468" operator="containsText" text="ENABLED">
      <formula>NOT(ISERROR(SEARCH("ENABLED",K2112)))</formula>
    </cfRule>
  </conditionalFormatting>
  <conditionalFormatting sqref="J2112">
    <cfRule type="containsText" dxfId="237" priority="470" operator="containsText" text="DISABLED">
      <formula>NOT(ISERROR(SEARCH("DISABLED",J2112)))</formula>
    </cfRule>
    <cfRule type="containsText" dxfId="236" priority="471" operator="containsText" text="ENABLED">
      <formula>NOT(ISERROR(SEARCH("ENABLED",J2112)))</formula>
    </cfRule>
  </conditionalFormatting>
  <conditionalFormatting sqref="K2112:N2112">
    <cfRule type="containsText" dxfId="235" priority="460" operator="containsText" text="DISABLED">
      <formula>NOT(ISERROR(SEARCH("DISABLED",K2112)))</formula>
    </cfRule>
    <cfRule type="containsText" dxfId="234" priority="461" operator="containsText" text="ENABLED">
      <formula>NOT(ISERROR(SEARCH("ENABLED",K2112)))</formula>
    </cfRule>
  </conditionalFormatting>
  <conditionalFormatting sqref="J2112">
    <cfRule type="containsText" dxfId="233" priority="463" operator="containsText" text="DISABLED">
      <formula>NOT(ISERROR(SEARCH("DISABLED",J2112)))</formula>
    </cfRule>
    <cfRule type="containsText" dxfId="232" priority="464" operator="containsText" text="ENABLED">
      <formula>NOT(ISERROR(SEARCH("ENABLED",J2112)))</formula>
    </cfRule>
  </conditionalFormatting>
  <conditionalFormatting sqref="J8:L8 N8">
    <cfRule type="containsText" dxfId="231" priority="443" operator="containsText" text="DISABLED">
      <formula>NOT(ISERROR(SEARCH("DISABLED",J8)))</formula>
    </cfRule>
    <cfRule type="containsText" dxfId="230" priority="444" operator="containsText" text="ENABLED">
      <formula>NOT(ISERROR(SEARCH("ENABLED",J8)))</formula>
    </cfRule>
  </conditionalFormatting>
  <conditionalFormatting sqref="AA8">
    <cfRule type="notContainsBlanks" dxfId="229" priority="442">
      <formula>LEN(TRIM(AA8))&gt;0</formula>
    </cfRule>
  </conditionalFormatting>
  <conditionalFormatting sqref="AD8">
    <cfRule type="notContainsText" dxfId="228" priority="441" operator="notContains" text="//">
      <formula>ISERROR(SEARCH("//",AD8))</formula>
    </cfRule>
  </conditionalFormatting>
  <conditionalFormatting sqref="K75:L75">
    <cfRule type="containsText" dxfId="227" priority="439" operator="containsText" text="DISABLED">
      <formula>NOT(ISERROR(SEARCH("DISABLED",K75)))</formula>
    </cfRule>
    <cfRule type="containsText" dxfId="226" priority="440" operator="containsText" text="ENABLED">
      <formula>NOT(ISERROR(SEARCH("ENABLED",K75)))</formula>
    </cfRule>
  </conditionalFormatting>
  <conditionalFormatting sqref="J75">
    <cfRule type="containsText" dxfId="225" priority="437" operator="containsText" text="DISABLED">
      <formula>NOT(ISERROR(SEARCH("DISABLED",J75)))</formula>
    </cfRule>
    <cfRule type="containsText" dxfId="224" priority="438" operator="containsText" text="ENABLED">
      <formula>NOT(ISERROR(SEARCH("ENABLED",J75)))</formula>
    </cfRule>
  </conditionalFormatting>
  <conditionalFormatting sqref="N1820">
    <cfRule type="containsText" dxfId="223" priority="435" operator="containsText" text="DISABLED">
      <formula>NOT(ISERROR(SEARCH("DISABLED",N1820)))</formula>
    </cfRule>
    <cfRule type="containsText" dxfId="222" priority="436" operator="containsText" text="ENABLED">
      <formula>NOT(ISERROR(SEARCH("ENABLED",N1820)))</formula>
    </cfRule>
  </conditionalFormatting>
  <conditionalFormatting sqref="J1820">
    <cfRule type="containsText" dxfId="221" priority="431" operator="containsText" text="DISABLED">
      <formula>NOT(ISERROR(SEARCH("DISABLED",J1820)))</formula>
    </cfRule>
    <cfRule type="containsText" dxfId="220" priority="432" operator="containsText" text="ENABLED">
      <formula>NOT(ISERROR(SEARCH("ENABLED",J1820)))</formula>
    </cfRule>
  </conditionalFormatting>
  <conditionalFormatting sqref="J1820">
    <cfRule type="containsText" dxfId="219" priority="429" operator="containsText" text="DISABLED">
      <formula>NOT(ISERROR(SEARCH("DISABLED",J1820)))</formula>
    </cfRule>
    <cfRule type="containsText" dxfId="218" priority="430" operator="containsText" text="ENABLED">
      <formula>NOT(ISERROR(SEARCH("ENABLED",J1820)))</formula>
    </cfRule>
  </conditionalFormatting>
  <conditionalFormatting sqref="J1820">
    <cfRule type="containsText" dxfId="217" priority="427" operator="containsText" text="DISABLED">
      <formula>NOT(ISERROR(SEARCH("DISABLED",J1820)))</formula>
    </cfRule>
    <cfRule type="containsText" dxfId="216" priority="428" operator="containsText" text="ENABLED">
      <formula>NOT(ISERROR(SEARCH("ENABLED",J1820)))</formula>
    </cfRule>
  </conditionalFormatting>
  <conditionalFormatting sqref="K1820:L1820">
    <cfRule type="containsText" dxfId="215" priority="425" operator="containsText" text="DISABLED">
      <formula>NOT(ISERROR(SEARCH("DISABLED",K1820)))</formula>
    </cfRule>
    <cfRule type="containsText" dxfId="214" priority="426" operator="containsText" text="ENABLED">
      <formula>NOT(ISERROR(SEARCH("ENABLED",K1820)))</formula>
    </cfRule>
  </conditionalFormatting>
  <conditionalFormatting sqref="M1780:M1793 M1796:M1824">
    <cfRule type="containsText" dxfId="213" priority="423" operator="containsText" text="DISABLED">
      <formula>NOT(ISERROR(SEARCH("DISABLED",M1780)))</formula>
    </cfRule>
    <cfRule type="containsText" dxfId="212" priority="424" operator="containsText" text="ENABLED">
      <formula>NOT(ISERROR(SEARCH("ENABLED",M1780)))</formula>
    </cfRule>
  </conditionalFormatting>
  <conditionalFormatting sqref="AC2">
    <cfRule type="notContainsBlanks" dxfId="211" priority="422">
      <formula>LEN(TRIM(AC2))&gt;0</formula>
    </cfRule>
  </conditionalFormatting>
  <conditionalFormatting sqref="K1538">
    <cfRule type="containsText" dxfId="210" priority="420" operator="containsText" text="DISABLED">
      <formula>NOT(ISERROR(SEARCH("DISABLED",K1538)))</formula>
    </cfRule>
    <cfRule type="containsText" dxfId="209" priority="421" operator="containsText" text="ENABLED">
      <formula>NOT(ISERROR(SEARCH("ENABLED",K1538)))</formula>
    </cfRule>
  </conditionalFormatting>
  <conditionalFormatting sqref="K1535">
    <cfRule type="containsText" dxfId="208" priority="418" operator="containsText" text="DISABLED">
      <formula>NOT(ISERROR(SEARCH("DISABLED",K1535)))</formula>
    </cfRule>
    <cfRule type="containsText" dxfId="207" priority="419" operator="containsText" text="ENABLED">
      <formula>NOT(ISERROR(SEARCH("ENABLED",K1535)))</formula>
    </cfRule>
  </conditionalFormatting>
  <conditionalFormatting sqref="J1535">
    <cfRule type="containsText" dxfId="206" priority="416" operator="containsText" text="DISABLED">
      <formula>NOT(ISERROR(SEARCH("DISABLED",J1535)))</formula>
    </cfRule>
    <cfRule type="containsText" dxfId="205" priority="417" operator="containsText" text="ENABLED">
      <formula>NOT(ISERROR(SEARCH("ENABLED",J1535)))</formula>
    </cfRule>
  </conditionalFormatting>
  <conditionalFormatting sqref="N1825:N1833">
    <cfRule type="containsText" dxfId="204" priority="386" operator="containsText" text="DISABLED">
      <formula>NOT(ISERROR(SEARCH("DISABLED",N1825)))</formula>
    </cfRule>
    <cfRule type="containsText" dxfId="203" priority="387" operator="containsText" text="ENABLED">
      <formula>NOT(ISERROR(SEARCH("ENABLED",N1825)))</formula>
    </cfRule>
  </conditionalFormatting>
  <conditionalFormatting sqref="J1825:J1833">
    <cfRule type="containsText" dxfId="202" priority="382" operator="containsText" text="DISABLED">
      <formula>NOT(ISERROR(SEARCH("DISABLED",J1825)))</formula>
    </cfRule>
    <cfRule type="containsText" dxfId="201" priority="383" operator="containsText" text="ENABLED">
      <formula>NOT(ISERROR(SEARCH("ENABLED",J1825)))</formula>
    </cfRule>
  </conditionalFormatting>
  <conditionalFormatting sqref="J1825:J1833">
    <cfRule type="containsText" dxfId="200" priority="380" operator="containsText" text="DISABLED">
      <formula>NOT(ISERROR(SEARCH("DISABLED",J1825)))</formula>
    </cfRule>
    <cfRule type="containsText" dxfId="199" priority="381" operator="containsText" text="ENABLED">
      <formula>NOT(ISERROR(SEARCH("ENABLED",J1825)))</formula>
    </cfRule>
  </conditionalFormatting>
  <conditionalFormatting sqref="J1825:J1833">
    <cfRule type="containsText" dxfId="198" priority="378" operator="containsText" text="DISABLED">
      <formula>NOT(ISERROR(SEARCH("DISABLED",J1825)))</formula>
    </cfRule>
    <cfRule type="containsText" dxfId="197" priority="379" operator="containsText" text="ENABLED">
      <formula>NOT(ISERROR(SEARCH("ENABLED",J1825)))</formula>
    </cfRule>
  </conditionalFormatting>
  <conditionalFormatting sqref="K1825:L1826">
    <cfRule type="containsText" dxfId="196" priority="376" operator="containsText" text="DISABLED">
      <formula>NOT(ISERROR(SEARCH("DISABLED",K1825)))</formula>
    </cfRule>
    <cfRule type="containsText" dxfId="195" priority="377" operator="containsText" text="ENABLED">
      <formula>NOT(ISERROR(SEARCH("ENABLED",K1825)))</formula>
    </cfRule>
  </conditionalFormatting>
  <conditionalFormatting sqref="M1825:M1826">
    <cfRule type="containsText" dxfId="194" priority="374" operator="containsText" text="DISABLED">
      <formula>NOT(ISERROR(SEARCH("DISABLED",M1825)))</formula>
    </cfRule>
    <cfRule type="containsText" dxfId="193" priority="375" operator="containsText" text="ENABLED">
      <formula>NOT(ISERROR(SEARCH("ENABLED",M1825)))</formula>
    </cfRule>
  </conditionalFormatting>
  <conditionalFormatting sqref="K1821">
    <cfRule type="containsText" dxfId="192" priority="372" operator="containsText" text="DISABLED">
      <formula>NOT(ISERROR(SEARCH("DISABLED",K1821)))</formula>
    </cfRule>
    <cfRule type="containsText" dxfId="191" priority="373" operator="containsText" text="ENABLED">
      <formula>NOT(ISERROR(SEARCH("ENABLED",K1821)))</formula>
    </cfRule>
  </conditionalFormatting>
  <conditionalFormatting sqref="K1822">
    <cfRule type="containsText" dxfId="190" priority="370" operator="containsText" text="DISABLED">
      <formula>NOT(ISERROR(SEARCH("DISABLED",K1822)))</formula>
    </cfRule>
    <cfRule type="containsText" dxfId="189" priority="371" operator="containsText" text="ENABLED">
      <formula>NOT(ISERROR(SEARCH("ENABLED",K1822)))</formula>
    </cfRule>
  </conditionalFormatting>
  <conditionalFormatting sqref="J1888:N1888">
    <cfRule type="containsText" dxfId="188" priority="368" operator="containsText" text="DISABLED">
      <formula>NOT(ISERROR(SEARCH("DISABLED",J1888)))</formula>
    </cfRule>
    <cfRule type="containsText" dxfId="187" priority="369" operator="containsText" text="ENABLED">
      <formula>NOT(ISERROR(SEARCH("ENABLED",J1888)))</formula>
    </cfRule>
  </conditionalFormatting>
  <conditionalFormatting sqref="L1794:N1795">
    <cfRule type="containsText" dxfId="186" priority="346" operator="containsText" text="DISABLED">
      <formula>NOT(ISERROR(SEARCH("DISABLED",L1794)))</formula>
    </cfRule>
    <cfRule type="containsText" dxfId="185" priority="347" operator="containsText" text="ENABLED">
      <formula>NOT(ISERROR(SEARCH("ENABLED",L1794)))</formula>
    </cfRule>
  </conditionalFormatting>
  <conditionalFormatting sqref="K2060:L2061 N2060:N2061">
    <cfRule type="containsText" dxfId="184" priority="343" operator="containsText" text="DISABLED">
      <formula>NOT(ISERROR(SEARCH("DISABLED",K2060)))</formula>
    </cfRule>
    <cfRule type="containsText" dxfId="183" priority="344" operator="containsText" text="ENABLED">
      <formula>NOT(ISERROR(SEARCH("ENABLED",K2060)))</formula>
    </cfRule>
  </conditionalFormatting>
  <conditionalFormatting sqref="J2060:J2061">
    <cfRule type="containsText" dxfId="182" priority="341" operator="containsText" text="DISABLED">
      <formula>NOT(ISERROR(SEARCH("DISABLED",J2060)))</formula>
    </cfRule>
    <cfRule type="containsText" dxfId="181" priority="342" operator="containsText" text="ENABLED">
      <formula>NOT(ISERROR(SEARCH("ENABLED",J2060)))</formula>
    </cfRule>
  </conditionalFormatting>
  <conditionalFormatting sqref="M2060:M2061">
    <cfRule type="containsText" dxfId="180" priority="339" operator="containsText" text="DISABLED">
      <formula>NOT(ISERROR(SEARCH("DISABLED",M2060)))</formula>
    </cfRule>
    <cfRule type="containsText" dxfId="179" priority="340" operator="containsText" text="ENABLED">
      <formula>NOT(ISERROR(SEARCH("ENABLED",M2060)))</formula>
    </cfRule>
  </conditionalFormatting>
  <conditionalFormatting sqref="K2062:L2063 N2062:N2063">
    <cfRule type="containsText" dxfId="178" priority="337" operator="containsText" text="DISABLED">
      <formula>NOT(ISERROR(SEARCH("DISABLED",K2062)))</formula>
    </cfRule>
    <cfRule type="containsText" dxfId="177" priority="338" operator="containsText" text="ENABLED">
      <formula>NOT(ISERROR(SEARCH("ENABLED",K2062)))</formula>
    </cfRule>
  </conditionalFormatting>
  <conditionalFormatting sqref="J2062:J2063">
    <cfRule type="containsText" dxfId="176" priority="335" operator="containsText" text="DISABLED">
      <formula>NOT(ISERROR(SEARCH("DISABLED",J2062)))</formula>
    </cfRule>
    <cfRule type="containsText" dxfId="175" priority="336" operator="containsText" text="ENABLED">
      <formula>NOT(ISERROR(SEARCH("ENABLED",J2062)))</formula>
    </cfRule>
  </conditionalFormatting>
  <conditionalFormatting sqref="M2062:M2064">
    <cfRule type="containsText" dxfId="174" priority="333" operator="containsText" text="DISABLED">
      <formula>NOT(ISERROR(SEARCH("DISABLED",M2062)))</formula>
    </cfRule>
    <cfRule type="containsText" dxfId="173" priority="334" operator="containsText" text="ENABLED">
      <formula>NOT(ISERROR(SEARCH("ENABLED",M2062)))</formula>
    </cfRule>
  </conditionalFormatting>
  <conditionalFormatting sqref="J876">
    <cfRule type="containsText" dxfId="172" priority="331" operator="containsText" text="DISABLED">
      <formula>NOT(ISERROR(SEARCH("DISABLED",J876)))</formula>
    </cfRule>
    <cfRule type="containsText" dxfId="171" priority="332" operator="containsText" text="ENABLED">
      <formula>NOT(ISERROR(SEARCH("ENABLED",J876)))</formula>
    </cfRule>
  </conditionalFormatting>
  <conditionalFormatting sqref="K876:L876 N876">
    <cfRule type="containsText" dxfId="170" priority="328" operator="containsText" text="DISABLED">
      <formula>NOT(ISERROR(SEARCH("DISABLED",K876)))</formula>
    </cfRule>
    <cfRule type="containsText" dxfId="169" priority="329" operator="containsText" text="ENABLED">
      <formula>NOT(ISERROR(SEARCH("ENABLED",K876)))</formula>
    </cfRule>
  </conditionalFormatting>
  <conditionalFormatting sqref="J878">
    <cfRule type="containsText" dxfId="168" priority="326" operator="containsText" text="DISABLED">
      <formula>NOT(ISERROR(SEARCH("DISABLED",J878)))</formula>
    </cfRule>
    <cfRule type="containsText" dxfId="167" priority="327" operator="containsText" text="ENABLED">
      <formula>NOT(ISERROR(SEARCH("ENABLED",J878)))</formula>
    </cfRule>
  </conditionalFormatting>
  <conditionalFormatting sqref="K878:L878 N878">
    <cfRule type="containsText" dxfId="166" priority="323" operator="containsText" text="DISABLED">
      <formula>NOT(ISERROR(SEARCH("DISABLED",K878)))</formula>
    </cfRule>
    <cfRule type="containsText" dxfId="165" priority="324" operator="containsText" text="ENABLED">
      <formula>NOT(ISERROR(SEARCH("ENABLED",K878)))</formula>
    </cfRule>
  </conditionalFormatting>
  <conditionalFormatting sqref="K2082:L2082 N2082">
    <cfRule type="containsText" dxfId="164" priority="310" operator="containsText" text="DISABLED">
      <formula>NOT(ISERROR(SEARCH("DISABLED",K2082)))</formula>
    </cfRule>
    <cfRule type="containsText" dxfId="163" priority="311" operator="containsText" text="ENABLED">
      <formula>NOT(ISERROR(SEARCH("ENABLED",K2082)))</formula>
    </cfRule>
  </conditionalFormatting>
  <conditionalFormatting sqref="J2082">
    <cfRule type="containsText" dxfId="162" priority="306" operator="containsText" text="DISABLED">
      <formula>NOT(ISERROR(SEARCH("DISABLED",J2082)))</formula>
    </cfRule>
    <cfRule type="containsText" dxfId="161" priority="307" operator="containsText" text="ENABLED">
      <formula>NOT(ISERROR(SEARCH("ENABLED",J2082)))</formula>
    </cfRule>
  </conditionalFormatting>
  <conditionalFormatting sqref="K1827:L1833">
    <cfRule type="containsText" dxfId="160" priority="295" operator="containsText" text="DISABLED">
      <formula>NOT(ISERROR(SEARCH("DISABLED",K1827)))</formula>
    </cfRule>
    <cfRule type="containsText" dxfId="159" priority="296" operator="containsText" text="ENABLED">
      <formula>NOT(ISERROR(SEARCH("ENABLED",K1827)))</formula>
    </cfRule>
  </conditionalFormatting>
  <conditionalFormatting sqref="J1976:N1976">
    <cfRule type="containsText" dxfId="158" priority="275" operator="containsText" text="DISABLED">
      <formula>NOT(ISERROR(SEARCH("DISABLED",J1976)))</formula>
    </cfRule>
    <cfRule type="containsText" dxfId="157" priority="276" operator="containsText" text="ENABLED">
      <formula>NOT(ISERROR(SEARCH("ENABLED",J1976)))</formula>
    </cfRule>
  </conditionalFormatting>
  <conditionalFormatting sqref="M2083">
    <cfRule type="containsText" dxfId="156" priority="272" operator="containsText" text="DISABLED">
      <formula>NOT(ISERROR(SEARCH("DISABLED",M2083)))</formula>
    </cfRule>
    <cfRule type="containsText" dxfId="155" priority="273" operator="containsText" text="ENABLED">
      <formula>NOT(ISERROR(SEARCH("ENABLED",M2083)))</formula>
    </cfRule>
  </conditionalFormatting>
  <conditionalFormatting sqref="M2084:M2085">
    <cfRule type="containsText" dxfId="154" priority="270" operator="containsText" text="DISABLED">
      <formula>NOT(ISERROR(SEARCH("DISABLED",M2084)))</formula>
    </cfRule>
    <cfRule type="containsText" dxfId="153" priority="271" operator="containsText" text="ENABLED">
      <formula>NOT(ISERROR(SEARCH("ENABLED",M2084)))</formula>
    </cfRule>
  </conditionalFormatting>
  <conditionalFormatting sqref="M2086">
    <cfRule type="containsText" dxfId="152" priority="268" operator="containsText" text="DISABLED">
      <formula>NOT(ISERROR(SEARCH("DISABLED",M2086)))</formula>
    </cfRule>
    <cfRule type="containsText" dxfId="151" priority="269" operator="containsText" text="ENABLED">
      <formula>NOT(ISERROR(SEARCH("ENABLED",M2086)))</formula>
    </cfRule>
  </conditionalFormatting>
  <conditionalFormatting sqref="J1166:J1198">
    <cfRule type="containsText" dxfId="150" priority="266" operator="containsText" text="DISABLED">
      <formula>NOT(ISERROR(SEARCH("DISABLED",J1166)))</formula>
    </cfRule>
    <cfRule type="containsText" dxfId="149" priority="267" operator="containsText" text="ENABLED">
      <formula>NOT(ISERROR(SEARCH("ENABLED",J1166)))</formula>
    </cfRule>
  </conditionalFormatting>
  <conditionalFormatting sqref="K1166:L1198 N1166:N1198">
    <cfRule type="containsText" dxfId="148" priority="263" operator="containsText" text="DISABLED">
      <formula>NOT(ISERROR(SEARCH("DISABLED",K1166)))</formula>
    </cfRule>
    <cfRule type="containsText" dxfId="147" priority="264" operator="containsText" text="ENABLED">
      <formula>NOT(ISERROR(SEARCH("ENABLED",K1166)))</formula>
    </cfRule>
  </conditionalFormatting>
  <conditionalFormatting sqref="K1794:K1795">
    <cfRule type="containsText" dxfId="146" priority="261" operator="containsText" text="DISABLED">
      <formula>NOT(ISERROR(SEARCH("DISABLED",K1794)))</formula>
    </cfRule>
    <cfRule type="containsText" dxfId="145" priority="262" operator="containsText" text="ENABLED">
      <formula>NOT(ISERROR(SEARCH("ENABLED",K1794)))</formula>
    </cfRule>
  </conditionalFormatting>
  <conditionalFormatting sqref="J1953:L1953 N1953">
    <cfRule type="containsText" dxfId="144" priority="259" operator="containsText" text="DISABLED">
      <formula>NOT(ISERROR(SEARCH("DISABLED",J1953)))</formula>
    </cfRule>
    <cfRule type="containsText" dxfId="143" priority="260" operator="containsText" text="ENABLED">
      <formula>NOT(ISERROR(SEARCH("ENABLED",J1953)))</formula>
    </cfRule>
  </conditionalFormatting>
  <conditionalFormatting sqref="J1954:L1954 N1954">
    <cfRule type="containsText" dxfId="142" priority="248" operator="containsText" text="DISABLED">
      <formula>NOT(ISERROR(SEARCH("DISABLED",J1954)))</formula>
    </cfRule>
    <cfRule type="containsText" dxfId="141" priority="249" operator="containsText" text="ENABLED">
      <formula>NOT(ISERROR(SEARCH("ENABLED",J1954)))</formula>
    </cfRule>
  </conditionalFormatting>
  <conditionalFormatting sqref="J1908:N1908">
    <cfRule type="containsText" dxfId="140" priority="228" operator="containsText" text="DISABLED">
      <formula>NOT(ISERROR(SEARCH("DISABLED",J1908)))</formula>
    </cfRule>
    <cfRule type="containsText" dxfId="139" priority="229" operator="containsText" text="ENABLED">
      <formula>NOT(ISERROR(SEARCH("ENABLED",J1908)))</formula>
    </cfRule>
  </conditionalFormatting>
  <conditionalFormatting sqref="K1932:N1932">
    <cfRule type="containsText" dxfId="138" priority="226" operator="containsText" text="DISABLED">
      <formula>NOT(ISERROR(SEARCH("DISABLED",K1932)))</formula>
    </cfRule>
    <cfRule type="containsText" dxfId="137" priority="227" operator="containsText" text="ENABLED">
      <formula>NOT(ISERROR(SEARCH("ENABLED",K1932)))</formula>
    </cfRule>
  </conditionalFormatting>
  <conditionalFormatting sqref="K1834 N1834">
    <cfRule type="containsText" dxfId="136" priority="224" operator="containsText" text="DISABLED">
      <formula>NOT(ISERROR(SEARCH("DISABLED",K1834)))</formula>
    </cfRule>
    <cfRule type="containsText" dxfId="135" priority="225" operator="containsText" text="ENABLED">
      <formula>NOT(ISERROR(SEARCH("ENABLED",K1834)))</formula>
    </cfRule>
  </conditionalFormatting>
  <conditionalFormatting sqref="J1834">
    <cfRule type="containsText" dxfId="134" priority="220" operator="containsText" text="DISABLED">
      <formula>NOT(ISERROR(SEARCH("DISABLED",J1834)))</formula>
    </cfRule>
    <cfRule type="containsText" dxfId="133" priority="221" operator="containsText" text="ENABLED">
      <formula>NOT(ISERROR(SEARCH("ENABLED",J1834)))</formula>
    </cfRule>
  </conditionalFormatting>
  <conditionalFormatting sqref="M1827:M1834">
    <cfRule type="containsText" dxfId="132" priority="218" operator="containsText" text="DISABLED">
      <formula>NOT(ISERROR(SEARCH("DISABLED",M1827)))</formula>
    </cfRule>
    <cfRule type="containsText" dxfId="131" priority="219" operator="containsText" text="ENABLED">
      <formula>NOT(ISERROR(SEARCH("ENABLED",M1827)))</formula>
    </cfRule>
  </conditionalFormatting>
  <conditionalFormatting sqref="L1834">
    <cfRule type="containsText" dxfId="130" priority="216" operator="containsText" text="DISABLED">
      <formula>NOT(ISERROR(SEARCH("DISABLED",L1834)))</formula>
    </cfRule>
    <cfRule type="containsText" dxfId="129" priority="217" operator="containsText" text="ENABLED">
      <formula>NOT(ISERROR(SEARCH("ENABLED",L1834)))</formula>
    </cfRule>
  </conditionalFormatting>
  <conditionalFormatting sqref="L1779:N1779">
    <cfRule type="containsText" dxfId="128" priority="212" operator="containsText" text="DISABLED">
      <formula>NOT(ISERROR(SEARCH("DISABLED",L1779)))</formula>
    </cfRule>
    <cfRule type="containsText" dxfId="127" priority="213" operator="containsText" text="ENABLED">
      <formula>NOT(ISERROR(SEARCH("ENABLED",L1779)))</formula>
    </cfRule>
  </conditionalFormatting>
  <conditionalFormatting sqref="K1779">
    <cfRule type="containsText" dxfId="126" priority="209" operator="containsText" text="DISABLED">
      <formula>NOT(ISERROR(SEARCH("DISABLED",K1779)))</formula>
    </cfRule>
    <cfRule type="containsText" dxfId="125" priority="210" operator="containsText" text="ENABLED">
      <formula>NOT(ISERROR(SEARCH("ENABLED",K1779)))</formula>
    </cfRule>
  </conditionalFormatting>
  <conditionalFormatting sqref="J2029:J2032">
    <cfRule type="containsText" dxfId="124" priority="200" operator="containsText" text="DISABLED">
      <formula>NOT(ISERROR(SEARCH("DISABLED",J2029)))</formula>
    </cfRule>
    <cfRule type="containsText" dxfId="123" priority="201" operator="containsText" text="ENABLED">
      <formula>NOT(ISERROR(SEARCH("ENABLED",J2029)))</formula>
    </cfRule>
  </conditionalFormatting>
  <conditionalFormatting sqref="K2029:L2029 N2029">
    <cfRule type="containsText" dxfId="122" priority="197" operator="containsText" text="DISABLED">
      <formula>NOT(ISERROR(SEARCH("DISABLED",K2029)))</formula>
    </cfRule>
    <cfRule type="containsText" dxfId="121" priority="198" operator="containsText" text="ENABLED">
      <formula>NOT(ISERROR(SEARCH("ENABLED",K2029)))</formula>
    </cfRule>
  </conditionalFormatting>
  <conditionalFormatting sqref="N2030:N2032">
    <cfRule type="containsText" dxfId="120" priority="183" operator="containsText" text="DISABLED">
      <formula>NOT(ISERROR(SEARCH("DISABLED",N2030)))</formula>
    </cfRule>
    <cfRule type="containsText" dxfId="119" priority="184" operator="containsText" text="ENABLED">
      <formula>NOT(ISERROR(SEARCH("ENABLED",N2030)))</formula>
    </cfRule>
  </conditionalFormatting>
  <conditionalFormatting sqref="K2030:L2031">
    <cfRule type="containsText" dxfId="118" priority="181" operator="containsText" text="DISABLED">
      <formula>NOT(ISERROR(SEARCH("DISABLED",K2030)))</formula>
    </cfRule>
    <cfRule type="containsText" dxfId="117" priority="182" operator="containsText" text="ENABLED">
      <formula>NOT(ISERROR(SEARCH("ENABLED",K2030)))</formula>
    </cfRule>
  </conditionalFormatting>
  <conditionalFormatting sqref="K2032:L2032">
    <cfRule type="containsText" dxfId="116" priority="179" operator="containsText" text="DISABLED">
      <formula>NOT(ISERROR(SEARCH("DISABLED",K2032)))</formula>
    </cfRule>
    <cfRule type="containsText" dxfId="115" priority="180" operator="containsText" text="ENABLED">
      <formula>NOT(ISERROR(SEARCH("ENABLED",K2032)))</formula>
    </cfRule>
  </conditionalFormatting>
  <conditionalFormatting sqref="J2052">
    <cfRule type="containsText" dxfId="114" priority="177" operator="containsText" text="DISABLED">
      <formula>NOT(ISERROR(SEARCH("DISABLED",J2052)))</formula>
    </cfRule>
    <cfRule type="containsText" dxfId="113" priority="178" operator="containsText" text="ENABLED">
      <formula>NOT(ISERROR(SEARCH("ENABLED",J2052)))</formula>
    </cfRule>
  </conditionalFormatting>
  <conditionalFormatting sqref="K2052:N2052">
    <cfRule type="containsText" dxfId="112" priority="174" operator="containsText" text="DISABLED">
      <formula>NOT(ISERROR(SEARCH("DISABLED",K2052)))</formula>
    </cfRule>
    <cfRule type="containsText" dxfId="111" priority="175" operator="containsText" text="ENABLED">
      <formula>NOT(ISERROR(SEARCH("ENABLED",K2052)))</formula>
    </cfRule>
  </conditionalFormatting>
  <conditionalFormatting sqref="J682">
    <cfRule type="containsText" dxfId="110" priority="172" operator="containsText" text="DISABLED">
      <formula>NOT(ISERROR(SEARCH("DISABLED",J682)))</formula>
    </cfRule>
    <cfRule type="containsText" dxfId="109" priority="173" operator="containsText" text="ENABLED">
      <formula>NOT(ISERROR(SEARCH("ENABLED",J682)))</formula>
    </cfRule>
  </conditionalFormatting>
  <conditionalFormatting sqref="K682:L682 N682">
    <cfRule type="containsText" dxfId="108" priority="169" operator="containsText" text="DISABLED">
      <formula>NOT(ISERROR(SEARCH("DISABLED",K682)))</formula>
    </cfRule>
    <cfRule type="containsText" dxfId="107" priority="170" operator="containsText" text="ENABLED">
      <formula>NOT(ISERROR(SEARCH("ENABLED",K682)))</formula>
    </cfRule>
  </conditionalFormatting>
  <conditionalFormatting sqref="J681">
    <cfRule type="containsText" dxfId="106" priority="167" operator="containsText" text="DISABLED">
      <formula>NOT(ISERROR(SEARCH("DISABLED",J681)))</formula>
    </cfRule>
    <cfRule type="containsText" dxfId="105" priority="168" operator="containsText" text="ENABLED">
      <formula>NOT(ISERROR(SEARCH("ENABLED",J681)))</formula>
    </cfRule>
  </conditionalFormatting>
  <conditionalFormatting sqref="K681:L681 N681">
    <cfRule type="containsText" dxfId="104" priority="164" operator="containsText" text="DISABLED">
      <formula>NOT(ISERROR(SEARCH("DISABLED",K681)))</formula>
    </cfRule>
    <cfRule type="containsText" dxfId="103" priority="165" operator="containsText" text="ENABLED">
      <formula>NOT(ISERROR(SEARCH("ENABLED",K681)))</formula>
    </cfRule>
  </conditionalFormatting>
  <conditionalFormatting sqref="J2002:N2002">
    <cfRule type="containsText" dxfId="102" priority="162" operator="containsText" text="DISABLED">
      <formula>NOT(ISERROR(SEARCH("DISABLED",J2002)))</formula>
    </cfRule>
    <cfRule type="containsText" dxfId="101" priority="163" operator="containsText" text="ENABLED">
      <formula>NOT(ISERROR(SEARCH("ENABLED",J2002)))</formula>
    </cfRule>
  </conditionalFormatting>
  <conditionalFormatting sqref="J2064">
    <cfRule type="containsText" dxfId="100" priority="160" operator="containsText" text="DISABLED">
      <formula>NOT(ISERROR(SEARCH("DISABLED",J2064)))</formula>
    </cfRule>
    <cfRule type="containsText" dxfId="99" priority="161" operator="containsText" text="ENABLED">
      <formula>NOT(ISERROR(SEARCH("ENABLED",J2064)))</formula>
    </cfRule>
  </conditionalFormatting>
  <conditionalFormatting sqref="K2064:L2064 N2064">
    <cfRule type="containsText" dxfId="98" priority="157" operator="containsText" text="DISABLED">
      <formula>NOT(ISERROR(SEARCH("DISABLED",K2064)))</formula>
    </cfRule>
    <cfRule type="containsText" dxfId="97" priority="158" operator="containsText" text="ENABLED">
      <formula>NOT(ISERROR(SEARCH("ENABLED",K2064)))</formula>
    </cfRule>
  </conditionalFormatting>
  <conditionalFormatting sqref="K1906:L1906 N1906">
    <cfRule type="containsText" dxfId="96" priority="123" operator="containsText" text="DISABLED">
      <formula>NOT(ISERROR(SEARCH("DISABLED",K1906)))</formula>
    </cfRule>
    <cfRule type="containsText" dxfId="95" priority="124" operator="containsText" text="ENABLED">
      <formula>NOT(ISERROR(SEARCH("ENABLED",K1906)))</formula>
    </cfRule>
  </conditionalFormatting>
  <conditionalFormatting sqref="J1906">
    <cfRule type="containsText" dxfId="94" priority="121" operator="containsText" text="DISABLED">
      <formula>NOT(ISERROR(SEARCH("DISABLED",J1906)))</formula>
    </cfRule>
    <cfRule type="containsText" dxfId="93" priority="122" operator="containsText" text="ENABLED">
      <formula>NOT(ISERROR(SEARCH("ENABLED",J1906)))</formula>
    </cfRule>
  </conditionalFormatting>
  <conditionalFormatting sqref="K1907:N1907">
    <cfRule type="containsText" dxfId="92" priority="119" operator="containsText" text="DISABLED">
      <formula>NOT(ISERROR(SEARCH("DISABLED",K1907)))</formula>
    </cfRule>
    <cfRule type="containsText" dxfId="91" priority="120" operator="containsText" text="ENABLED">
      <formula>NOT(ISERROR(SEARCH("ENABLED",K1907)))</formula>
    </cfRule>
  </conditionalFormatting>
  <conditionalFormatting sqref="J1907">
    <cfRule type="containsText" dxfId="90" priority="117" operator="containsText" text="DISABLED">
      <formula>NOT(ISERROR(SEARCH("DISABLED",J1907)))</formula>
    </cfRule>
    <cfRule type="containsText" dxfId="89" priority="118" operator="containsText" text="ENABLED">
      <formula>NOT(ISERROR(SEARCH("ENABLED",J1907)))</formula>
    </cfRule>
  </conditionalFormatting>
  <conditionalFormatting sqref="L1534:N1534">
    <cfRule type="containsText" dxfId="88" priority="113" operator="containsText" text="DISABLED">
      <formula>NOT(ISERROR(SEARCH("DISABLED",L1534)))</formula>
    </cfRule>
    <cfRule type="containsText" dxfId="87" priority="114" operator="containsText" text="ENABLED">
      <formula>NOT(ISERROR(SEARCH("ENABLED",L1534)))</formula>
    </cfRule>
  </conditionalFormatting>
  <conditionalFormatting sqref="K1534">
    <cfRule type="containsText" dxfId="86" priority="110" operator="containsText" text="DISABLED">
      <formula>NOT(ISERROR(SEARCH("DISABLED",K1534)))</formula>
    </cfRule>
    <cfRule type="containsText" dxfId="85" priority="111" operator="containsText" text="ENABLED">
      <formula>NOT(ISERROR(SEARCH("ENABLED",K1534)))</formula>
    </cfRule>
  </conditionalFormatting>
  <conditionalFormatting sqref="K1938:N1938">
    <cfRule type="containsText" dxfId="84" priority="108" operator="containsText" text="DISABLED">
      <formula>NOT(ISERROR(SEARCH("DISABLED",K1938)))</formula>
    </cfRule>
    <cfRule type="containsText" dxfId="83" priority="109" operator="containsText" text="ENABLED">
      <formula>NOT(ISERROR(SEARCH("ENABLED",K1938)))</formula>
    </cfRule>
  </conditionalFormatting>
  <conditionalFormatting sqref="J2065:J2067">
    <cfRule type="containsText" dxfId="82" priority="106" operator="containsText" text="DISABLED">
      <formula>NOT(ISERROR(SEARCH("DISABLED",J2065)))</formula>
    </cfRule>
    <cfRule type="containsText" dxfId="81" priority="107" operator="containsText" text="ENABLED">
      <formula>NOT(ISERROR(SEARCH("ENABLED",J2065)))</formula>
    </cfRule>
  </conditionalFormatting>
  <conditionalFormatting sqref="K2065:N2067">
    <cfRule type="containsText" dxfId="80" priority="104" operator="containsText" text="DISABLED">
      <formula>NOT(ISERROR(SEARCH("DISABLED",K2065)))</formula>
    </cfRule>
    <cfRule type="containsText" dxfId="79" priority="105" operator="containsText" text="ENABLED">
      <formula>NOT(ISERROR(SEARCH("ENABLED",K2065)))</formula>
    </cfRule>
  </conditionalFormatting>
  <conditionalFormatting sqref="K1939:N1939">
    <cfRule type="containsText" dxfId="78" priority="93" operator="containsText" text="DISABLED">
      <formula>NOT(ISERROR(SEARCH("DISABLED",K1939)))</formula>
    </cfRule>
    <cfRule type="containsText" dxfId="77" priority="94" operator="containsText" text="ENABLED">
      <formula>NOT(ISERROR(SEARCH("ENABLED",K1939)))</formula>
    </cfRule>
  </conditionalFormatting>
  <conditionalFormatting sqref="K2105:L2111 N2105:N2111">
    <cfRule type="containsText" dxfId="76" priority="89" operator="containsText" text="DISABLED">
      <formula>NOT(ISERROR(SEARCH("DISABLED",K2105)))</formula>
    </cfRule>
    <cfRule type="containsText" dxfId="75" priority="90" operator="containsText" text="ENABLED">
      <formula>NOT(ISERROR(SEARCH("ENABLED",K2105)))</formula>
    </cfRule>
  </conditionalFormatting>
  <conditionalFormatting sqref="J2105:J2111">
    <cfRule type="containsText" dxfId="74" priority="85" operator="containsText" text="DISABLED">
      <formula>NOT(ISERROR(SEARCH("DISABLED",J2105)))</formula>
    </cfRule>
    <cfRule type="containsText" dxfId="73" priority="86" operator="containsText" text="ENABLED">
      <formula>NOT(ISERROR(SEARCH("ENABLED",J2105)))</formula>
    </cfRule>
  </conditionalFormatting>
  <conditionalFormatting sqref="M2105:M2111">
    <cfRule type="containsText" dxfId="72" priority="83" operator="containsText" text="DISABLED">
      <formula>NOT(ISERROR(SEARCH("DISABLED",M2105)))</formula>
    </cfRule>
    <cfRule type="containsText" dxfId="71" priority="84" operator="containsText" text="ENABLED">
      <formula>NOT(ISERROR(SEARCH("ENABLED",M2105)))</formula>
    </cfRule>
  </conditionalFormatting>
  <conditionalFormatting sqref="K1941:N1941">
    <cfRule type="containsText" dxfId="70" priority="81" operator="containsText" text="DISABLED">
      <formula>NOT(ISERROR(SEARCH("DISABLED",K1941)))</formula>
    </cfRule>
    <cfRule type="containsText" dxfId="69" priority="82" operator="containsText" text="ENABLED">
      <formula>NOT(ISERROR(SEARCH("ENABLED",K1941)))</formula>
    </cfRule>
  </conditionalFormatting>
  <conditionalFormatting sqref="K2118:L2123 N2118:N2123">
    <cfRule type="containsText" dxfId="68" priority="70" operator="containsText" text="DISABLED">
      <formula>NOT(ISERROR(SEARCH("DISABLED",K2118)))</formula>
    </cfRule>
    <cfRule type="containsText" dxfId="67" priority="71" operator="containsText" text="ENABLED">
      <formula>NOT(ISERROR(SEARCH("ENABLED",K2118)))</formula>
    </cfRule>
  </conditionalFormatting>
  <conditionalFormatting sqref="J2118:J2123">
    <cfRule type="containsText" dxfId="66" priority="68" operator="containsText" text="DISABLED">
      <formula>NOT(ISERROR(SEARCH("DISABLED",J2118)))</formula>
    </cfRule>
    <cfRule type="containsText" dxfId="65" priority="69" operator="containsText" text="ENABLED">
      <formula>NOT(ISERROR(SEARCH("ENABLED",J2118)))</formula>
    </cfRule>
  </conditionalFormatting>
  <conditionalFormatting sqref="M2118:M2123">
    <cfRule type="containsText" dxfId="64" priority="66" operator="containsText" text="DISABLED">
      <formula>NOT(ISERROR(SEARCH("DISABLED",M2118)))</formula>
    </cfRule>
    <cfRule type="containsText" dxfId="63" priority="67" operator="containsText" text="ENABLED">
      <formula>NOT(ISERROR(SEARCH("ENABLED",M2118)))</formula>
    </cfRule>
  </conditionalFormatting>
  <conditionalFormatting sqref="K2080:N2081">
    <cfRule type="containsText" dxfId="62" priority="63" operator="containsText" text="DISABLED">
      <formula>NOT(ISERROR(SEARCH("DISABLED",K2080)))</formula>
    </cfRule>
    <cfRule type="containsText" dxfId="61" priority="64" operator="containsText" text="ENABLED">
      <formula>NOT(ISERROR(SEARCH("ENABLED",K2080)))</formula>
    </cfRule>
  </conditionalFormatting>
  <conditionalFormatting sqref="J2080:J2081">
    <cfRule type="containsText" dxfId="60" priority="61" operator="containsText" text="DISABLED">
      <formula>NOT(ISERROR(SEARCH("DISABLED",J2080)))</formula>
    </cfRule>
    <cfRule type="containsText" dxfId="59" priority="62" operator="containsText" text="ENABLED">
      <formula>NOT(ISERROR(SEARCH("ENABLED",J2080)))</formula>
    </cfRule>
  </conditionalFormatting>
  <conditionalFormatting sqref="M2124:M2125">
    <cfRule type="containsText" dxfId="58" priority="59" operator="containsText" text="DISABLED">
      <formula>NOT(ISERROR(SEARCH("DISABLED",M2124)))</formula>
    </cfRule>
    <cfRule type="containsText" dxfId="57" priority="60" operator="containsText" text="ENABLED">
      <formula>NOT(ISERROR(SEARCH("ENABLED",M2124)))</formula>
    </cfRule>
  </conditionalFormatting>
  <conditionalFormatting sqref="J2124:J2125">
    <cfRule type="containsText" dxfId="56" priority="56" operator="containsText" text="DISABLED">
      <formula>NOT(ISERROR(SEARCH("DISABLED",J2124)))</formula>
    </cfRule>
    <cfRule type="containsText" dxfId="55" priority="57" operator="containsText" text="ENABLED">
      <formula>NOT(ISERROR(SEARCH("ENABLED",J2124)))</formula>
    </cfRule>
  </conditionalFormatting>
  <conditionalFormatting sqref="K2124:L2125 N2124:N2125">
    <cfRule type="containsText" dxfId="54" priority="53" operator="containsText" text="DISABLED">
      <formula>NOT(ISERROR(SEARCH("DISABLED",K2124)))</formula>
    </cfRule>
    <cfRule type="containsText" dxfId="53" priority="54" operator="containsText" text="ENABLED">
      <formula>NOT(ISERROR(SEARCH("ENABLED",K2124)))</formula>
    </cfRule>
  </conditionalFormatting>
  <conditionalFormatting sqref="B1:B1048576">
    <cfRule type="cellIs" dxfId="52" priority="3893" operator="greaterThanOrEqual">
      <formula>$B$1838</formula>
    </cfRule>
  </conditionalFormatting>
  <conditionalFormatting sqref="K2126:L2127 N2126:N2127">
    <cfRule type="containsText" dxfId="51" priority="48" operator="containsText" text="DISABLED">
      <formula>NOT(ISERROR(SEARCH("DISABLED",K2126)))</formula>
    </cfRule>
    <cfRule type="containsText" dxfId="50" priority="49" operator="containsText" text="ENABLED">
      <formula>NOT(ISERROR(SEARCH("ENABLED",K2126)))</formula>
    </cfRule>
  </conditionalFormatting>
  <conditionalFormatting sqref="J2126:J2127">
    <cfRule type="containsText" dxfId="49" priority="46" operator="containsText" text="DISABLED">
      <formula>NOT(ISERROR(SEARCH("DISABLED",J2126)))</formula>
    </cfRule>
    <cfRule type="containsText" dxfId="48" priority="47" operator="containsText" text="ENABLED">
      <formula>NOT(ISERROR(SEARCH("ENABLED",J2126)))</formula>
    </cfRule>
  </conditionalFormatting>
  <conditionalFormatting sqref="M2126:M2127">
    <cfRule type="containsText" dxfId="47" priority="44" operator="containsText" text="DISABLED">
      <formula>NOT(ISERROR(SEARCH("DISABLED",M2126)))</formula>
    </cfRule>
    <cfRule type="containsText" dxfId="46" priority="45" operator="containsText" text="ENABLED">
      <formula>NOT(ISERROR(SEARCH("ENABLED",M2126)))</formula>
    </cfRule>
  </conditionalFormatting>
  <conditionalFormatting sqref="K2087:N2092">
    <cfRule type="containsText" dxfId="45" priority="38" operator="containsText" text="DISABLED">
      <formula>NOT(ISERROR(SEARCH("DISABLED",K2087)))</formula>
    </cfRule>
    <cfRule type="containsText" dxfId="44" priority="39" operator="containsText" text="ENABLED">
      <formula>NOT(ISERROR(SEARCH("ENABLED",K2087)))</formula>
    </cfRule>
  </conditionalFormatting>
  <conditionalFormatting sqref="J2087:J2092">
    <cfRule type="containsText" dxfId="43" priority="41" operator="containsText" text="DISABLED">
      <formula>NOT(ISERROR(SEARCH("DISABLED",J2087)))</formula>
    </cfRule>
    <cfRule type="containsText" dxfId="42" priority="42" operator="containsText" text="ENABLED">
      <formula>NOT(ISERROR(SEARCH("ENABLED",J2087)))</formula>
    </cfRule>
  </conditionalFormatting>
  <conditionalFormatting sqref="M1842:M1843">
    <cfRule type="containsText" dxfId="41" priority="35" operator="containsText" text="DISABLED">
      <formula>NOT(ISERROR(SEARCH("DISABLED",M1842)))</formula>
    </cfRule>
    <cfRule type="containsText" dxfId="40" priority="36" operator="containsText" text="ENABLED">
      <formula>NOT(ISERROR(SEARCH("ENABLED",M1842)))</formula>
    </cfRule>
  </conditionalFormatting>
  <conditionalFormatting sqref="M1856:M1887">
    <cfRule type="containsText" dxfId="39" priority="33" operator="containsText" text="DISABLED">
      <formula>NOT(ISERROR(SEARCH("DISABLED",M1856)))</formula>
    </cfRule>
    <cfRule type="containsText" dxfId="38" priority="34" operator="containsText" text="ENABLED">
      <formula>NOT(ISERROR(SEARCH("ENABLED",M1856)))</formula>
    </cfRule>
  </conditionalFormatting>
  <conditionalFormatting sqref="M1892:M1896">
    <cfRule type="containsText" dxfId="37" priority="31" operator="containsText" text="DISABLED">
      <formula>NOT(ISERROR(SEARCH("DISABLED",M1892)))</formula>
    </cfRule>
    <cfRule type="containsText" dxfId="36" priority="32" operator="containsText" text="ENABLED">
      <formula>NOT(ISERROR(SEARCH("ENABLED",M1892)))</formula>
    </cfRule>
  </conditionalFormatting>
  <conditionalFormatting sqref="M1906">
    <cfRule type="containsText" dxfId="35" priority="29" operator="containsText" text="DISABLED">
      <formula>NOT(ISERROR(SEARCH("DISABLED",M1906)))</formula>
    </cfRule>
    <cfRule type="containsText" dxfId="34" priority="30" operator="containsText" text="ENABLED">
      <formula>NOT(ISERROR(SEARCH("ENABLED",M1906)))</formula>
    </cfRule>
  </conditionalFormatting>
  <conditionalFormatting sqref="M1923">
    <cfRule type="containsText" dxfId="33" priority="27" operator="containsText" text="DISABLED">
      <formula>NOT(ISERROR(SEARCH("DISABLED",M1923)))</formula>
    </cfRule>
    <cfRule type="containsText" dxfId="32" priority="28" operator="containsText" text="ENABLED">
      <formula>NOT(ISERROR(SEARCH("ENABLED",M1923)))</formula>
    </cfRule>
  </conditionalFormatting>
  <conditionalFormatting sqref="M1924:M1925">
    <cfRule type="containsText" dxfId="31" priority="25" operator="containsText" text="DISABLED">
      <formula>NOT(ISERROR(SEARCH("DISABLED",M1924)))</formula>
    </cfRule>
    <cfRule type="containsText" dxfId="30" priority="26" operator="containsText" text="ENABLED">
      <formula>NOT(ISERROR(SEARCH("ENABLED",M1924)))</formula>
    </cfRule>
  </conditionalFormatting>
  <conditionalFormatting sqref="M1953:M1954">
    <cfRule type="containsText" dxfId="29" priority="23" operator="containsText" text="DISABLED">
      <formula>NOT(ISERROR(SEARCH("DISABLED",M1953)))</formula>
    </cfRule>
    <cfRule type="containsText" dxfId="28" priority="24" operator="containsText" text="ENABLED">
      <formula>NOT(ISERROR(SEARCH("ENABLED",M1953)))</formula>
    </cfRule>
  </conditionalFormatting>
  <conditionalFormatting sqref="M1982:M1984">
    <cfRule type="containsText" dxfId="27" priority="21" operator="containsText" text="DISABLED">
      <formula>NOT(ISERROR(SEARCH("DISABLED",M1982)))</formula>
    </cfRule>
    <cfRule type="containsText" dxfId="26" priority="22" operator="containsText" text="ENABLED">
      <formula>NOT(ISERROR(SEARCH("ENABLED",M1982)))</formula>
    </cfRule>
  </conditionalFormatting>
  <conditionalFormatting sqref="M1990">
    <cfRule type="containsText" dxfId="25" priority="19" operator="containsText" text="DISABLED">
      <formula>NOT(ISERROR(SEARCH("DISABLED",M1990)))</formula>
    </cfRule>
    <cfRule type="containsText" dxfId="24" priority="20" operator="containsText" text="ENABLED">
      <formula>NOT(ISERROR(SEARCH("ENABLED",M1990)))</formula>
    </cfRule>
  </conditionalFormatting>
  <conditionalFormatting sqref="M1993">
    <cfRule type="containsText" dxfId="23" priority="17" operator="containsText" text="DISABLED">
      <formula>NOT(ISERROR(SEARCH("DISABLED",M1993)))</formula>
    </cfRule>
    <cfRule type="containsText" dxfId="22" priority="18" operator="containsText" text="ENABLED">
      <formula>NOT(ISERROR(SEARCH("ENABLED",M1993)))</formula>
    </cfRule>
  </conditionalFormatting>
  <conditionalFormatting sqref="M2003:M2048">
    <cfRule type="containsText" dxfId="21" priority="15" operator="containsText" text="DISABLED">
      <formula>NOT(ISERROR(SEARCH("DISABLED",M2003)))</formula>
    </cfRule>
    <cfRule type="containsText" dxfId="20" priority="16" operator="containsText" text="ENABLED">
      <formula>NOT(ISERROR(SEARCH("ENABLED",M2003)))</formula>
    </cfRule>
  </conditionalFormatting>
  <conditionalFormatting sqref="M2051">
    <cfRule type="containsText" dxfId="19" priority="13" operator="containsText" text="DISABLED">
      <formula>NOT(ISERROR(SEARCH("DISABLED",M2051)))</formula>
    </cfRule>
    <cfRule type="containsText" dxfId="18" priority="14" operator="containsText" text="ENABLED">
      <formula>NOT(ISERROR(SEARCH("ENABLED",M2051)))</formula>
    </cfRule>
  </conditionalFormatting>
  <conditionalFormatting sqref="M2054:M2059">
    <cfRule type="containsText" dxfId="17" priority="11" operator="containsText" text="DISABLED">
      <formula>NOT(ISERROR(SEARCH("DISABLED",M2054)))</formula>
    </cfRule>
    <cfRule type="containsText" dxfId="16" priority="12" operator="containsText" text="ENABLED">
      <formula>NOT(ISERROR(SEARCH("ENABLED",M2054)))</formula>
    </cfRule>
  </conditionalFormatting>
  <conditionalFormatting sqref="M2074:M2075">
    <cfRule type="containsText" dxfId="15" priority="9" operator="containsText" text="DISABLED">
      <formula>NOT(ISERROR(SEARCH("DISABLED",M2074)))</formula>
    </cfRule>
    <cfRule type="containsText" dxfId="14" priority="10" operator="containsText" text="ENABLED">
      <formula>NOT(ISERROR(SEARCH("ENABLED",M2074)))</formula>
    </cfRule>
  </conditionalFormatting>
  <conditionalFormatting sqref="M2082">
    <cfRule type="containsText" dxfId="13" priority="7" operator="containsText" text="DISABLED">
      <formula>NOT(ISERROR(SEARCH("DISABLED",M2082)))</formula>
    </cfRule>
    <cfRule type="containsText" dxfId="12" priority="8" operator="containsText" text="ENABLED">
      <formula>NOT(ISERROR(SEARCH("ENABLED",M2082)))</formula>
    </cfRule>
  </conditionalFormatting>
  <conditionalFormatting sqref="M1956">
    <cfRule type="containsText" dxfId="11" priority="5" operator="containsText" text="DISABLED">
      <formula>NOT(ISERROR(SEARCH("DISABLED",M1956)))</formula>
    </cfRule>
    <cfRule type="containsText" dxfId="10" priority="6" operator="containsText" text="ENABLED">
      <formula>NOT(ISERROR(SEARCH("ENABLED",M1956)))</formula>
    </cfRule>
  </conditionalFormatting>
  <conditionalFormatting sqref="J1904:N1904">
    <cfRule type="containsText" dxfId="9" priority="3" operator="containsText" text="DISABLED">
      <formula>NOT(ISERROR(SEARCH("DISABLED",J1904)))</formula>
    </cfRule>
    <cfRule type="containsText" dxfId="8" priority="4" operator="containsText" text="ENABLED">
      <formula>NOT(ISERROR(SEARCH("ENABLED",J1904)))</formula>
    </cfRule>
  </conditionalFormatting>
  <conditionalFormatting sqref="K400:L403 N400:N403">
    <cfRule type="containsText" dxfId="7" priority="1" operator="containsText" text="DISABLED">
      <formula>NOT(ISERROR(SEARCH("DISABLED",K400)))</formula>
    </cfRule>
    <cfRule type="containsText" dxfId="6" priority="2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146" workbookViewId="0">
      <selection activeCell="D174" sqref="D174"/>
    </sheetView>
  </sheetViews>
  <sheetFormatPr baseColWidth="10" defaultRowHeight="16"/>
  <cols>
    <col min="2" max="2" width="15.5" style="262" customWidth="1"/>
    <col min="3" max="3" width="24.33203125" style="262" bestFit="1" customWidth="1"/>
    <col min="4" max="4" width="19" style="262" bestFit="1" customWidth="1"/>
    <col min="7" max="7" width="10" bestFit="1" customWidth="1"/>
    <col min="8" max="8" width="92" style="265" bestFit="1" customWidth="1"/>
  </cols>
  <sheetData>
    <row r="1" spans="2:8" ht="33">
      <c r="H1" s="263" t="s">
        <v>5364</v>
      </c>
    </row>
    <row r="2" spans="2:8">
      <c r="B2" s="262">
        <f>VLOOKUP(E2,SOURCE!P:AB,13,0)</f>
        <v>33</v>
      </c>
      <c r="C2" s="262" t="str">
        <f>VLOOKUP(E2,SOURCE!P:AC,14,0)</f>
        <v>ITM_PRIME</v>
      </c>
      <c r="D2" s="262" t="str">
        <f>VLOOKUP(E2,SOURCE!P:AA,12,0)</f>
        <v>PRIME?</v>
      </c>
      <c r="E2" t="s">
        <v>1785</v>
      </c>
      <c r="G2" t="s">
        <v>3807</v>
      </c>
      <c r="H2" s="26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62">
        <f>VLOOKUP(E3,SOURCE!P:AB,13,0)</f>
        <v>35</v>
      </c>
      <c r="C3" s="262" t="str">
        <f>VLOOKUP(E3,SOURCE!P:AC,14,0)</f>
        <v>ITM_ENTER</v>
      </c>
      <c r="D3" s="262" t="str">
        <f>VLOOKUP(E3,SOURCE!P:AA,12,0)</f>
        <v>ENTER</v>
      </c>
      <c r="E3" t="s">
        <v>1517</v>
      </c>
      <c r="G3" t="s">
        <v>3808</v>
      </c>
      <c r="H3" s="26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62">
        <f>VLOOKUP(E4,SOURCE!P:AB,13,0)</f>
        <v>36</v>
      </c>
      <c r="C4" s="262" t="str">
        <f>VLOOKUP(E4,SOURCE!P:AC,14,0)</f>
        <v>ITM_XexY</v>
      </c>
      <c r="D4" s="262" t="str">
        <f>VLOOKUP(E4,SOURCE!P:AA,12,0)</f>
        <v>X&lt;&gt;Y</v>
      </c>
      <c r="E4" t="s">
        <v>1968</v>
      </c>
      <c r="G4" t="s">
        <v>3809</v>
      </c>
      <c r="H4" s="264" t="str">
        <f t="shared" si="0"/>
        <v xml:space="preserve">              {ITM_XexY,                      "X&lt;&gt;Y"},</v>
      </c>
    </row>
    <row r="5" spans="2:8">
      <c r="B5" s="262">
        <f>VLOOKUP(E5,SOURCE!P:AB,13,0)</f>
        <v>37</v>
      </c>
      <c r="C5" s="262" t="str">
        <f>VLOOKUP(E5,SOURCE!P:AC,14,0)</f>
        <v>ITM_DROP</v>
      </c>
      <c r="D5" s="262" t="str">
        <f>VLOOKUP(E5,SOURCE!P:AA,12,0)</f>
        <v>DROP</v>
      </c>
      <c r="E5" t="s">
        <v>1498</v>
      </c>
      <c r="G5" t="s">
        <v>3810</v>
      </c>
      <c r="H5" s="264" t="str">
        <f t="shared" si="0"/>
        <v xml:space="preserve">              {ITM_DROP,                      "DROP"},</v>
      </c>
    </row>
    <row r="6" spans="2:8">
      <c r="B6" s="262">
        <f>VLOOKUP(E6,SOURCE!P:AB,13,0)</f>
        <v>41</v>
      </c>
      <c r="C6" s="262" t="str">
        <f>VLOOKUP(E6,SOURCE!P:AC,14,0)</f>
        <v>ITM_CLX</v>
      </c>
      <c r="D6" s="262" t="str">
        <f>VLOOKUP(E6,SOURCE!P:AA,12,0)</f>
        <v>CLX</v>
      </c>
      <c r="E6" t="s">
        <v>1470</v>
      </c>
      <c r="G6" t="s">
        <v>3811</v>
      </c>
      <c r="H6" s="264" t="str">
        <f t="shared" si="0"/>
        <v xml:space="preserve">              {ITM_CLX,                       "CLX"},</v>
      </c>
    </row>
    <row r="7" spans="2:8">
      <c r="B7" s="262">
        <f>VLOOKUP(E7,SOURCE!P:AB,13,0)</f>
        <v>42</v>
      </c>
      <c r="C7" s="262" t="str">
        <f>VLOOKUP(E7,SOURCE!P:AC,14,0)</f>
        <v>ITM_FILL</v>
      </c>
      <c r="D7" s="262" t="str">
        <f>VLOOKUP(E7,SOURCE!P:AA,12,0)</f>
        <v>FILL</v>
      </c>
      <c r="E7" t="s">
        <v>1549</v>
      </c>
      <c r="G7" t="s">
        <v>3812</v>
      </c>
      <c r="H7" s="264" t="str">
        <f t="shared" si="0"/>
        <v xml:space="preserve">              {ITM_FILL,                      "FILL"},</v>
      </c>
    </row>
    <row r="8" spans="2:8">
      <c r="B8" s="262">
        <f>VLOOKUP(E8,SOURCE!P:AB,13,0)</f>
        <v>44</v>
      </c>
      <c r="C8" s="262" t="str">
        <f>VLOOKUP(E8,SOURCE!P:AC,14,0)</f>
        <v>ITM_STO</v>
      </c>
      <c r="D8" s="262" t="str">
        <f>VLOOKUP(E8,SOURCE!P:AA,12,0)</f>
        <v>STO</v>
      </c>
      <c r="E8" t="s">
        <v>1888</v>
      </c>
      <c r="G8" t="s">
        <v>3813</v>
      </c>
      <c r="H8" s="264" t="str">
        <f t="shared" si="0"/>
        <v xml:space="preserve">              {ITM_STO,                       "STO"},</v>
      </c>
    </row>
    <row r="9" spans="2:8">
      <c r="B9" s="262">
        <f>VLOOKUP(E9,SOURCE!P:AB,13,0)</f>
        <v>49</v>
      </c>
      <c r="C9" s="262" t="str">
        <f>VLOOKUP(E9,SOURCE!P:AC,14,0)</f>
        <v>ITM_COMB</v>
      </c>
      <c r="D9" s="262" t="str">
        <f>VLOOKUP(E9,SOURCE!P:AA,12,0)</f>
        <v>COMB</v>
      </c>
      <c r="E9" t="s">
        <v>1472</v>
      </c>
      <c r="G9" t="s">
        <v>3814</v>
      </c>
      <c r="H9" s="264" t="str">
        <f t="shared" si="0"/>
        <v xml:space="preserve">              {ITM_COMB,                      "COMB"},</v>
      </c>
    </row>
    <row r="10" spans="2:8">
      <c r="B10" s="262">
        <f>VLOOKUP(E10,SOURCE!P:AB,13,0)</f>
        <v>50</v>
      </c>
      <c r="C10" s="262" t="str">
        <f>VLOOKUP(E10,SOURCE!P:AC,14,0)</f>
        <v>ITM_PERM</v>
      </c>
      <c r="D10" s="262" t="str">
        <f>VLOOKUP(E10,SOURCE!P:AA,12,0)</f>
        <v>PERM</v>
      </c>
      <c r="E10" t="s">
        <v>1769</v>
      </c>
      <c r="G10" t="s">
        <v>3815</v>
      </c>
      <c r="H10" s="264" t="str">
        <f t="shared" si="0"/>
        <v xml:space="preserve">              {ITM_PERM,                      "PERM"},</v>
      </c>
    </row>
    <row r="11" spans="2:8">
      <c r="B11" s="262">
        <f>VLOOKUP(E11,SOURCE!P:AB,13,0)</f>
        <v>51</v>
      </c>
      <c r="C11" s="262" t="str">
        <f>VLOOKUP(E11,SOURCE!P:AC,14,0)</f>
        <v>ITM_RCL</v>
      </c>
      <c r="D11" s="262" t="str">
        <f>VLOOKUP(E11,SOURCE!P:AA,12,0)</f>
        <v>RCL</v>
      </c>
      <c r="E11" t="s">
        <v>1800</v>
      </c>
      <c r="G11" t="s">
        <v>3816</v>
      </c>
      <c r="H11" s="264" t="str">
        <f t="shared" si="0"/>
        <v xml:space="preserve">              {ITM_RCL,                       "RCL"},</v>
      </c>
    </row>
    <row r="12" spans="2:8">
      <c r="B12" s="262">
        <f>VLOOKUP(E12,SOURCE!P:AB,13,0)</f>
        <v>58</v>
      </c>
      <c r="C12" s="262" t="str">
        <f>VLOOKUP(E12,SOURCE!P:AC,14,0)</f>
        <v>ITM_SQUARE</v>
      </c>
      <c r="D12" s="262" t="str">
        <f>VLOOKUP(E12,SOURCE!P:AA,12,0)</f>
        <v>X^2</v>
      </c>
      <c r="E12" t="s">
        <v>1954</v>
      </c>
      <c r="G12" t="s">
        <v>3818</v>
      </c>
      <c r="H12" s="264" t="str">
        <f t="shared" si="0"/>
        <v xml:space="preserve">              {ITM_SQUARE,                    "X^2"},</v>
      </c>
    </row>
    <row r="13" spans="2:8">
      <c r="B13" s="262">
        <f>VLOOKUP(E13,SOURCE!P:AB,13,0)</f>
        <v>59</v>
      </c>
      <c r="C13" s="262" t="str">
        <f>VLOOKUP(E13,SOURCE!P:AC,14,0)</f>
        <v>ITM_CUBE</v>
      </c>
      <c r="D13" s="262" t="str">
        <f>VLOOKUP(E13,SOURCE!P:AA,12,0)</f>
        <v>X^3</v>
      </c>
      <c r="E13" t="s">
        <v>1955</v>
      </c>
      <c r="G13" t="s">
        <v>3819</v>
      </c>
      <c r="H13" s="264" t="str">
        <f t="shared" si="0"/>
        <v xml:space="preserve">              {ITM_CUBE,                      "X^3"},</v>
      </c>
    </row>
    <row r="14" spans="2:8">
      <c r="B14" s="262">
        <f>VLOOKUP(E14,SOURCE!P:AB,13,0)</f>
        <v>60</v>
      </c>
      <c r="C14" s="262" t="str">
        <f>VLOOKUP(E14,SOURCE!P:AC,14,0)</f>
        <v>ITM_YX</v>
      </c>
      <c r="D14" s="262" t="str">
        <f>VLOOKUP(E14,SOURCE!P:AA,12,0)</f>
        <v>Y^X</v>
      </c>
      <c r="E14" t="s">
        <v>1982</v>
      </c>
      <c r="G14" t="s">
        <v>3820</v>
      </c>
      <c r="H14" s="264" t="str">
        <f t="shared" si="0"/>
        <v xml:space="preserve">              {ITM_YX,                        "Y^X"},</v>
      </c>
    </row>
    <row r="15" spans="2:8">
      <c r="B15" s="262">
        <f>VLOOKUP(E15,SOURCE!P:AB,13,0)</f>
        <v>61</v>
      </c>
      <c r="C15" s="262" t="str">
        <f>VLOOKUP(E15,SOURCE!P:AC,14,0)</f>
        <v>ITM_SQUAREROOTX</v>
      </c>
      <c r="D15" s="262" t="str">
        <f>VLOOKUP(E15,SOURCE!P:AA,12,0)</f>
        <v>SQRT</v>
      </c>
      <c r="E15" t="s">
        <v>2073</v>
      </c>
      <c r="G15" t="s">
        <v>2595</v>
      </c>
      <c r="H15" s="264" t="str">
        <f t="shared" si="0"/>
        <v xml:space="preserve">              {ITM_SQUAREROOTX,               "SQRT"},</v>
      </c>
    </row>
    <row r="16" spans="2:8">
      <c r="B16" s="262">
        <f>VLOOKUP(E16,SOURCE!P:AB,13,0)</f>
        <v>62</v>
      </c>
      <c r="C16" s="262" t="str">
        <f>VLOOKUP(E16,SOURCE!P:AC,14,0)</f>
        <v>ITM_CUBEROOT</v>
      </c>
      <c r="D16" s="262" t="str">
        <f>VLOOKUP(E16,SOURCE!P:AA,12,0)</f>
        <v>CUBRT</v>
      </c>
      <c r="E16" t="s">
        <v>1402</v>
      </c>
      <c r="G16" t="s">
        <v>2715</v>
      </c>
      <c r="H16" s="264" t="str">
        <f t="shared" si="0"/>
        <v xml:space="preserve">              {ITM_CUBEROOT,                  "CUBRT"},</v>
      </c>
    </row>
    <row r="17" spans="2:8">
      <c r="B17" s="262">
        <f>VLOOKUP(E17,SOURCE!P:AB,13,0)</f>
        <v>63</v>
      </c>
      <c r="C17" s="262" t="str">
        <f>VLOOKUP(E17,SOURCE!P:AC,14,0)</f>
        <v>ITM_XTHROOT</v>
      </c>
      <c r="D17" s="262" t="str">
        <f>VLOOKUP(E17,SOURCE!P:AA,12,0)</f>
        <v>XRTY</v>
      </c>
      <c r="E17" t="s">
        <v>1978</v>
      </c>
      <c r="G17" t="s">
        <v>2593</v>
      </c>
      <c r="H17" s="264" t="str">
        <f t="shared" si="0"/>
        <v xml:space="preserve">              {ITM_XTHROOT,                   "XRTY"},</v>
      </c>
    </row>
    <row r="18" spans="2:8">
      <c r="B18" s="262">
        <f>VLOOKUP(E18,SOURCE!P:AB,13,0)</f>
        <v>64</v>
      </c>
      <c r="C18" s="262" t="str">
        <f>VLOOKUP(E18,SOURCE!P:AC,14,0)</f>
        <v>ITM_2X</v>
      </c>
      <c r="D18" s="262" t="str">
        <f>VLOOKUP(E18,SOURCE!P:AA,12,0)</f>
        <v>2^X</v>
      </c>
      <c r="E18" t="s">
        <v>1401</v>
      </c>
      <c r="G18" t="s">
        <v>3821</v>
      </c>
      <c r="H18" s="264" t="str">
        <f t="shared" si="0"/>
        <v xml:space="preserve">              {ITM_2X,                        "2^X"},</v>
      </c>
    </row>
    <row r="19" spans="2:8">
      <c r="B19" s="262">
        <f>VLOOKUP(E19,SOURCE!P:AB,13,0)</f>
        <v>65</v>
      </c>
      <c r="C19" s="262" t="str">
        <f>VLOOKUP(E19,SOURCE!P:AC,14,0)</f>
        <v>ITM_EXP</v>
      </c>
      <c r="D19" s="262" t="str">
        <f>VLOOKUP(E19,SOURCE!P:AA,12,0)</f>
        <v>E^X</v>
      </c>
      <c r="E19" t="s">
        <v>3202</v>
      </c>
      <c r="G19" t="s">
        <v>3822</v>
      </c>
      <c r="H19" s="264" t="str">
        <f t="shared" si="0"/>
        <v xml:space="preserve">              {ITM_EXP,                       "E^X"},</v>
      </c>
    </row>
    <row r="20" spans="2:8">
      <c r="B20" s="262">
        <f>VLOOKUP(E20,SOURCE!P:AB,13,0)</f>
        <v>67</v>
      </c>
      <c r="C20" s="262" t="str">
        <f>VLOOKUP(E20,SOURCE!P:AC,14,0)</f>
        <v>ITM_10x</v>
      </c>
      <c r="D20" s="262" t="str">
        <f>VLOOKUP(E20,SOURCE!P:AA,12,0)</f>
        <v>10^X</v>
      </c>
      <c r="E20" t="s">
        <v>1397</v>
      </c>
      <c r="G20" t="s">
        <v>3823</v>
      </c>
      <c r="H20" s="264" t="str">
        <f t="shared" si="0"/>
        <v xml:space="preserve">              {ITM_10x,                       "10^X"},</v>
      </c>
    </row>
    <row r="21" spans="2:8">
      <c r="B21" s="262">
        <f>VLOOKUP(E21,SOURCE!P:AB,13,0)</f>
        <v>68</v>
      </c>
      <c r="C21" s="262" t="str">
        <f>VLOOKUP(E21,SOURCE!P:AC,14,0)</f>
        <v>ITM_LOG2</v>
      </c>
      <c r="D21" s="262" t="str">
        <f>VLOOKUP(E21,SOURCE!P:AA,12,0)</f>
        <v>LB</v>
      </c>
      <c r="E21" t="s">
        <v>1669</v>
      </c>
      <c r="G21" t="s">
        <v>3824</v>
      </c>
      <c r="H21" s="264" t="str">
        <f t="shared" si="0"/>
        <v xml:space="preserve">              {ITM_LOG2,                      "LOG2"},</v>
      </c>
    </row>
    <row r="22" spans="2:8">
      <c r="B22" s="262">
        <f>VLOOKUP(E22,SOURCE!P:AB,13,0)</f>
        <v>69</v>
      </c>
      <c r="C22" s="262" t="str">
        <f>VLOOKUP(E22,SOURCE!P:AC,14,0)</f>
        <v>ITM_LN</v>
      </c>
      <c r="D22" s="262" t="str">
        <f>VLOOKUP(E22,SOURCE!P:AA,12,0)</f>
        <v>LN</v>
      </c>
      <c r="E22" t="s">
        <v>1657</v>
      </c>
      <c r="G22" t="s">
        <v>3825</v>
      </c>
      <c r="H22" s="264" t="str">
        <f t="shared" si="0"/>
        <v xml:space="preserve">              {ITM_LN,                        "LN"},</v>
      </c>
    </row>
    <row r="23" spans="2:8">
      <c r="B23" s="262">
        <f>VLOOKUP(E23,SOURCE!P:AB,13,0)</f>
        <v>71</v>
      </c>
      <c r="C23" s="262" t="str">
        <f>VLOOKUP(E23,SOURCE!P:AC,14,0)</f>
        <v>ITM_LOG10</v>
      </c>
      <c r="D23" s="262" t="str">
        <f>VLOOKUP(E23,SOURCE!P:AA,12,0)</f>
        <v>LOG</v>
      </c>
      <c r="E23" t="s">
        <v>1668</v>
      </c>
      <c r="G23" t="s">
        <v>3826</v>
      </c>
      <c r="H23" s="264" t="str">
        <f t="shared" si="0"/>
        <v xml:space="preserve">              {ITM_LOG10,                     "LOG10"},</v>
      </c>
    </row>
    <row r="24" spans="2:8">
      <c r="B24" s="262">
        <f>VLOOKUP(E24,SOURCE!P:AB,13,0)</f>
        <v>72</v>
      </c>
      <c r="C24" s="262" t="str">
        <f>VLOOKUP(E24,SOURCE!P:AC,14,0)</f>
        <v>ITM_LOGXY</v>
      </c>
      <c r="D24" s="262" t="str">
        <f>VLOOKUP(E24,SOURCE!P:AA,12,0)</f>
        <v>LOGXY</v>
      </c>
      <c r="E24" t="s">
        <v>1676</v>
      </c>
      <c r="G24" t="s">
        <v>3827</v>
      </c>
      <c r="H24" s="264" t="str">
        <f t="shared" si="0"/>
        <v xml:space="preserve">              {ITM_LOGXY,                     "LOGXY"},</v>
      </c>
    </row>
    <row r="25" spans="2:8">
      <c r="B25" s="262">
        <f>VLOOKUP(E25,SOURCE!P:AB,13,0)</f>
        <v>73</v>
      </c>
      <c r="C25" s="262" t="str">
        <f>VLOOKUP(E25,SOURCE!P:AC,14,0)</f>
        <v>ITM_1ONX</v>
      </c>
      <c r="D25" s="262" t="str">
        <f>VLOOKUP(E25,SOURCE!P:AA,12,0)</f>
        <v>1/X</v>
      </c>
      <c r="E25" t="s">
        <v>1399</v>
      </c>
      <c r="G25" t="s">
        <v>3828</v>
      </c>
      <c r="H25" s="264" t="str">
        <f t="shared" si="0"/>
        <v xml:space="preserve">              {ITM_1ONX,                      "1/X"},</v>
      </c>
    </row>
    <row r="26" spans="2:8">
      <c r="B26" s="262">
        <f>VLOOKUP(E26,SOURCE!P:AB,13,0)</f>
        <v>74</v>
      </c>
      <c r="C26" s="262" t="str">
        <f>VLOOKUP(E26,SOURCE!P:AC,14,0)</f>
        <v>ITM_cos</v>
      </c>
      <c r="D26" s="262" t="str">
        <f>VLOOKUP(E26,SOURCE!P:AA,12,0)</f>
        <v>COS</v>
      </c>
      <c r="E26" t="s">
        <v>1476</v>
      </c>
      <c r="G26" t="s">
        <v>3829</v>
      </c>
      <c r="H26" s="264" t="str">
        <f t="shared" si="0"/>
        <v xml:space="preserve">              {ITM_cos,                       "COS"},</v>
      </c>
    </row>
    <row r="27" spans="2:8">
      <c r="B27" s="262">
        <f>VLOOKUP(E27,SOURCE!P:AB,13,0)</f>
        <v>75</v>
      </c>
      <c r="C27" s="262" t="str">
        <f>VLOOKUP(E27,SOURCE!P:AC,14,0)</f>
        <v>ITM_cosh</v>
      </c>
      <c r="D27" s="262" t="str">
        <f>VLOOKUP(E27,SOURCE!P:AA,12,0)</f>
        <v>COSH</v>
      </c>
      <c r="E27" t="s">
        <v>1477</v>
      </c>
      <c r="G27" t="s">
        <v>3830</v>
      </c>
      <c r="H27" s="264" t="str">
        <f t="shared" si="0"/>
        <v xml:space="preserve">              {ITM_cosh,                      "COSH"},</v>
      </c>
    </row>
    <row r="28" spans="2:8">
      <c r="B28" s="262">
        <f>VLOOKUP(E28,SOURCE!P:AB,13,0)</f>
        <v>76</v>
      </c>
      <c r="C28" s="262" t="str">
        <f>VLOOKUP(E28,SOURCE!P:AC,14,0)</f>
        <v>ITM_sin</v>
      </c>
      <c r="D28" s="262" t="str">
        <f>VLOOKUP(E28,SOURCE!P:AA,12,0)</f>
        <v>SIN</v>
      </c>
      <c r="E28" t="s">
        <v>1872</v>
      </c>
      <c r="G28" t="s">
        <v>3831</v>
      </c>
      <c r="H28" s="264" t="str">
        <f t="shared" si="0"/>
        <v xml:space="preserve">              {ITM_sin,                       "SIN"},</v>
      </c>
    </row>
    <row r="29" spans="2:8">
      <c r="B29" s="262">
        <f>VLOOKUP(E29,SOURCE!P:AB,13,0)</f>
        <v>78</v>
      </c>
      <c r="C29" s="262" t="str">
        <f>VLOOKUP(E29,SOURCE!P:AC,14,0)</f>
        <v>ITM_sinh</v>
      </c>
      <c r="D29" s="262" t="str">
        <f>VLOOKUP(E29,SOURCE!P:AA,12,0)</f>
        <v>SINH</v>
      </c>
      <c r="E29" t="s">
        <v>1874</v>
      </c>
      <c r="G29" t="s">
        <v>3832</v>
      </c>
      <c r="H29" s="264" t="str">
        <f t="shared" si="0"/>
        <v xml:space="preserve">              {ITM_sinh,                      "SINH"},</v>
      </c>
    </row>
    <row r="30" spans="2:8">
      <c r="B30" s="262">
        <f>VLOOKUP(E30,SOURCE!P:AB,13,0)</f>
        <v>79</v>
      </c>
      <c r="C30" s="262" t="str">
        <f>VLOOKUP(E30,SOURCE!P:AC,14,0)</f>
        <v>ITM_tan</v>
      </c>
      <c r="D30" s="262" t="str">
        <f>VLOOKUP(E30,SOURCE!P:AA,12,0)</f>
        <v>TAN</v>
      </c>
      <c r="E30" t="s">
        <v>1906</v>
      </c>
      <c r="G30" t="s">
        <v>3833</v>
      </c>
      <c r="H30" s="264" t="str">
        <f t="shared" si="0"/>
        <v xml:space="preserve">              {ITM_tan,                       "TAN"},</v>
      </c>
    </row>
    <row r="31" spans="2:8">
      <c r="B31" s="262">
        <f>VLOOKUP(E31,SOURCE!P:AB,13,0)</f>
        <v>80</v>
      </c>
      <c r="C31" s="262" t="str">
        <f>VLOOKUP(E31,SOURCE!P:AC,14,0)</f>
        <v>ITM_tanh</v>
      </c>
      <c r="D31" s="262" t="str">
        <f>VLOOKUP(E31,SOURCE!P:AA,12,0)</f>
        <v>TANH</v>
      </c>
      <c r="E31" t="s">
        <v>1907</v>
      </c>
      <c r="G31" t="s">
        <v>3834</v>
      </c>
      <c r="H31" s="264" t="str">
        <f t="shared" si="0"/>
        <v xml:space="preserve">              {ITM_tanh,                      "TANH"},</v>
      </c>
    </row>
    <row r="32" spans="2:8">
      <c r="B32" s="262">
        <f>VLOOKUP(E32,SOURCE!P:AB,13,0)</f>
        <v>81</v>
      </c>
      <c r="C32" s="262" t="str">
        <f>VLOOKUP(E32,SOURCE!P:AC,14,0)</f>
        <v>ITM_arccos</v>
      </c>
      <c r="D32" s="262" t="str">
        <f>VLOOKUP(E32,SOURCE!P:AA,12,0)</f>
        <v>ARCCOS</v>
      </c>
      <c r="E32" t="s">
        <v>1413</v>
      </c>
      <c r="G32" t="s">
        <v>3835</v>
      </c>
      <c r="H32" s="264" t="str">
        <f t="shared" si="0"/>
        <v xml:space="preserve">              {ITM_arccos,                    "ARCCOS"},</v>
      </c>
    </row>
    <row r="33" spans="2:8">
      <c r="B33" s="262">
        <f>VLOOKUP(E33,SOURCE!P:AB,13,0)</f>
        <v>82</v>
      </c>
      <c r="C33" s="262" t="str">
        <f>VLOOKUP(E33,SOURCE!P:AC,14,0)</f>
        <v>ITM_arcosh</v>
      </c>
      <c r="D33" s="262" t="str">
        <f>VLOOKUP(E33,SOURCE!P:AA,12,0)</f>
        <v>ARCCOSH</v>
      </c>
      <c r="E33" t="s">
        <v>1414</v>
      </c>
      <c r="G33" t="s">
        <v>2759</v>
      </c>
      <c r="H33" s="264" t="str">
        <f t="shared" si="0"/>
        <v xml:space="preserve">              {ITM_arcosh,                    "ARCCOSH"},</v>
      </c>
    </row>
    <row r="34" spans="2:8">
      <c r="B34" s="262">
        <f>VLOOKUP(E34,SOURCE!P:AB,13,0)</f>
        <v>83</v>
      </c>
      <c r="C34" s="262" t="str">
        <f>VLOOKUP(E34,SOURCE!P:AC,14,0)</f>
        <v>ITM_arcsin</v>
      </c>
      <c r="D34" s="262" t="str">
        <f>VLOOKUP(E34,SOURCE!P:AA,12,0)</f>
        <v>ARCSIN</v>
      </c>
      <c r="E34" t="s">
        <v>1415</v>
      </c>
      <c r="G34" t="s">
        <v>3836</v>
      </c>
      <c r="H34" s="264" t="str">
        <f t="shared" si="0"/>
        <v xml:space="preserve">              {ITM_arcsin,                    "ARCSIN"},</v>
      </c>
    </row>
    <row r="35" spans="2:8">
      <c r="B35" s="262">
        <f>VLOOKUP(E35,SOURCE!P:AB,13,0)</f>
        <v>84</v>
      </c>
      <c r="C35" s="262" t="str">
        <f>VLOOKUP(E35,SOURCE!P:AC,14,0)</f>
        <v>ITM_arsinh</v>
      </c>
      <c r="D35" s="262" t="str">
        <f>VLOOKUP(E35,SOURCE!P:AA,12,0)</f>
        <v>ARCSINH</v>
      </c>
      <c r="E35" t="s">
        <v>1417</v>
      </c>
      <c r="G35" t="s">
        <v>2757</v>
      </c>
      <c r="H35" s="264" t="str">
        <f t="shared" si="0"/>
        <v xml:space="preserve">              {ITM_arsinh,                    "ARCSINH"},</v>
      </c>
    </row>
    <row r="36" spans="2:8">
      <c r="B36" s="262">
        <f>VLOOKUP(E36,SOURCE!P:AB,13,0)</f>
        <v>85</v>
      </c>
      <c r="C36" s="262" t="str">
        <f>VLOOKUP(E36,SOURCE!P:AC,14,0)</f>
        <v>ITM_arctan</v>
      </c>
      <c r="D36" s="262" t="str">
        <f>VLOOKUP(E36,SOURCE!P:AA,12,0)</f>
        <v>ARCTAN</v>
      </c>
      <c r="E36" t="s">
        <v>1416</v>
      </c>
      <c r="G36" t="s">
        <v>3837</v>
      </c>
      <c r="H36" s="264" t="str">
        <f t="shared" si="0"/>
        <v xml:space="preserve">              {ITM_arctan,                    "ARCTAN"},</v>
      </c>
    </row>
    <row r="37" spans="2:8">
      <c r="B37" s="262">
        <f>VLOOKUP(E37,SOURCE!P:AB,13,0)</f>
        <v>86</v>
      </c>
      <c r="C37" s="262" t="str">
        <f>VLOOKUP(E37,SOURCE!P:AC,14,0)</f>
        <v>ITM_artanh</v>
      </c>
      <c r="D37" s="262" t="str">
        <f>VLOOKUP(E37,SOURCE!P:AA,12,0)</f>
        <v>ARCTANH</v>
      </c>
      <c r="E37" t="s">
        <v>1418</v>
      </c>
      <c r="G37" t="s">
        <v>2758</v>
      </c>
      <c r="H37" s="264" t="str">
        <f t="shared" si="0"/>
        <v xml:space="preserve">              {ITM_artanh,                    "ARCTANH"},</v>
      </c>
    </row>
    <row r="38" spans="2:8">
      <c r="B38" s="262">
        <f>VLOOKUP(E38,SOURCE!P:AB,13,0)</f>
        <v>89</v>
      </c>
      <c r="C38" s="262" t="str">
        <f>VLOOKUP(E38,SOURCE!P:AC,14,0)</f>
        <v>ITM_GCD</v>
      </c>
      <c r="D38" s="262" t="str">
        <f>VLOOKUP(E38,SOURCE!P:AA,12,0)</f>
        <v>GCD</v>
      </c>
      <c r="E38" t="s">
        <v>1580</v>
      </c>
      <c r="G38" t="s">
        <v>3840</v>
      </c>
      <c r="H38" s="264" t="str">
        <f t="shared" si="0"/>
        <v xml:space="preserve">              {ITM_GCD,                       "GCD"},</v>
      </c>
    </row>
    <row r="39" spans="2:8">
      <c r="B39" s="262">
        <f>VLOOKUP(E39,SOURCE!P:AB,13,0)</f>
        <v>90</v>
      </c>
      <c r="C39" s="262" t="str">
        <f>VLOOKUP(E39,SOURCE!P:AC,14,0)</f>
        <v>ITM_LCM</v>
      </c>
      <c r="D39" s="262" t="str">
        <f>VLOOKUP(E39,SOURCE!P:AA,12,0)</f>
        <v>LCM</v>
      </c>
      <c r="E39" t="s">
        <v>1648</v>
      </c>
      <c r="G39" t="s">
        <v>3841</v>
      </c>
      <c r="H39" s="264" t="str">
        <f t="shared" si="0"/>
        <v xml:space="preserve">              {ITM_LCM,                       "LCM"},</v>
      </c>
    </row>
    <row r="40" spans="2:8">
      <c r="B40" s="262">
        <f>VLOOKUP(E40,SOURCE!P:AB,13,0)</f>
        <v>91</v>
      </c>
      <c r="C40" s="262" t="str">
        <f>VLOOKUP(E40,SOURCE!P:AC,14,0)</f>
        <v>ITM_DEC</v>
      </c>
      <c r="D40" s="262" t="str">
        <f>VLOOKUP(E40,SOURCE!P:AA,12,0)</f>
        <v>DEC</v>
      </c>
      <c r="E40" t="s">
        <v>1492</v>
      </c>
      <c r="G40" t="s">
        <v>3970</v>
      </c>
      <c r="H40" s="264" t="str">
        <f t="shared" si="0"/>
        <v xml:space="preserve">              {ITM_DEC,                       "DEC"},</v>
      </c>
    </row>
    <row r="41" spans="2:8">
      <c r="B41" s="262">
        <f>VLOOKUP(E41,SOURCE!P:AB,13,0)</f>
        <v>92</v>
      </c>
      <c r="C41" s="262" t="str">
        <f>VLOOKUP(E41,SOURCE!P:AC,14,0)</f>
        <v>ITM_INC</v>
      </c>
      <c r="D41" s="262" t="str">
        <f>VLOOKUP(E41,SOURCE!P:AA,12,0)</f>
        <v>INC</v>
      </c>
      <c r="E41" t="s">
        <v>1609</v>
      </c>
      <c r="G41" t="s">
        <v>3969</v>
      </c>
      <c r="H41" s="264" t="str">
        <f t="shared" si="0"/>
        <v xml:space="preserve">              {ITM_INC,                       "INC"},</v>
      </c>
    </row>
    <row r="42" spans="2:8">
      <c r="B42" s="262">
        <f>VLOOKUP(E42,SOURCE!P:AB,13,0)</f>
        <v>93</v>
      </c>
      <c r="C42" s="262" t="str">
        <f>VLOOKUP(E42,SOURCE!P:AC,14,0)</f>
        <v>ITM_IP</v>
      </c>
      <c r="D42" s="262" t="str">
        <f>VLOOKUP(E42,SOURCE!P:AA,12,0)</f>
        <v>IP</v>
      </c>
      <c r="E42" t="s">
        <v>1615</v>
      </c>
      <c r="G42" t="s">
        <v>3842</v>
      </c>
      <c r="H42" s="264" t="str">
        <f t="shared" si="0"/>
        <v xml:space="preserve">              {ITM_IP,                        "IP"},</v>
      </c>
    </row>
    <row r="43" spans="2:8">
      <c r="B43" s="262">
        <f>VLOOKUP(E43,SOURCE!P:AB,13,0)</f>
        <v>94</v>
      </c>
      <c r="C43" s="262" t="str">
        <f>VLOOKUP(E43,SOURCE!P:AC,14,0)</f>
        <v>ITM_FP</v>
      </c>
      <c r="D43" s="262" t="str">
        <f>VLOOKUP(E43,SOURCE!P:AA,12,0)</f>
        <v>FP</v>
      </c>
      <c r="E43" t="s">
        <v>1556</v>
      </c>
      <c r="G43" t="s">
        <v>3843</v>
      </c>
      <c r="H43" s="264" t="str">
        <f t="shared" si="0"/>
        <v xml:space="preserve">              {ITM_FP,                        "FP"},</v>
      </c>
    </row>
    <row r="44" spans="2:8">
      <c r="B44" s="262">
        <f>VLOOKUP(E44,SOURCE!P:AB,13,0)</f>
        <v>95</v>
      </c>
      <c r="C44" s="262" t="str">
        <f>VLOOKUP(E44,SOURCE!P:AC,14,0)</f>
        <v>ITM_ADD</v>
      </c>
      <c r="D44" s="262" t="str">
        <f>VLOOKUP(E44,SOURCE!P:AA,12,0)</f>
        <v>+</v>
      </c>
      <c r="E44" t="s">
        <v>994</v>
      </c>
      <c r="G44" t="s">
        <v>3844</v>
      </c>
      <c r="H44" s="264" t="str">
        <f t="shared" si="0"/>
        <v xml:space="preserve">              {ITM_ADD,                       "+"},</v>
      </c>
    </row>
    <row r="45" spans="2:8">
      <c r="B45" s="262">
        <f>VLOOKUP(E45,SOURCE!P:AB,13,0)</f>
        <v>96</v>
      </c>
      <c r="C45" s="262" t="str">
        <f>VLOOKUP(E45,SOURCE!P:AC,14,0)</f>
        <v>ITM_SUB</v>
      </c>
      <c r="D45" s="262" t="str">
        <f>VLOOKUP(E45,SOURCE!P:AA,12,0)</f>
        <v>-</v>
      </c>
      <c r="E45" t="s">
        <v>429</v>
      </c>
      <c r="G45" t="s">
        <v>3805</v>
      </c>
      <c r="H45" s="264" t="str">
        <f t="shared" si="0"/>
        <v xml:space="preserve">              {ITM_SUB,                       "-"},</v>
      </c>
    </row>
    <row r="46" spans="2:8">
      <c r="B46" s="262">
        <f>VLOOKUP(E46,SOURCE!P:AB,13,0)</f>
        <v>97</v>
      </c>
      <c r="C46" s="262" t="str">
        <f>VLOOKUP(E46,SOURCE!P:AC,14,0)</f>
        <v>ITM_CHS</v>
      </c>
      <c r="D46" s="262" t="str">
        <f>VLOOKUP(E46,SOURCE!P:AA,12,0)</f>
        <v>CHS</v>
      </c>
      <c r="E46" t="s">
        <v>427</v>
      </c>
      <c r="G46" t="s">
        <v>3845</v>
      </c>
      <c r="H46" s="264" t="str">
        <f t="shared" si="0"/>
        <v xml:space="preserve">              {ITM_CHS,                       "CHS"},</v>
      </c>
    </row>
    <row r="47" spans="2:8">
      <c r="B47" s="262">
        <f>VLOOKUP(E47,SOURCE!P:AB,13,0)</f>
        <v>98</v>
      </c>
      <c r="C47" s="262" t="str">
        <f>VLOOKUP(E47,SOURCE!P:AC,14,0)</f>
        <v>ITM_MULT</v>
      </c>
      <c r="D47" s="262" t="str">
        <f>VLOOKUP(E47,SOURCE!P:AA,12,0)</f>
        <v>*</v>
      </c>
      <c r="E47" t="s">
        <v>431</v>
      </c>
      <c r="G47" t="s">
        <v>2609</v>
      </c>
      <c r="H47" s="264" t="str">
        <f t="shared" si="0"/>
        <v xml:space="preserve">              {ITM_MULT,                      "*"},</v>
      </c>
    </row>
    <row r="48" spans="2:8">
      <c r="B48" s="262">
        <f>VLOOKUP(E48,SOURCE!P:AB,13,0)</f>
        <v>99</v>
      </c>
      <c r="C48" s="262" t="str">
        <f>VLOOKUP(E48,SOURCE!P:AC,14,0)</f>
        <v>ITM_DIV</v>
      </c>
      <c r="D48" s="262" t="str">
        <f>VLOOKUP(E48,SOURCE!P:AA,12,0)</f>
        <v>/</v>
      </c>
      <c r="E48" t="s">
        <v>433</v>
      </c>
      <c r="G48" t="s">
        <v>3890</v>
      </c>
      <c r="H48" s="264" t="str">
        <f t="shared" si="0"/>
        <v xml:space="preserve">              {ITM_DIV,                       "/"},</v>
      </c>
    </row>
    <row r="49" spans="2:8">
      <c r="B49" s="262">
        <f>VLOOKUP(E49,SOURCE!P:AB,13,0)</f>
        <v>100</v>
      </c>
      <c r="C49" s="262" t="str">
        <f>VLOOKUP(E49,SOURCE!P:AC,14,0)</f>
        <v>ITM_IDIV</v>
      </c>
      <c r="D49" s="262" t="str">
        <f>VLOOKUP(E49,SOURCE!P:AA,12,0)</f>
        <v>IDIV</v>
      </c>
      <c r="E49" t="s">
        <v>1607</v>
      </c>
      <c r="G49" t="s">
        <v>3846</v>
      </c>
      <c r="H49" s="264" t="str">
        <f t="shared" si="0"/>
        <v xml:space="preserve">              {ITM_IDIV,                      "IDIV"},</v>
      </c>
    </row>
    <row r="50" spans="2:8">
      <c r="B50" s="262">
        <f>VLOOKUP(E50,SOURCE!P:AB,13,0)</f>
        <v>101</v>
      </c>
      <c r="C50" s="262" t="str">
        <f>VLOOKUP(E50,SOURCE!P:AC,14,0)</f>
        <v>ITM_VIEW</v>
      </c>
      <c r="D50" s="262" t="str">
        <f>VLOOKUP(E50,SOURCE!P:AA,12,0)</f>
        <v>VIEW</v>
      </c>
      <c r="E50" t="s">
        <v>1935</v>
      </c>
      <c r="G50" t="s">
        <v>5296</v>
      </c>
      <c r="H50" s="264" t="str">
        <f t="shared" si="0"/>
        <v xml:space="preserve">              {ITM_VIEW,                      "VIEW"},</v>
      </c>
    </row>
    <row r="51" spans="2:8">
      <c r="B51" s="262">
        <f>VLOOKUP(E51,SOURCE!P:AB,13,0)</f>
        <v>102</v>
      </c>
      <c r="C51" s="262" t="str">
        <f>VLOOKUP(E51,SOURCE!P:AC,14,0)</f>
        <v>ITM_MOD</v>
      </c>
      <c r="D51" s="262" t="str">
        <f>VLOOKUP(E51,SOURCE!P:AA,12,0)</f>
        <v>MOD</v>
      </c>
      <c r="E51" t="s">
        <v>1697</v>
      </c>
      <c r="G51" t="s">
        <v>3847</v>
      </c>
      <c r="H51" s="264" t="str">
        <f t="shared" si="0"/>
        <v xml:space="preserve">              {ITM_MOD,                       "MOD"},</v>
      </c>
    </row>
    <row r="52" spans="2:8">
      <c r="B52" s="262">
        <f>VLOOKUP(E52,SOURCE!P:AB,13,0)</f>
        <v>103</v>
      </c>
      <c r="C52" s="262" t="str">
        <f>VLOOKUP(E52,SOURCE!P:AC,14,0)</f>
        <v>ITM_MAX</v>
      </c>
      <c r="D52" s="262" t="str">
        <f>VLOOKUP(E52,SOURCE!P:AA,12,0)</f>
        <v>MAX</v>
      </c>
      <c r="E52" t="s">
        <v>1687</v>
      </c>
      <c r="G52" t="s">
        <v>3848</v>
      </c>
      <c r="H52" s="264" t="str">
        <f t="shared" si="0"/>
        <v xml:space="preserve">              {ITM_MAX,                       "MAX"},</v>
      </c>
    </row>
    <row r="53" spans="2:8">
      <c r="B53" s="262">
        <f>VLOOKUP(E53,SOURCE!P:AB,13,0)</f>
        <v>104</v>
      </c>
      <c r="C53" s="262" t="str">
        <f>VLOOKUP(E53,SOURCE!P:AC,14,0)</f>
        <v>ITM_MIN</v>
      </c>
      <c r="D53" s="262" t="str">
        <f>VLOOKUP(E53,SOURCE!P:AA,12,0)</f>
        <v>MIN</v>
      </c>
      <c r="E53" t="s">
        <v>1692</v>
      </c>
      <c r="G53" t="s">
        <v>3849</v>
      </c>
      <c r="H53" s="264" t="str">
        <f t="shared" si="0"/>
        <v xml:space="preserve">              {ITM_MIN,                       "MIN"},</v>
      </c>
    </row>
    <row r="54" spans="2:8">
      <c r="B54" s="262">
        <f>VLOOKUP(E54,SOURCE!P:AB,13,0)</f>
        <v>105</v>
      </c>
      <c r="C54" s="262" t="str">
        <f>VLOOKUP(E54,SOURCE!P:AC,14,0)</f>
        <v>ITM_MAGNITUDE</v>
      </c>
      <c r="D54" s="262" t="str">
        <f>VLOOKUP(E54,SOURCE!P:AA,12,0)</f>
        <v>ABS</v>
      </c>
      <c r="E54" t="s">
        <v>2080</v>
      </c>
      <c r="G54" t="s">
        <v>2597</v>
      </c>
      <c r="H54" s="264" t="str">
        <f t="shared" si="0"/>
        <v xml:space="preserve">              {ITM_MAGNITUDE,                 "ABS"},</v>
      </c>
    </row>
    <row r="55" spans="2:8">
      <c r="B55" s="262">
        <f>VLOOKUP(E55,SOURCE!P:AB,13,0)</f>
        <v>107</v>
      </c>
      <c r="C55" s="262" t="str">
        <f>VLOOKUP(E55,SOURCE!P:AC,14,0)</f>
        <v>ITM_NEXTP</v>
      </c>
      <c r="D55" s="262" t="str">
        <f>VLOOKUP(E55,SOURCE!P:AA,12,0)</f>
        <v>NEXTP</v>
      </c>
      <c r="E55" t="s">
        <v>1745</v>
      </c>
      <c r="G55" t="s">
        <v>3850</v>
      </c>
      <c r="H55" s="264" t="str">
        <f t="shared" si="0"/>
        <v xml:space="preserve">              {ITM_NEXTP,                     "NEXTP"},</v>
      </c>
    </row>
    <row r="56" spans="2:8">
      <c r="B56" s="262">
        <f>VLOOKUP(E56,SOURCE!P:AB,13,0)</f>
        <v>109</v>
      </c>
      <c r="C56" s="262" t="str">
        <f>VLOOKUP(E56,SOURCE!P:AC,14,0)</f>
        <v>ITM_CONSTpi</v>
      </c>
      <c r="D56" s="262" t="str">
        <f>VLOOKUP(E56,SOURCE!P:AA,12,0)</f>
        <v>PI</v>
      </c>
      <c r="E56" t="s">
        <v>3203</v>
      </c>
      <c r="G56" t="s">
        <v>3852</v>
      </c>
      <c r="H56" s="264" t="str">
        <f t="shared" si="0"/>
        <v xml:space="preserve">              {ITM_CONSTpi,                   "PI"},</v>
      </c>
    </row>
    <row r="57" spans="2:8">
      <c r="B57" s="262">
        <f>VLOOKUP(E57,SOURCE!P:AB,13,0)</f>
        <v>115</v>
      </c>
      <c r="C57" s="262" t="str">
        <f>VLOOKUP(E57,SOURCE!P:AC,14,0)</f>
        <v>ITM_toDEG</v>
      </c>
      <c r="D57" s="262" t="str">
        <f>VLOOKUP(E57,SOURCE!P:AA,12,0)</f>
        <v>&gt;DEG</v>
      </c>
      <c r="E57" t="s">
        <v>2055</v>
      </c>
      <c r="G57" t="s">
        <v>3853</v>
      </c>
      <c r="H57" s="264" t="str">
        <f t="shared" si="0"/>
        <v xml:space="preserve">              {ITM_toDEG,                     "&gt;DEG"},</v>
      </c>
    </row>
    <row r="58" spans="2:8">
      <c r="B58" s="262">
        <f>VLOOKUP(E58,SOURCE!P:AB,13,0)</f>
        <v>116</v>
      </c>
      <c r="C58" s="262" t="str">
        <f>VLOOKUP(E58,SOURCE!P:AC,14,0)</f>
        <v>ITM_toDMS</v>
      </c>
      <c r="D58" s="262" t="str">
        <f>VLOOKUP(E58,SOURCE!P:AA,12,0)</f>
        <v>&gt;D.MS</v>
      </c>
      <c r="E58" t="s">
        <v>2056</v>
      </c>
      <c r="G58" t="s">
        <v>5297</v>
      </c>
      <c r="H58" s="264" t="str">
        <f t="shared" si="0"/>
        <v xml:space="preserve">              {ITM_toDMS,                     "&gt;D.MS"},</v>
      </c>
    </row>
    <row r="59" spans="2:8">
      <c r="B59" s="262">
        <f>VLOOKUP(E59,SOURCE!P:AB,13,0)</f>
        <v>117</v>
      </c>
      <c r="C59" s="262" t="str">
        <f>VLOOKUP(E59,SOURCE!P:AC,14,0)</f>
        <v>ITM_toGRAD</v>
      </c>
      <c r="D59" s="262" t="str">
        <f>VLOOKUP(E59,SOURCE!P:AA,12,0)</f>
        <v>&gt;GRAD</v>
      </c>
      <c r="E59" t="s">
        <v>2057</v>
      </c>
      <c r="G59" t="s">
        <v>5298</v>
      </c>
      <c r="H59" s="264" t="str">
        <f t="shared" si="0"/>
        <v xml:space="preserve">              {ITM_toGRAD,                    "&gt;GRAD"},</v>
      </c>
    </row>
    <row r="60" spans="2:8">
      <c r="B60" s="262">
        <f>VLOOKUP(E60,SOURCE!P:AB,13,0)</f>
        <v>118</v>
      </c>
      <c r="C60" s="262" t="str">
        <f>VLOOKUP(E60,SOURCE!P:AC,14,0)</f>
        <v>ITM_toMULpi</v>
      </c>
      <c r="D60" s="262" t="str">
        <f>VLOOKUP(E60,SOURCE!P:AA,12,0)</f>
        <v>&gt;MULPI</v>
      </c>
      <c r="E60" t="s">
        <v>2061</v>
      </c>
      <c r="G60" t="s">
        <v>5299</v>
      </c>
      <c r="H60" s="264" t="str">
        <f t="shared" si="0"/>
        <v xml:space="preserve">              {ITM_toMULpi,                   "&gt;MULPI"},</v>
      </c>
    </row>
    <row r="61" spans="2:8">
      <c r="B61" s="262">
        <f>VLOOKUP(E61,SOURCE!P:AB,13,0)</f>
        <v>119</v>
      </c>
      <c r="C61" s="262" t="str">
        <f>VLOOKUP(E61,SOURCE!P:AC,14,0)</f>
        <v>ITM_toRAD</v>
      </c>
      <c r="D61" s="262" t="str">
        <f>VLOOKUP(E61,SOURCE!P:AA,12,0)</f>
        <v>&gt;RAD</v>
      </c>
      <c r="E61" t="s">
        <v>2063</v>
      </c>
      <c r="G61" t="s">
        <v>3854</v>
      </c>
      <c r="H61" s="264" t="str">
        <f t="shared" si="0"/>
        <v xml:space="preserve">              {ITM_toRAD,                     "&gt;RAD"},</v>
      </c>
    </row>
    <row r="62" spans="2:8">
      <c r="B62" s="262">
        <f>VLOOKUP(E62,SOURCE!P:AB,13,0)</f>
        <v>1959</v>
      </c>
      <c r="C62" s="262" t="str">
        <f>VLOOKUP(E62,SOURCE!P:AC,14,0)</f>
        <v>ITM_DEG2</v>
      </c>
      <c r="D62" s="262" t="str">
        <f>VLOOKUP(E62,SOURCE!P:AA,12,0)</f>
        <v>&gt;&gt;DEG</v>
      </c>
      <c r="E62" t="s">
        <v>2648</v>
      </c>
      <c r="G62" t="s">
        <v>2669</v>
      </c>
      <c r="H62" s="264" t="str">
        <f t="shared" si="0"/>
        <v xml:space="preserve">              {ITM_DEG2,                      "&gt;&gt;DEG"},</v>
      </c>
    </row>
    <row r="63" spans="2:8">
      <c r="B63" s="262">
        <f>VLOOKUP(E63,SOURCE!P:AB,13,0)</f>
        <v>1963</v>
      </c>
      <c r="C63" s="262" t="str">
        <f>VLOOKUP(E63,SOURCE!P:AC,14,0)</f>
        <v>ITM_RAD2</v>
      </c>
      <c r="D63" s="262" t="str">
        <f>VLOOKUP(E63,SOURCE!P:AA,12,0)</f>
        <v>&gt;&gt;RAD</v>
      </c>
      <c r="E63" t="s">
        <v>2651</v>
      </c>
      <c r="G63" t="s">
        <v>2672</v>
      </c>
      <c r="H63" s="264" t="str">
        <f t="shared" si="0"/>
        <v xml:space="preserve">              {ITM_RAD2,                      "&gt;&gt;RAD"},</v>
      </c>
    </row>
    <row r="64" spans="2:8">
      <c r="B64" s="262">
        <f>VLOOKUP(E64,SOURCE!P:AB,13,0)</f>
        <v>1961</v>
      </c>
      <c r="C64" s="262" t="str">
        <f>VLOOKUP(E64,SOURCE!P:AC,14,0)</f>
        <v>ITM_GRAD2</v>
      </c>
      <c r="D64" s="262" t="str">
        <f>VLOOKUP(E64,SOURCE!P:AA,12,0)</f>
        <v>&gt;&gt;GRAD</v>
      </c>
      <c r="E64" t="s">
        <v>2653</v>
      </c>
      <c r="G64" t="s">
        <v>2671</v>
      </c>
      <c r="H64" s="264" t="str">
        <f t="shared" si="0"/>
        <v xml:space="preserve">              {ITM_GRAD2,                     "&gt;&gt;GRAD"},</v>
      </c>
    </row>
    <row r="65" spans="2:8">
      <c r="B65" s="262">
        <f>VLOOKUP(E65,SOURCE!P:AB,13,0)</f>
        <v>132</v>
      </c>
      <c r="C65" s="262" t="str">
        <f>VLOOKUP(E65,SOURCE!P:AC,14,0)</f>
        <v>CST_05</v>
      </c>
      <c r="D65" s="262" t="str">
        <f>VLOOKUP(E65,SOURCE!P:AA,12,0)</f>
        <v>c</v>
      </c>
      <c r="E65" t="s">
        <v>1442</v>
      </c>
      <c r="G65" t="s">
        <v>3857</v>
      </c>
      <c r="H65" s="264" t="str">
        <f t="shared" si="0"/>
        <v xml:space="preserve">              {CST_05,                        "c"},</v>
      </c>
    </row>
    <row r="66" spans="2:8">
      <c r="B66" s="262">
        <f>VLOOKUP(E66,SOURCE!P:AB,13,0)</f>
        <v>201</v>
      </c>
      <c r="C66" s="262" t="str">
        <f>VLOOKUP(E66,SOURCE!P:AC,14,0)</f>
        <v>CST_74</v>
      </c>
      <c r="D66" s="262" t="str">
        <f>VLOOKUP(E66,SOURCE!P:AA,12,0)</f>
        <v>phi</v>
      </c>
      <c r="E66" t="s">
        <v>2041</v>
      </c>
      <c r="G66" t="s">
        <v>5301</v>
      </c>
      <c r="H66" s="264" t="str">
        <f t="shared" si="0"/>
        <v xml:space="preserve">              {CST_74,                        "PHI"},</v>
      </c>
    </row>
    <row r="67" spans="2:8">
      <c r="B67" s="262">
        <f>VLOOKUP(E67,SOURCE!P:AB,13,0)</f>
        <v>433</v>
      </c>
      <c r="C67" s="262" t="str">
        <f>VLOOKUP(E67,SOURCE!P:AC,14,0)</f>
        <v>ITM_SIGMAPLUS</v>
      </c>
      <c r="D67" s="262" t="str">
        <f>VLOOKUP(E67,SOURCE!P:AA,12,0)</f>
        <v>SUM+</v>
      </c>
      <c r="E67" t="s">
        <v>1003</v>
      </c>
      <c r="G67" t="s">
        <v>2601</v>
      </c>
      <c r="H67" s="26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62">
        <f>VLOOKUP(E68,SOURCE!P:AB,13,0)</f>
        <v>435</v>
      </c>
      <c r="C68" s="262" t="str">
        <f>VLOOKUP(E68,SOURCE!P:AC,14,0)</f>
        <v>ITM_NSIGMA</v>
      </c>
      <c r="D68" s="262" t="str">
        <f>VLOOKUP(E68,SOURCE!P:AA,12,0)</f>
        <v>NSUM</v>
      </c>
      <c r="E68" t="s">
        <v>1754</v>
      </c>
      <c r="G68" t="s">
        <v>5304</v>
      </c>
      <c r="H68" s="264" t="str">
        <f t="shared" si="1"/>
        <v xml:space="preserve">              {ITM_NSIGMA,                    "NSUM"},</v>
      </c>
    </row>
    <row r="69" spans="2:8">
      <c r="B69" s="262">
        <f>VLOOKUP(E69,SOURCE!P:AB,13,0)</f>
        <v>436</v>
      </c>
      <c r="C69" s="262" t="str">
        <f>VLOOKUP(E69,SOURCE!P:AC,14,0)</f>
        <v>ITM_SIGMAx</v>
      </c>
      <c r="D69" s="262" t="str">
        <f>VLOOKUP(E69,SOURCE!P:AA,12,0)</f>
        <v>SUMX</v>
      </c>
      <c r="E69" t="s">
        <v>2032</v>
      </c>
      <c r="G69" t="s">
        <v>5305</v>
      </c>
      <c r="H69" s="264" t="str">
        <f t="shared" si="1"/>
        <v xml:space="preserve">              {ITM_SIGMAx,                    "SUMX"},</v>
      </c>
    </row>
    <row r="70" spans="2:8">
      <c r="B70" s="262">
        <f>VLOOKUP(E70,SOURCE!P:AB,13,0)</f>
        <v>437</v>
      </c>
      <c r="C70" s="262" t="str">
        <f>VLOOKUP(E70,SOURCE!P:AC,14,0)</f>
        <v>ITM_SIGMAy</v>
      </c>
      <c r="D70" s="262" t="str">
        <f>VLOOKUP(E70,SOURCE!P:AA,12,0)</f>
        <v>SUMY</v>
      </c>
      <c r="E70" t="s">
        <v>2037</v>
      </c>
      <c r="G70" t="s">
        <v>5306</v>
      </c>
      <c r="H70" s="264" t="str">
        <f t="shared" si="1"/>
        <v xml:space="preserve">              {ITM_SIGMAy,                    "SUMY"},</v>
      </c>
    </row>
    <row r="71" spans="2:8">
      <c r="B71" s="262">
        <f>VLOOKUP(E71,SOURCE!P:AB,13,0)</f>
        <v>527</v>
      </c>
      <c r="C71" s="262" t="str">
        <f>VLOOKUP(E71,SOURCE!P:AC,14,0)</f>
        <v>ITM_REG_X</v>
      </c>
      <c r="D71" s="262" t="str">
        <f>VLOOKUP(E71,SOURCE!P:AA,12,0)</f>
        <v>X</v>
      </c>
      <c r="E71" t="s">
        <v>2125</v>
      </c>
      <c r="G71" t="s">
        <v>5307</v>
      </c>
      <c r="H71" s="264" t="str">
        <f t="shared" si="1"/>
        <v xml:space="preserve">              {ITM_REG_X,                     "X"},</v>
      </c>
    </row>
    <row r="72" spans="2:8">
      <c r="B72" s="262">
        <f>VLOOKUP(E72,SOURCE!P:AB,13,0)</f>
        <v>528</v>
      </c>
      <c r="C72" s="262" t="str">
        <f>VLOOKUP(E72,SOURCE!P:AC,14,0)</f>
        <v>ITM_REG_Y</v>
      </c>
      <c r="D72" s="262" t="str">
        <f>VLOOKUP(E72,SOURCE!P:AA,12,0)</f>
        <v>Y</v>
      </c>
      <c r="E72" t="s">
        <v>2126</v>
      </c>
      <c r="G72" t="s">
        <v>5308</v>
      </c>
      <c r="H72" s="264" t="str">
        <f t="shared" si="1"/>
        <v xml:space="preserve">              {ITM_REG_Y,                     "Y"},</v>
      </c>
    </row>
    <row r="73" spans="2:8">
      <c r="B73" s="262">
        <f>VLOOKUP(E73,SOURCE!P:AB,13,0)</f>
        <v>539</v>
      </c>
      <c r="C73" s="262" t="str">
        <f>VLOOKUP(E73,SOURCE!P:AC,14,0)</f>
        <v>ITM_INDIRECTION</v>
      </c>
      <c r="D73" s="262" t="str">
        <f>VLOOKUP(E73,SOURCE!P:AA,12,0)</f>
        <v>IND&gt;</v>
      </c>
      <c r="E73" t="s">
        <v>995</v>
      </c>
      <c r="G73" t="s">
        <v>2760</v>
      </c>
      <c r="H73" s="264" t="str">
        <f t="shared" si="1"/>
        <v xml:space="preserve">              {ITM_INDIRECTION,               "IND&gt;"},</v>
      </c>
    </row>
    <row r="74" spans="2:8">
      <c r="B74" s="262">
        <f>VLOOKUP(E74,SOURCE!P:AB,13,0)</f>
        <v>103</v>
      </c>
      <c r="C74" s="262" t="str">
        <f>VLOOKUP(E74,SOURCE!P:AC,14,0)</f>
        <v>ITM_MAX</v>
      </c>
      <c r="D74" s="262" t="str">
        <f>VLOOKUP(E74,SOURCE!P:AA,12,0)</f>
        <v>MAX</v>
      </c>
      <c r="E74" t="s">
        <v>996</v>
      </c>
      <c r="G74" t="s">
        <v>3848</v>
      </c>
      <c r="H74" s="264" t="str">
        <f t="shared" si="1"/>
        <v xml:space="preserve">              {ITM_Max,                       "MAX"},</v>
      </c>
    </row>
    <row r="75" spans="2:8">
      <c r="B75" s="262">
        <f>VLOOKUP(E75,SOURCE!P:AB,13,0)</f>
        <v>104</v>
      </c>
      <c r="C75" s="262" t="str">
        <f>VLOOKUP(E75,SOURCE!P:AC,14,0)</f>
        <v>ITM_MIN</v>
      </c>
      <c r="D75" s="262" t="str">
        <f>VLOOKUP(E75,SOURCE!P:AA,12,0)</f>
        <v>MIN</v>
      </c>
      <c r="E75" t="s">
        <v>997</v>
      </c>
      <c r="G75" t="s">
        <v>3849</v>
      </c>
      <c r="H75" s="264" t="str">
        <f t="shared" si="1"/>
        <v xml:space="preserve">              {ITM_Min,                       "MIN"},</v>
      </c>
    </row>
    <row r="76" spans="2:8">
      <c r="B76" s="262">
        <f>VLOOKUP(E76,SOURCE!P:AB,13,0)</f>
        <v>990</v>
      </c>
      <c r="C76" s="262" t="str">
        <f>VLOOKUP(E76,SOURCE!P:AC,14,0)</f>
        <v>ITM_EXPONENT</v>
      </c>
      <c r="D76" s="262" t="str">
        <f>VLOOKUP(E76,SOURCE!P:AA,12,0)</f>
        <v/>
      </c>
      <c r="E76" t="s">
        <v>1002</v>
      </c>
      <c r="G76" t="s">
        <v>5309</v>
      </c>
      <c r="H76" s="264" t="str">
        <f t="shared" si="1"/>
        <v xml:space="preserve">              {ITM_EXPONENT,                  "EEX"},</v>
      </c>
    </row>
    <row r="77" spans="2:8">
      <c r="B77" s="262">
        <f>VLOOKUP(E77,SOURCE!P:AB,13,0)</f>
        <v>1405</v>
      </c>
      <c r="C77" s="262" t="str">
        <f>VLOOKUP(E77,SOURCE!P:AC,14,0)</f>
        <v>ITM_SNAP</v>
      </c>
      <c r="D77" s="262" t="str">
        <f>VLOOKUP(E77,SOURCE!P:AA,12,0)</f>
        <v>SNAP</v>
      </c>
      <c r="E77" t="s">
        <v>3946</v>
      </c>
      <c r="G77" t="s">
        <v>5310</v>
      </c>
      <c r="H77" s="264" t="str">
        <f t="shared" si="1"/>
        <v xml:space="preserve">              {ITM_SNAP,                      "SNAP"},</v>
      </c>
    </row>
    <row r="78" spans="2:8">
      <c r="B78" s="262">
        <f>VLOOKUP(E78,SOURCE!P:AB,13,0)</f>
        <v>1407</v>
      </c>
      <c r="C78" s="262" t="str">
        <f>VLOOKUP(E78,SOURCE!P:AC,14,0)</f>
        <v>ITM_ABS</v>
      </c>
      <c r="D78" s="262" t="str">
        <f>VLOOKUP(E78,SOURCE!P:AA,12,0)</f>
        <v>ABS</v>
      </c>
      <c r="E78" t="s">
        <v>1405</v>
      </c>
      <c r="G78" t="s">
        <v>2597</v>
      </c>
      <c r="H78" s="264" t="str">
        <f t="shared" si="1"/>
        <v xml:space="preserve">              {ITM_ABS,                       "ABS"},</v>
      </c>
    </row>
    <row r="79" spans="2:8">
      <c r="B79" s="262">
        <f>VLOOKUP(E79,SOURCE!P:AB,13,0)</f>
        <v>1410</v>
      </c>
      <c r="C79" s="262" t="str">
        <f>VLOOKUP(E79,SOURCE!P:AC,14,0)</f>
        <v>ITM_ALL</v>
      </c>
      <c r="D79" s="262" t="str">
        <f>VLOOKUP(E79,SOURCE!P:AA,12,0)</f>
        <v>ALL</v>
      </c>
      <c r="E79" t="s">
        <v>1409</v>
      </c>
      <c r="G79" t="s">
        <v>5311</v>
      </c>
      <c r="H79" s="264" t="str">
        <f t="shared" si="1"/>
        <v xml:space="preserve">              {ITM_ALL,                       "ALL"},</v>
      </c>
    </row>
    <row r="80" spans="2:8">
      <c r="B80" s="262">
        <f>VLOOKUP(E80,SOURCE!P:AB,13,0)</f>
        <v>1413</v>
      </c>
      <c r="C80" s="262" t="str">
        <f>VLOOKUP(E80,SOURCE!P:AC,14,0)</f>
        <v>ITM_BATT</v>
      </c>
      <c r="D80" s="262" t="str">
        <f>VLOOKUP(E80,SOURCE!P:AA,12,0)</f>
        <v>BATT?</v>
      </c>
      <c r="E80" t="s">
        <v>1427</v>
      </c>
      <c r="G80" t="s">
        <v>5312</v>
      </c>
      <c r="H80" s="264" t="str">
        <f t="shared" si="1"/>
        <v xml:space="preserve">              {ITM_BATT,                      "BATT?"},</v>
      </c>
    </row>
    <row r="81" spans="2:8">
      <c r="B81" s="262">
        <f>VLOOKUP(E81,SOURCE!P:AB,13,0)</f>
        <v>1418</v>
      </c>
      <c r="C81" s="262" t="str">
        <f>VLOOKUP(E81,SOURCE!P:AC,14,0)</f>
        <v>ITM_CASE</v>
      </c>
      <c r="D81" s="262" t="str">
        <f>VLOOKUP(E81,SOURCE!P:AA,12,0)</f>
        <v>CASE</v>
      </c>
      <c r="E81" t="s">
        <v>1446</v>
      </c>
      <c r="G81" t="s">
        <v>5313</v>
      </c>
      <c r="H81" s="264" t="str">
        <f t="shared" si="1"/>
        <v xml:space="preserve">              {ITM_CASE,                      "CASE"},</v>
      </c>
    </row>
    <row r="82" spans="2:8">
      <c r="B82" s="262">
        <f>VLOOKUP(E82,SOURCE!P:AB,13,0)</f>
        <v>1428</v>
      </c>
      <c r="C82" s="262" t="str">
        <f>VLOOKUP(E82,SOURCE!P:AC,14,0)</f>
        <v>ITM_CLSTK</v>
      </c>
      <c r="D82" s="262" t="str">
        <f>VLOOKUP(E82,SOURCE!P:AA,12,0)</f>
        <v>CLSTK</v>
      </c>
      <c r="E82" t="s">
        <v>1469</v>
      </c>
      <c r="G82" t="s">
        <v>5314</v>
      </c>
      <c r="H82" s="264" t="str">
        <f t="shared" si="1"/>
        <v xml:space="preserve">              {ITM_CLSTK,                     "CLSTK"},</v>
      </c>
    </row>
    <row r="83" spans="2:8">
      <c r="B83" s="262">
        <f>VLOOKUP(E83,SOURCE!P:AB,13,0)</f>
        <v>1429</v>
      </c>
      <c r="C83" s="262" t="str">
        <f>VLOOKUP(E83,SOURCE!P:AC,14,0)</f>
        <v>ITM_CLSIGMA</v>
      </c>
      <c r="D83" s="262" t="str">
        <f>VLOOKUP(E83,SOURCE!P:AA,12,0)</f>
        <v>CLSUM</v>
      </c>
      <c r="E83" t="s">
        <v>1471</v>
      </c>
      <c r="G83" t="s">
        <v>5315</v>
      </c>
      <c r="H83" s="264" t="str">
        <f t="shared" si="1"/>
        <v xml:space="preserve">              {ITM_CLSIGMA,                   "CLSUM"},</v>
      </c>
    </row>
    <row r="84" spans="2:8">
      <c r="B84" s="262">
        <f>VLOOKUP(E84,SOURCE!P:AB,13,0)</f>
        <v>1445</v>
      </c>
      <c r="C84" s="262" t="str">
        <f>VLOOKUP(E84,SOURCE!P:AC,14,0)</f>
        <v>ITM_DEG</v>
      </c>
      <c r="D84" s="262" t="str">
        <f>VLOOKUP(E84,SOURCE!P:AA,12,0)</f>
        <v>DEG</v>
      </c>
      <c r="E84" t="s">
        <v>1494</v>
      </c>
      <c r="G84" t="s">
        <v>5316</v>
      </c>
      <c r="H84" s="264" t="str">
        <f t="shared" si="1"/>
        <v xml:space="preserve">              {ITM_DEG,                       "DEG"},</v>
      </c>
    </row>
    <row r="85" spans="2:8">
      <c r="B85" s="262">
        <f>VLOOKUP(E85,SOURCE!P:AB,13,0)</f>
        <v>1460</v>
      </c>
      <c r="C85" s="262" t="str">
        <f>VLOOKUP(E85,SOURCE!P:AC,14,0)</f>
        <v>ITM_ENG</v>
      </c>
      <c r="D85" s="262" t="str">
        <f>VLOOKUP(E85,SOURCE!P:AA,12,0)</f>
        <v>ENG</v>
      </c>
      <c r="E85" t="s">
        <v>1515</v>
      </c>
      <c r="G85" t="s">
        <v>5317</v>
      </c>
      <c r="H85" s="264" t="str">
        <f t="shared" si="1"/>
        <v xml:space="preserve">              {ITM_ENG,                       "ENG"},</v>
      </c>
    </row>
    <row r="86" spans="2:8">
      <c r="B86" s="262">
        <f>VLOOKUP(E86,SOURCE!P:AB,13,0)</f>
        <v>1470</v>
      </c>
      <c r="C86" s="262" t="str">
        <f>VLOOKUP(E86,SOURCE!P:AC,14,0)</f>
        <v>ITM_EXPT</v>
      </c>
      <c r="D86" s="262" t="str">
        <f>VLOOKUP(E86,SOURCE!P:AA,12,0)</f>
        <v>EXPT</v>
      </c>
      <c r="E86" t="s">
        <v>1535</v>
      </c>
      <c r="G86" t="s">
        <v>5318</v>
      </c>
      <c r="H86" s="264" t="str">
        <f t="shared" si="1"/>
        <v xml:space="preserve">              {ITM_EXPT,                      "EXPT"},</v>
      </c>
    </row>
    <row r="87" spans="2:8">
      <c r="B87" s="262">
        <f>VLOOKUP(E87,SOURCE!P:AB,13,0)</f>
        <v>1472</v>
      </c>
      <c r="C87" s="262" t="str">
        <f>VLOOKUP(E87,SOURCE!P:AC,14,0)</f>
        <v>ITM_FIB</v>
      </c>
      <c r="D87" s="262" t="str">
        <f>VLOOKUP(E87,SOURCE!P:AA,12,0)</f>
        <v>FIB</v>
      </c>
      <c r="E87" t="s">
        <v>1548</v>
      </c>
      <c r="G87" t="s">
        <v>5319</v>
      </c>
      <c r="H87" s="264" t="str">
        <f t="shared" si="1"/>
        <v xml:space="preserve">              {ITM_FIB,                       "FIB"},</v>
      </c>
    </row>
    <row r="88" spans="2:8">
      <c r="B88" s="262">
        <f>VLOOKUP(E88,SOURCE!P:AB,13,0)</f>
        <v>1473</v>
      </c>
      <c r="C88" s="262" t="str">
        <f>VLOOKUP(E88,SOURCE!P:AC,14,0)</f>
        <v>ITM_FIX</v>
      </c>
      <c r="D88" s="262" t="str">
        <f>VLOOKUP(E88,SOURCE!P:AA,12,0)</f>
        <v>FIX</v>
      </c>
      <c r="E88" t="s">
        <v>1551</v>
      </c>
      <c r="G88" t="s">
        <v>5320</v>
      </c>
      <c r="H88" s="264" t="str">
        <f t="shared" si="1"/>
        <v xml:space="preserve">              {ITM_FIX,                       "FIX"},</v>
      </c>
    </row>
    <row r="89" spans="2:8">
      <c r="B89" s="262">
        <f>VLOOKUP(E89,SOURCE!P:AB,13,0)</f>
        <v>1478</v>
      </c>
      <c r="C89" s="262" t="str">
        <f>VLOOKUP(E89,SOURCE!P:AC,14,0)</f>
        <v>ITM_GD</v>
      </c>
      <c r="D89" s="262" t="str">
        <f>VLOOKUP(E89,SOURCE!P:AA,12,0)</f>
        <v>GD</v>
      </c>
      <c r="E89" t="s">
        <v>1581</v>
      </c>
      <c r="G89" t="s">
        <v>5321</v>
      </c>
      <c r="H89" s="264" t="str">
        <f t="shared" si="1"/>
        <v xml:space="preserve">              {ITM_GD,                        "GD"},</v>
      </c>
    </row>
    <row r="90" spans="2:8">
      <c r="B90" s="262">
        <f>VLOOKUP(E90,SOURCE!P:AB,13,0)</f>
        <v>1479</v>
      </c>
      <c r="C90" s="262" t="str">
        <f>VLOOKUP(E90,SOURCE!P:AC,14,0)</f>
        <v>ITM_GDM1</v>
      </c>
      <c r="D90" s="262" t="str">
        <f>VLOOKUP(E90,SOURCE!P:AA,12,0)</f>
        <v>GD^-1</v>
      </c>
      <c r="E90" t="s">
        <v>1582</v>
      </c>
      <c r="G90" t="s">
        <v>3955</v>
      </c>
      <c r="H90" s="264" t="str">
        <f t="shared" si="1"/>
        <v xml:space="preserve">              {ITM_GDM1,                      "GD^-1"},</v>
      </c>
    </row>
    <row r="91" spans="2:8">
      <c r="B91" s="262">
        <f>VLOOKUP(E91,SOURCE!P:AB,13,0)</f>
        <v>1485</v>
      </c>
      <c r="C91" s="262" t="str">
        <f>VLOOKUP(E91,SOURCE!P:AC,14,0)</f>
        <v>ITM_IM</v>
      </c>
      <c r="D91" s="262" t="str">
        <f>VLOOKUP(E91,SOURCE!P:AA,12,0)</f>
        <v>IM</v>
      </c>
      <c r="E91" t="s">
        <v>1608</v>
      </c>
      <c r="G91" t="s">
        <v>5322</v>
      </c>
      <c r="H91" s="264" t="str">
        <f t="shared" si="1"/>
        <v xml:space="preserve">              {ITM_IM,                        "IM"},</v>
      </c>
    </row>
    <row r="92" spans="2:8">
      <c r="B92" s="262">
        <f>VLOOKUP(E92,SOURCE!P:AB,13,0)</f>
        <v>1486</v>
      </c>
      <c r="C92" s="262" t="str">
        <f>VLOOKUP(E92,SOURCE!P:AC,14,0)</f>
        <v>ITM_INDEX</v>
      </c>
      <c r="D92" s="262" t="str">
        <f>VLOOKUP(E92,SOURCE!P:AA,12,0)</f>
        <v>INDEX</v>
      </c>
      <c r="E92" t="s">
        <v>1610</v>
      </c>
      <c r="G92" t="s">
        <v>5323</v>
      </c>
      <c r="H92" s="264" t="str">
        <f t="shared" si="1"/>
        <v xml:space="preserve">              {ITM_INDEX,                     "INDEX"},</v>
      </c>
    </row>
    <row r="93" spans="2:8">
      <c r="B93" s="262">
        <f>VLOOKUP(E93,SOURCE!P:AB,13,0)</f>
        <v>1490</v>
      </c>
      <c r="C93" s="262" t="str">
        <f>VLOOKUP(E93,SOURCE!P:AC,14,0)</f>
        <v>ITM_IPLUS</v>
      </c>
      <c r="D93" s="262" t="str">
        <f>VLOOKUP(E93,SOURCE!P:AA,12,0)</f>
        <v>I+</v>
      </c>
      <c r="E93" t="s">
        <v>1622</v>
      </c>
      <c r="G93" t="s">
        <v>5324</v>
      </c>
      <c r="H93" s="264" t="str">
        <f t="shared" si="1"/>
        <v xml:space="preserve">              {ITM_IPLUS,                     "I+"},</v>
      </c>
    </row>
    <row r="94" spans="2:8">
      <c r="B94" s="262">
        <f>VLOOKUP(E94,SOURCE!P:AB,13,0)</f>
        <v>1491</v>
      </c>
      <c r="C94" s="262" t="str">
        <f>VLOOKUP(E94,SOURCE!P:AC,14,0)</f>
        <v>ITM_IMINUS</v>
      </c>
      <c r="D94" s="262" t="str">
        <f>VLOOKUP(E94,SOURCE!P:AA,12,0)</f>
        <v>I-</v>
      </c>
      <c r="E94" t="s">
        <v>1623</v>
      </c>
      <c r="G94" t="s">
        <v>5325</v>
      </c>
      <c r="H94" s="264" t="str">
        <f t="shared" si="1"/>
        <v xml:space="preserve">              {ITM_IMINUS,                    "I-"},</v>
      </c>
    </row>
    <row r="95" spans="2:8">
      <c r="B95" s="262">
        <f>VLOOKUP(E95,SOURCE!P:AB,13,0)</f>
        <v>1493</v>
      </c>
      <c r="C95" s="262" t="str">
        <f>VLOOKUP(E95,SOURCE!P:AC,14,0)</f>
        <v>ITM_JPLUS</v>
      </c>
      <c r="D95" s="262" t="str">
        <f>VLOOKUP(E95,SOURCE!P:AA,12,0)</f>
        <v>J+</v>
      </c>
      <c r="E95" t="s">
        <v>1626</v>
      </c>
      <c r="G95" t="s">
        <v>5326</v>
      </c>
      <c r="H95" s="264" t="str">
        <f t="shared" si="1"/>
        <v xml:space="preserve">              {ITM_JPLUS,                     "J+"},</v>
      </c>
    </row>
    <row r="96" spans="2:8">
      <c r="B96" s="262">
        <f>VLOOKUP(E96,SOURCE!P:AB,13,0)</f>
        <v>1494</v>
      </c>
      <c r="C96" s="262" t="str">
        <f>VLOOKUP(E96,SOURCE!P:AC,14,0)</f>
        <v>ITM_JMINUS</v>
      </c>
      <c r="D96" s="262" t="str">
        <f>VLOOKUP(E96,SOURCE!P:AA,12,0)</f>
        <v>J-</v>
      </c>
      <c r="E96" t="s">
        <v>1627</v>
      </c>
      <c r="G96" t="s">
        <v>5327</v>
      </c>
      <c r="H96" s="264" t="str">
        <f t="shared" si="1"/>
        <v xml:space="preserve">              {ITM_JMINUS,                    "J-"},</v>
      </c>
    </row>
    <row r="97" spans="2:8">
      <c r="B97" s="262">
        <f>VLOOKUP(E97,SOURCE!P:AB,13,0)</f>
        <v>1500</v>
      </c>
      <c r="C97" s="262" t="str">
        <f>VLOOKUP(E97,SOURCE!P:AC,14,0)</f>
        <v>ITM_sinc</v>
      </c>
      <c r="D97" s="262" t="str">
        <f>VLOOKUP(E97,SOURCE!P:AA,12,0)</f>
        <v>SINC</v>
      </c>
      <c r="E97" t="s">
        <v>1873</v>
      </c>
      <c r="G97" t="s">
        <v>3858</v>
      </c>
      <c r="H97" s="264" t="str">
        <f t="shared" si="1"/>
        <v xml:space="preserve">              {ITM_sinc,                      "SINC"},</v>
      </c>
    </row>
    <row r="98" spans="2:8">
      <c r="B98" s="262">
        <f>VLOOKUP(E98,SOURCE!P:AB,13,0)</f>
        <v>1523</v>
      </c>
      <c r="C98" s="262" t="str">
        <f>VLOOKUP(E98,SOURCE!P:AC,14,0)</f>
        <v>ITM_MULPI</v>
      </c>
      <c r="D98" s="262" t="str">
        <f>VLOOKUP(E98,SOURCE!P:AA,12,0)</f>
        <v>MULPI</v>
      </c>
      <c r="E98" t="s">
        <v>1706</v>
      </c>
      <c r="G98" t="s">
        <v>5331</v>
      </c>
      <c r="H98" s="264" t="str">
        <f t="shared" si="1"/>
        <v xml:space="preserve">              {ITM_MULPI,                     "MULPI"},</v>
      </c>
    </row>
    <row r="99" spans="2:8">
      <c r="C99" s="262" t="s">
        <v>1900</v>
      </c>
      <c r="D99" s="262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1900</v>
      </c>
      <c r="G99" t="s">
        <v>5295</v>
      </c>
      <c r="H99" s="264" t="str">
        <f t="shared" si="1"/>
        <v xml:space="preserve">              {ITM_SUM,                       "SUM"},</v>
      </c>
    </row>
    <row r="100" spans="2:8">
      <c r="B100" s="262">
        <f>VLOOKUP(E100,SOURCE!P:AB,13,0)</f>
        <v>1540</v>
      </c>
      <c r="C100" s="262" t="str">
        <f>VLOOKUP(E100,SOURCE!P:AC,14,0)</f>
        <v>ITM_sincpi</v>
      </c>
      <c r="D100" s="262" t="str">
        <f>VLOOKUP(E100,SOURCE!P:AA,12,0)</f>
        <v>SINCPI</v>
      </c>
      <c r="E100" t="s">
        <v>2765</v>
      </c>
      <c r="G100" t="s">
        <v>5332</v>
      </c>
      <c r="H100" s="264" t="str">
        <f t="shared" si="1"/>
        <v xml:space="preserve">              {ITM_sincpi,                    "SINCPI"},</v>
      </c>
    </row>
    <row r="101" spans="2:8">
      <c r="B101" s="262">
        <f>VLOOKUP(E101,SOURCE!P:AB,13,0)</f>
        <v>1549</v>
      </c>
      <c r="C101" s="262" t="str">
        <f>VLOOKUP(E101,SOURCE!P:AC,14,0)</f>
        <v>ITM_PLOT</v>
      </c>
      <c r="D101" s="262" t="str">
        <f>VLOOKUP(E101,SOURCE!P:AA,12,0)</f>
        <v>PLOT</v>
      </c>
      <c r="E101" t="s">
        <v>1773</v>
      </c>
      <c r="G101" t="s">
        <v>5333</v>
      </c>
      <c r="H101" s="264" t="str">
        <f t="shared" si="1"/>
        <v xml:space="preserve">              {ITM_PLOT,                      "PLOT"},</v>
      </c>
    </row>
    <row r="102" spans="2:8">
      <c r="B102" s="262">
        <f>VLOOKUP(E102,SOURCE!P:AB,13,0)</f>
        <v>1557</v>
      </c>
      <c r="C102" s="262" t="str">
        <f>VLOOKUP(E102,SOURCE!P:AC,14,0)</f>
        <v>ITM_RAD</v>
      </c>
      <c r="D102" s="262" t="str">
        <f>VLOOKUP(E102,SOURCE!P:AA,12,0)</f>
        <v>RAD</v>
      </c>
      <c r="E102" t="s">
        <v>1795</v>
      </c>
      <c r="G102" t="s">
        <v>5334</v>
      </c>
      <c r="H102" s="264" t="str">
        <f t="shared" si="1"/>
        <v xml:space="preserve">              {ITM_RAD,                       "RAD"},</v>
      </c>
    </row>
    <row r="103" spans="2:8">
      <c r="B103" s="262">
        <f>VLOOKUP(E103,SOURCE!P:AB,13,0)</f>
        <v>1559</v>
      </c>
      <c r="C103" s="262" t="str">
        <f>VLOOKUP(E103,SOURCE!P:AC,14,0)</f>
        <v>ITM_RAN</v>
      </c>
      <c r="D103" s="262" t="str">
        <f>VLOOKUP(E103,SOURCE!P:AA,12,0)</f>
        <v>RAN#</v>
      </c>
      <c r="E103" t="s">
        <v>1798</v>
      </c>
      <c r="G103" t="s">
        <v>5335</v>
      </c>
      <c r="H103" s="264" t="str">
        <f t="shared" si="1"/>
        <v xml:space="preserve">              {ITM_RAN,                       "RAN#"},</v>
      </c>
    </row>
    <row r="104" spans="2:8">
      <c r="B104" s="262">
        <f>VLOOKUP(E104,SOURCE!P:AB,13,0)</f>
        <v>1562</v>
      </c>
      <c r="C104" s="262" t="str">
        <f>VLOOKUP(E104,SOURCE!P:AC,14,0)</f>
        <v>ITM_RCLEL</v>
      </c>
      <c r="D104" s="262" t="str">
        <f>VLOOKUP(E104,SOURCE!P:AA,12,0)</f>
        <v>RCLEL</v>
      </c>
      <c r="E104" t="s">
        <v>1802</v>
      </c>
      <c r="G104" t="s">
        <v>5336</v>
      </c>
      <c r="H104" s="264" t="str">
        <f t="shared" si="1"/>
        <v xml:space="preserve">              {ITM_RCLEL,                     "RCLEL"},</v>
      </c>
    </row>
    <row r="105" spans="2:8">
      <c r="B105" s="262">
        <f>VLOOKUP(E105,SOURCE!P:AB,13,0)</f>
        <v>1566</v>
      </c>
      <c r="C105" s="262" t="str">
        <f>VLOOKUP(E105,SOURCE!P:AC,14,0)</f>
        <v>ITM_RE</v>
      </c>
      <c r="D105" s="262" t="str">
        <f>VLOOKUP(E105,SOURCE!P:AA,12,0)</f>
        <v>RE</v>
      </c>
      <c r="E105" t="s">
        <v>1812</v>
      </c>
      <c r="G105" t="s">
        <v>3859</v>
      </c>
      <c r="H105" s="264" t="str">
        <f t="shared" si="1"/>
        <v xml:space="preserve">              {ITM_RE,                        "RE"},</v>
      </c>
    </row>
    <row r="106" spans="2:8">
      <c r="B106" s="262">
        <f>VLOOKUP(E106,SOURCE!P:AB,13,0)</f>
        <v>1570</v>
      </c>
      <c r="C106" s="262" t="str">
        <f>VLOOKUP(E106,SOURCE!P:AC,14,0)</f>
        <v>ITM_REexIM</v>
      </c>
      <c r="D106" s="262" t="str">
        <f>VLOOKUP(E106,SOURCE!P:AA,12,0)</f>
        <v>RE&lt;&gt;IM</v>
      </c>
      <c r="E106" t="s">
        <v>1818</v>
      </c>
      <c r="G106" t="s">
        <v>3860</v>
      </c>
      <c r="H106" s="264" t="str">
        <f t="shared" si="1"/>
        <v xml:space="preserve">              {ITM_REexIM,                    "RE&lt;&gt;IM"},</v>
      </c>
    </row>
    <row r="107" spans="2:8">
      <c r="B107" s="262">
        <f>VLOOKUP(E107,SOURCE!P:AB,13,0)</f>
        <v>1575</v>
      </c>
      <c r="C107" s="262" t="str">
        <f>VLOOKUP(E107,SOURCE!P:AC,14,0)</f>
        <v>ITM_EX1</v>
      </c>
      <c r="D107" s="262" t="str">
        <f>VLOOKUP(E107,SOURCE!P:AA,12,0)</f>
        <v>E^X-1</v>
      </c>
      <c r="E107" t="s">
        <v>1536</v>
      </c>
      <c r="G107" t="s">
        <v>3861</v>
      </c>
      <c r="H107" s="264" t="str">
        <f t="shared" si="1"/>
        <v xml:space="preserve">              {ITM_EX1,                       "E^X-1"},</v>
      </c>
    </row>
    <row r="108" spans="2:8">
      <c r="B108" s="262">
        <f>VLOOKUP(E108,SOURCE!P:AB,13,0)</f>
        <v>1587</v>
      </c>
      <c r="C108" s="262" t="str">
        <f>VLOOKUP(E108,SOURCE!P:AC,14,0)</f>
        <v>ITM_SCI</v>
      </c>
      <c r="D108" s="262" t="str">
        <f>VLOOKUP(E108,SOURCE!P:AA,12,0)</f>
        <v>SCI</v>
      </c>
      <c r="E108" t="s">
        <v>1851</v>
      </c>
      <c r="G108" t="s">
        <v>5337</v>
      </c>
      <c r="H108" s="264" t="str">
        <f t="shared" si="1"/>
        <v xml:space="preserve">              {ITM_SCI,                       "SCI"},</v>
      </c>
    </row>
    <row r="109" spans="2:8">
      <c r="B109" s="262">
        <f>VLOOKUP(E109,SOURCE!P:AB,13,0)</f>
        <v>1612</v>
      </c>
      <c r="C109" s="262" t="str">
        <f>VLOOKUP(E109,SOURCE!P:AC,14,0)</f>
        <v>ITM_STOEL</v>
      </c>
      <c r="D109" s="262" t="str">
        <f>VLOOKUP(E109,SOURCE!P:AA,12,0)</f>
        <v>STOEL</v>
      </c>
      <c r="E109" t="s">
        <v>1890</v>
      </c>
      <c r="G109" t="s">
        <v>5340</v>
      </c>
      <c r="H109" s="264" t="str">
        <f t="shared" si="1"/>
        <v xml:space="preserve">              {ITM_STOEL,                     "STOEL"},</v>
      </c>
    </row>
    <row r="110" spans="2:8">
      <c r="B110" s="262">
        <f>VLOOKUP(E110,SOURCE!P:AB,13,0)</f>
        <v>1613</v>
      </c>
      <c r="C110" s="262" t="str">
        <f>VLOOKUP(E110,SOURCE!P:AC,14,0)</f>
        <v>ITM_STOIJ</v>
      </c>
      <c r="D110" s="262" t="str">
        <f>VLOOKUP(E110,SOURCE!P:AA,12,0)</f>
        <v>STOIJ</v>
      </c>
      <c r="E110" t="s">
        <v>1891</v>
      </c>
      <c r="G110" t="s">
        <v>5341</v>
      </c>
      <c r="H110" s="264" t="str">
        <f t="shared" si="1"/>
        <v xml:space="preserve">              {ITM_STOIJ,                     "STOIJ"},</v>
      </c>
    </row>
    <row r="111" spans="2:8">
      <c r="B111" s="262">
        <f>VLOOKUP(E111,SOURCE!P:AB,13,0)</f>
        <v>1614</v>
      </c>
      <c r="C111" s="262" t="str">
        <f>VLOOKUP(E111,SOURCE!P:AC,14,0)</f>
        <v>ITM_LN1X</v>
      </c>
      <c r="D111" s="262" t="str">
        <f>VLOOKUP(E111,SOURCE!P:AA,12,0)</f>
        <v>LN(1+X)</v>
      </c>
      <c r="E111" t="s">
        <v>1658</v>
      </c>
      <c r="G111" t="s">
        <v>3862</v>
      </c>
      <c r="H111" s="264" t="str">
        <f t="shared" si="1"/>
        <v xml:space="preserve">              {ITM_LN1X,                      "LN(1+X)"},</v>
      </c>
    </row>
    <row r="112" spans="2:8">
      <c r="B112" s="262">
        <f>VLOOKUP(E112,SOURCE!P:AB,13,0)</f>
        <v>1620</v>
      </c>
      <c r="C112" s="262" t="str">
        <f>VLOOKUP(E112,SOURCE!P:AC,14,0)</f>
        <v>ITM_TICKS</v>
      </c>
      <c r="D112" s="262" t="str">
        <f>VLOOKUP(E112,SOURCE!P:AA,12,0)</f>
        <v>TICKS</v>
      </c>
      <c r="E112" t="s">
        <v>1910</v>
      </c>
      <c r="G112" t="s">
        <v>5342</v>
      </c>
      <c r="H112" s="264" t="str">
        <f t="shared" si="1"/>
        <v xml:space="preserve">              {ITM_TICKS,                     "TICKS"},</v>
      </c>
    </row>
    <row r="113" spans="2:8">
      <c r="B113" s="262">
        <f>VLOOKUP(E113,SOURCE!P:AB,13,0)</f>
        <v>1679</v>
      </c>
      <c r="C113" s="262" t="str">
        <f>VLOOKUP(E113,SOURCE!P:AC,14,0)</f>
        <v>ITM_M1X</v>
      </c>
      <c r="D113" s="262" t="str">
        <f>VLOOKUP(E113,SOURCE!P:AA,12,0)</f>
        <v>(-1)^X</v>
      </c>
      <c r="E113" t="s">
        <v>2050</v>
      </c>
      <c r="G113" t="s">
        <v>5346</v>
      </c>
      <c r="H113" s="264" t="str">
        <f t="shared" si="1"/>
        <v xml:space="preserve">              {ITM_M1X,                       "(-1)^X"},</v>
      </c>
    </row>
    <row r="114" spans="2:8">
      <c r="B114" s="262">
        <f>VLOOKUP(E114,SOURCE!P:AB,13,0)</f>
        <v>1691</v>
      </c>
      <c r="C114" s="262" t="str">
        <f>VLOOKUP(E114,SOURCE!P:AC,14,0)</f>
        <v>ITM_toREAL</v>
      </c>
      <c r="D114" s="262" t="str">
        <f>VLOOKUP(E114,SOURCE!P:AA,12,0)</f>
        <v>&gt;REAL</v>
      </c>
      <c r="E114" t="s">
        <v>2064</v>
      </c>
      <c r="G114" t="s">
        <v>5347</v>
      </c>
      <c r="H114" s="264" t="str">
        <f t="shared" si="1"/>
        <v xml:space="preserve">              {ITM_toREAL,                    "&gt;REAL"},</v>
      </c>
    </row>
    <row r="115" spans="2:8">
      <c r="B115" s="262">
        <f>VLOOKUP(E115,SOURCE!P:AB,13,0)</f>
        <v>1737</v>
      </c>
      <c r="C115" s="262" t="str">
        <f>VLOOKUP(E115,SOURCE!P:AC,14,0)</f>
        <v>ITM_EXIT1</v>
      </c>
      <c r="D115" s="262" t="str">
        <f>VLOOKUP(E115,SOURCE!P:AA,12,0)</f>
        <v>EXIT</v>
      </c>
      <c r="E115" t="s">
        <v>3407</v>
      </c>
      <c r="G115" t="s">
        <v>5348</v>
      </c>
      <c r="H115" s="264" t="str">
        <f t="shared" si="1"/>
        <v xml:space="preserve">              {ITM_EXIT1,                     "EXIT"},</v>
      </c>
    </row>
    <row r="116" spans="2:8">
      <c r="B116" s="262">
        <f>VLOOKUP(E116,SOURCE!P:AB,13,0)</f>
        <v>1740</v>
      </c>
      <c r="C116" s="262" t="str">
        <f>VLOOKUP(E116,SOURCE!P:AC,14,0)</f>
        <v>ITM_AIM</v>
      </c>
      <c r="D116" s="262" t="str">
        <f>VLOOKUP(E116,SOURCE!P:AA,12,0)</f>
        <v>ALPHA</v>
      </c>
      <c r="E116" t="s">
        <v>1005</v>
      </c>
      <c r="G116" t="s">
        <v>2701</v>
      </c>
      <c r="H116" s="264" t="str">
        <f t="shared" si="1"/>
        <v xml:space="preserve">              {ITM_AIM,                       "ALPHA"},</v>
      </c>
    </row>
    <row r="117" spans="2:8">
      <c r="B117" s="262">
        <f>VLOOKUP(E117,SOURCE!P:AB,13,0)</f>
        <v>1741</v>
      </c>
      <c r="C117" s="262" t="str">
        <f>VLOOKUP(E117,SOURCE!P:AC,14,0)</f>
        <v>ITM_dotD</v>
      </c>
      <c r="D117" s="262" t="str">
        <f>VLOOKUP(E117,SOURCE!P:AA,12,0)</f>
        <v>DOTD</v>
      </c>
      <c r="E117" t="s">
        <v>3409</v>
      </c>
      <c r="G117" t="s">
        <v>3945</v>
      </c>
      <c r="H117" s="264" t="str">
        <f t="shared" si="1"/>
        <v xml:space="preserve">              {ITM_dotD,                      "DOTD"},</v>
      </c>
    </row>
    <row r="118" spans="2:8">
      <c r="B118" s="262">
        <f>VLOOKUP(E118,SOURCE!P:AB,13,0)</f>
        <v>1840</v>
      </c>
      <c r="C118" s="262" t="str">
        <f>VLOOKUP(E118,SOURCE!P:AC,14,0)</f>
        <v>ITM_MINUTE</v>
      </c>
      <c r="D118" s="262" t="str">
        <f>VLOOKUP(E118,SOURCE!P:AA,12,0)</f>
        <v>MIN</v>
      </c>
      <c r="E118" t="s">
        <v>4268</v>
      </c>
      <c r="G118" t="s">
        <v>3849</v>
      </c>
      <c r="H118" s="264" t="str">
        <f t="shared" si="1"/>
        <v xml:space="preserve">              {ITM_MINUTE,                    "MIN"},</v>
      </c>
    </row>
    <row r="119" spans="2:8">
      <c r="B119" s="262">
        <f>VLOOKUP(E119,SOURCE!P:AB,13,0)</f>
        <v>1848</v>
      </c>
      <c r="C119" s="262" t="str">
        <f>VLOOKUP(E119,SOURCE!P:AC,14,0)</f>
        <v>KEY_COMPLEX</v>
      </c>
      <c r="D119" s="262" t="str">
        <f>VLOOKUP(E119,SOURCE!P:AA,12,0)</f>
        <v>COMPLEX</v>
      </c>
      <c r="E119" t="s">
        <v>2226</v>
      </c>
      <c r="G119" t="s">
        <v>5349</v>
      </c>
      <c r="H119" s="264" t="str">
        <f t="shared" si="1"/>
        <v xml:space="preserve">              {KEY_COMPLEX,                   "COMPLEX"},</v>
      </c>
    </row>
    <row r="120" spans="2:8">
      <c r="B120" s="262">
        <f>VLOOKUP(E120,SOURCE!P:AB,13,0)</f>
        <v>1849</v>
      </c>
      <c r="C120" s="262" t="str">
        <f>VLOOKUP(E120,SOURCE!P:AC,14,0)</f>
        <v>ITM_toPOL2</v>
      </c>
      <c r="D120" s="262" t="str">
        <f>VLOOKUP(E120,SOURCE!P:AA,12,0)</f>
        <v>&gt;POLAR</v>
      </c>
      <c r="E120" t="s">
        <v>2356</v>
      </c>
      <c r="G120" t="s">
        <v>5350</v>
      </c>
      <c r="H120" s="264" t="str">
        <f t="shared" si="1"/>
        <v xml:space="preserve">              {ITM_toPOL2,                    "&gt;POLAR"},</v>
      </c>
    </row>
    <row r="121" spans="2:8">
      <c r="B121" s="262">
        <f>VLOOKUP(E121,SOURCE!P:AB,13,0)</f>
        <v>1850</v>
      </c>
      <c r="C121" s="262" t="str">
        <f>VLOOKUP(E121,SOURCE!P:AC,14,0)</f>
        <v>ITM_toREC2</v>
      </c>
      <c r="D121" s="262" t="str">
        <f>VLOOKUP(E121,SOURCE!P:AA,12,0)</f>
        <v>&gt;RECT</v>
      </c>
      <c r="E121" t="s">
        <v>2357</v>
      </c>
      <c r="G121" t="s">
        <v>5351</v>
      </c>
      <c r="H121" s="264" t="str">
        <f t="shared" si="1"/>
        <v xml:space="preserve">              {ITM_toREC2,                    "&gt;RECT"},</v>
      </c>
    </row>
    <row r="122" spans="2:8">
      <c r="B122" s="262">
        <f>VLOOKUP(E122,SOURCE!P:AB,13,0)</f>
        <v>1851</v>
      </c>
      <c r="C122" s="262" t="str">
        <f>VLOOKUP(E122,SOURCE!P:AC,14,0)</f>
        <v>ITM_eRPN_ON</v>
      </c>
      <c r="D122" s="262" t="str">
        <f>VLOOKUP(E122,SOURCE!P:AA,12,0)</f>
        <v>ERPN</v>
      </c>
      <c r="E122" t="s">
        <v>2617</v>
      </c>
      <c r="G122" t="s">
        <v>5352</v>
      </c>
      <c r="H122" s="264" t="str">
        <f t="shared" si="1"/>
        <v xml:space="preserve">              {ITM_eRPN_ON,                   "ERPN"},</v>
      </c>
    </row>
    <row r="123" spans="2:8">
      <c r="B123" s="262">
        <f>VLOOKUP(E123,SOURCE!P:AB,13,0)</f>
        <v>1852</v>
      </c>
      <c r="C123" s="262" t="str">
        <f>VLOOKUP(E123,SOURCE!P:AC,14,0)</f>
        <v>ITM_eRPN_OFF</v>
      </c>
      <c r="D123" s="262" t="str">
        <f>VLOOKUP(E123,SOURCE!P:AA,12,0)</f>
        <v>RPN</v>
      </c>
      <c r="E123" t="s">
        <v>2618</v>
      </c>
      <c r="G123" t="s">
        <v>5353</v>
      </c>
      <c r="H123" s="264" t="str">
        <f t="shared" si="1"/>
        <v xml:space="preserve">              {ITM_eRPN_OFF,                  "RPN"},</v>
      </c>
    </row>
    <row r="124" spans="2:8">
      <c r="B124" s="262">
        <f>VLOOKUP(E124,SOURCE!P:AB,13,0)</f>
        <v>1866</v>
      </c>
      <c r="C124" s="262" t="str">
        <f>VLOOKUP(E124,SOURCE!P:AC,14,0)</f>
        <v>ITM_SIGFIG</v>
      </c>
      <c r="D124" s="262" t="str">
        <f>VLOOKUP(E124,SOURCE!P:AA,12,0)</f>
        <v>SIG</v>
      </c>
      <c r="E124" t="s">
        <v>2191</v>
      </c>
      <c r="G124" t="s">
        <v>5354</v>
      </c>
      <c r="H124" s="264" t="str">
        <f t="shared" si="1"/>
        <v xml:space="preserve">              {ITM_SIGFIG,                    "SIG"},</v>
      </c>
    </row>
    <row r="125" spans="2:8">
      <c r="B125" s="262">
        <f>VLOOKUP(E125,SOURCE!P:AB,13,0)</f>
        <v>1868</v>
      </c>
      <c r="C125" s="262" t="str">
        <f>VLOOKUP(E125,SOURCE!P:AC,14,0)</f>
        <v>ITM_ROUND2</v>
      </c>
      <c r="D125" s="262" t="str">
        <f>VLOOKUP(E125,SOURCE!P:AA,12,0)</f>
        <v>ROUND</v>
      </c>
      <c r="E125" t="s">
        <v>2590</v>
      </c>
      <c r="G125" t="s">
        <v>3863</v>
      </c>
      <c r="H125" s="264" t="str">
        <f t="shared" si="1"/>
        <v xml:space="preserve">              {ITM_ROUND2,                    "ROUND"},</v>
      </c>
    </row>
    <row r="126" spans="2:8">
      <c r="B126" s="262">
        <f>VLOOKUP(E126,SOURCE!P:AB,13,0)</f>
        <v>1869</v>
      </c>
      <c r="C126" s="262" t="str">
        <f>VLOOKUP(E126,SOURCE!P:AC,14,0)</f>
        <v>ITM_ROUNDI2</v>
      </c>
      <c r="D126" s="262" t="str">
        <f>VLOOKUP(E126,SOURCE!P:AA,12,0)</f>
        <v>ROUNDI</v>
      </c>
      <c r="E126" t="s">
        <v>2589</v>
      </c>
      <c r="G126" t="s">
        <v>3864</v>
      </c>
      <c r="H126" s="264" t="str">
        <f t="shared" si="1"/>
        <v xml:space="preserve">              {ITM_ROUNDI2,                   "ROUNDI"},</v>
      </c>
    </row>
    <row r="127" spans="2:8">
      <c r="B127" s="262">
        <f>VLOOKUP(E127,SOURCE!P:AB,13,0)</f>
        <v>1878</v>
      </c>
      <c r="C127" s="262" t="str">
        <f>VLOOKUP(E127,SOURCE!P:AC,14,0)</f>
        <v>CHR_caseUP</v>
      </c>
      <c r="D127" s="262" t="str">
        <f>VLOOKUP(E127,SOURCE!P:AA,12,0)</f>
        <v>CASEUP</v>
      </c>
      <c r="E127" t="s">
        <v>3790</v>
      </c>
      <c r="G127" t="s">
        <v>3791</v>
      </c>
      <c r="H127" s="264" t="str">
        <f t="shared" si="1"/>
        <v xml:space="preserve">              {CHR_caseUP,                    "CASEUP"},</v>
      </c>
    </row>
    <row r="128" spans="2:8">
      <c r="B128" s="262">
        <f>VLOOKUP(E128,SOURCE!P:AB,13,0)</f>
        <v>1879</v>
      </c>
      <c r="C128" s="262" t="str">
        <f>VLOOKUP(E128,SOURCE!P:AC,14,0)</f>
        <v>CHR_caseDN</v>
      </c>
      <c r="D128" s="262" t="str">
        <f>VLOOKUP(E128,SOURCE!P:AA,12,0)</f>
        <v>CASEDN</v>
      </c>
      <c r="E128" t="s">
        <v>3793</v>
      </c>
      <c r="G128" t="s">
        <v>3794</v>
      </c>
      <c r="H128" s="264" t="str">
        <f t="shared" si="1"/>
        <v xml:space="preserve">              {CHR_caseDN,                    "CASEDN"},</v>
      </c>
    </row>
    <row r="129" spans="2:8">
      <c r="B129" s="262">
        <f>VLOOKUP(E129,SOURCE!P:AB,13,0)</f>
        <v>1880</v>
      </c>
      <c r="C129" s="262" t="str">
        <f>VLOOKUP(E129,SOURCE!P:AC,14,0)</f>
        <v>ITM_LISTXY</v>
      </c>
      <c r="D129" s="262" t="str">
        <f>VLOOKUP(E129,SOURCE!P:AA,12,0)</f>
        <v>LISTXY</v>
      </c>
      <c r="E129" t="s">
        <v>2310</v>
      </c>
      <c r="G129" t="s">
        <v>5356</v>
      </c>
      <c r="H129" s="264" t="str">
        <f t="shared" si="1"/>
        <v xml:space="preserve">              {ITM_LISTXY,                    "LISTXY"},</v>
      </c>
    </row>
    <row r="130" spans="2:8">
      <c r="B130" s="262">
        <f>VLOOKUP(E130,SOURCE!P:AB,13,0)</f>
        <v>1931</v>
      </c>
      <c r="C130" s="262" t="str">
        <f>VLOOKUP(E130,SOURCE!P:AC,14,0)</f>
        <v>ITM_STKTO3x1</v>
      </c>
      <c r="D130" s="262" t="str">
        <f>VLOOKUP(E130,SOURCE!P:AA,12,0)</f>
        <v>ZYX&gt;M</v>
      </c>
      <c r="E130" t="s">
        <v>4646</v>
      </c>
      <c r="G130" t="s">
        <v>5357</v>
      </c>
      <c r="H130" s="264" t="str">
        <f t="shared" si="1"/>
        <v xml:space="preserve">              {ITM_STKTO3x1,                  "ZYX&gt;M"},</v>
      </c>
    </row>
    <row r="131" spans="2:8">
      <c r="B131" s="262">
        <f>VLOOKUP(E131,SOURCE!P:AB,13,0)</f>
        <v>1946</v>
      </c>
      <c r="C131" s="262" t="str">
        <f>VLOOKUP(E131,SOURCE!P:AC,14,0)</f>
        <v>ITM_POLAR</v>
      </c>
      <c r="D131" s="262" t="str">
        <f>VLOOKUP(E131,SOURCE!P:AA,12,0)</f>
        <v>POLAR</v>
      </c>
      <c r="E131" t="s">
        <v>1780</v>
      </c>
      <c r="G131" t="s">
        <v>5358</v>
      </c>
      <c r="H131" s="26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62">
        <f>VLOOKUP(E132,SOURCE!P:AB,13,0)</f>
        <v>1949</v>
      </c>
      <c r="C132" s="262" t="str">
        <f>VLOOKUP(E132,SOURCE!P:AC,14,0)</f>
        <v>ITM_RECT</v>
      </c>
      <c r="D132" s="262" t="str">
        <f>VLOOKUP(E132,SOURCE!P:AA,12,0)</f>
        <v>RECT</v>
      </c>
      <c r="E132" t="s">
        <v>1815</v>
      </c>
      <c r="G132" t="s">
        <v>5359</v>
      </c>
      <c r="H132" s="264" t="str">
        <f t="shared" si="3"/>
        <v xml:space="preserve">              {ITM_RECT,                      "RECT"},</v>
      </c>
    </row>
    <row r="133" spans="2:8">
      <c r="B133" s="262">
        <f>VLOOKUP(E133,SOURCE!P:AB,13,0)</f>
        <v>2024</v>
      </c>
      <c r="C133" s="262" t="str">
        <f>VLOOKUP(E133,SOURCE!P:AC,14,0)</f>
        <v>ITM_INTG</v>
      </c>
      <c r="D133" s="262" t="str">
        <f>VLOOKUP(E133,SOURCE!P:AA,12,0)</f>
        <v>P_INT</v>
      </c>
      <c r="E133" t="s">
        <v>2779</v>
      </c>
      <c r="G133" t="s">
        <v>3963</v>
      </c>
      <c r="H133" s="264" t="str">
        <f t="shared" si="3"/>
        <v xml:space="preserve">              {ITM_INTG,                      "P_INT"},</v>
      </c>
    </row>
    <row r="134" spans="2:8">
      <c r="B134" s="262">
        <f>VLOOKUP(E134,SOURCE!P:AB,13,0)</f>
        <v>2025</v>
      </c>
      <c r="C134" s="262" t="str">
        <f>VLOOKUP(E134,SOURCE!P:AC,14,0)</f>
        <v>ITM_DIFF</v>
      </c>
      <c r="D134" s="262" t="str">
        <f>VLOOKUP(E134,SOURCE!P:AA,12,0)</f>
        <v>P_DIFF</v>
      </c>
      <c r="E134" t="s">
        <v>2780</v>
      </c>
      <c r="G134" t="s">
        <v>3964</v>
      </c>
      <c r="H134" s="264" t="str">
        <f t="shared" si="3"/>
        <v xml:space="preserve">              {ITM_DIFF,                      "P_DIFF"},</v>
      </c>
    </row>
    <row r="135" spans="2:8">
      <c r="B135" s="262">
        <f>VLOOKUP(E135,SOURCE!P:AB,13,0)</f>
        <v>2026</v>
      </c>
      <c r="C135" s="262" t="str">
        <f>VLOOKUP(E135,SOURCE!P:AC,14,0)</f>
        <v>ITM_RMS</v>
      </c>
      <c r="D135" s="262" t="str">
        <f>VLOOKUP(E135,SOURCE!P:AA,12,0)</f>
        <v>P_RMS</v>
      </c>
      <c r="E135" t="s">
        <v>3410</v>
      </c>
      <c r="G135" t="s">
        <v>3965</v>
      </c>
      <c r="H135" s="264" t="str">
        <f t="shared" si="3"/>
        <v xml:space="preserve">              {ITM_RMS,                       "P_RMS"},</v>
      </c>
    </row>
    <row r="136" spans="2:8">
      <c r="B136" s="262">
        <f>VLOOKUP(E136,SOURCE!P:AB,13,0)</f>
        <v>2027</v>
      </c>
      <c r="C136" s="262" t="str">
        <f>VLOOKUP(E136,SOURCE!P:AC,14,0)</f>
        <v>ITM_SHADE</v>
      </c>
      <c r="D136" s="262" t="str">
        <f>VLOOKUP(E136,SOURCE!P:AA,12,0)</f>
        <v>P_SHADE</v>
      </c>
      <c r="E136" t="s">
        <v>2788</v>
      </c>
      <c r="G136" t="s">
        <v>3966</v>
      </c>
      <c r="H136" s="264" t="str">
        <f t="shared" si="3"/>
        <v xml:space="preserve">              {ITM_SHADE,                     "P_SHADE"},</v>
      </c>
    </row>
    <row r="137" spans="2:8">
      <c r="B137" s="262">
        <f>VLOOKUP(E137,SOURCE!P:AB,13,0)</f>
        <v>2033</v>
      </c>
      <c r="C137" s="262" t="str">
        <f>VLOOKUP(E137,SOURCE!P:AC,14,0)</f>
        <v>ITM_CLGRF</v>
      </c>
      <c r="D137" s="262" t="str">
        <f>VLOOKUP(E137,SOURCE!P:AA,12,0)</f>
        <v>CLGRF</v>
      </c>
      <c r="E137" t="s">
        <v>3962</v>
      </c>
      <c r="G137" t="s">
        <v>5360</v>
      </c>
      <c r="H137" s="264" t="str">
        <f t="shared" si="3"/>
        <v xml:space="preserve">              {ITM_CLGRF,                     "CLGRF"},</v>
      </c>
    </row>
    <row r="138" spans="2:8">
      <c r="B138" s="262">
        <f>VLOOKUP(E138,SOURCE!P:AB,13,0)</f>
        <v>2040</v>
      </c>
      <c r="C138" s="262" t="str">
        <f>VLOOKUP(E138,SOURCE!P:AC,14,0)</f>
        <v>ITM_PLOT_STAT</v>
      </c>
      <c r="D138" s="262" t="str">
        <f>VLOOKUP(E138,SOURCE!P:AA,12,0)</f>
        <v>PLSTAT</v>
      </c>
      <c r="E138" t="s">
        <v>4925</v>
      </c>
      <c r="G138" t="s">
        <v>5361</v>
      </c>
      <c r="H138" s="264" t="str">
        <f t="shared" si="3"/>
        <v xml:space="preserve">              {ITM_PLOT_STAT,                 "PLSTAT"},</v>
      </c>
    </row>
    <row r="139" spans="2:8">
      <c r="B139" s="262">
        <f>VLOOKUP(E139,SOURCE!P:AB,13,0)</f>
        <v>2041</v>
      </c>
      <c r="C139" s="262" t="str">
        <f>VLOOKUP(E139,SOURCE!P:AC,14,0)</f>
        <v>ITM_3x1TOSTK</v>
      </c>
      <c r="D139" s="262" t="str">
        <f>VLOOKUP(E139,SOURCE!P:AA,12,0)</f>
        <v>M&gt;ZYX</v>
      </c>
      <c r="E139" t="s">
        <v>4648</v>
      </c>
      <c r="G139" t="s">
        <v>5362</v>
      </c>
      <c r="H139" s="264" t="str">
        <f t="shared" si="3"/>
        <v xml:space="preserve">              {ITM_3x1TOSTK,                  "M&gt;ZYX"},</v>
      </c>
    </row>
    <row r="140" spans="2:8">
      <c r="B140" s="262">
        <f>VLOOKUP(E140,SOURCE!P:AB,13,0)</f>
        <v>2042</v>
      </c>
      <c r="C140" s="262" t="str">
        <f>VLOOKUP(E140,SOURCE!P:AC,14,0)</f>
        <v>ITM_PLOTRST</v>
      </c>
      <c r="D140" s="262" t="str">
        <f>VLOOKUP(E140,SOURCE!P:AA,12,0)</f>
        <v>PLTRST</v>
      </c>
      <c r="E140" t="s">
        <v>4503</v>
      </c>
      <c r="G140" t="s">
        <v>5363</v>
      </c>
      <c r="H140" s="264" t="str">
        <f t="shared" si="3"/>
        <v xml:space="preserve">              {ITM_PLOTRST,                   "PLTRST"},</v>
      </c>
    </row>
    <row r="141" spans="2:8">
      <c r="B141" s="262">
        <f>VLOOKUP(E141,SOURCE!P:AB,13,0)</f>
        <v>87</v>
      </c>
      <c r="C141" s="262" t="str">
        <f>VLOOKUP(E141,SOURCE!P:AC,14,0)</f>
        <v>ITM_CEIL</v>
      </c>
      <c r="D141" s="262" t="str">
        <f>VLOOKUP(E141,SOURCE!P:AA,12,0)</f>
        <v>CEIL</v>
      </c>
      <c r="E141" t="s">
        <v>1454</v>
      </c>
      <c r="G141" t="s">
        <v>3838</v>
      </c>
      <c r="H141" s="264" t="str">
        <f t="shared" si="3"/>
        <v xml:space="preserve">              {ITM_CEIL,                      "CEIL"},</v>
      </c>
    </row>
    <row r="142" spans="2:8">
      <c r="B142" s="262">
        <f>VLOOKUP(E142,SOURCE!P:AB,13,0)</f>
        <v>88</v>
      </c>
      <c r="C142" s="262" t="str">
        <f>VLOOKUP(E142,SOURCE!P:AC,14,0)</f>
        <v>ITM_FLOOR</v>
      </c>
      <c r="D142" s="262" t="str">
        <f>VLOOKUP(E142,SOURCE!P:AA,12,0)</f>
        <v>FLOOR</v>
      </c>
      <c r="E142" t="s">
        <v>1555</v>
      </c>
      <c r="G142" t="s">
        <v>3839</v>
      </c>
      <c r="H142" s="264" t="str">
        <f t="shared" si="3"/>
        <v xml:space="preserve">              {ITM_FLOOR,                     "FLOOR"},</v>
      </c>
    </row>
    <row r="143" spans="2:8">
      <c r="B143" s="262">
        <f>VLOOKUP(E143,SOURCE!P:AB,13,0)</f>
        <v>108</v>
      </c>
      <c r="C143" s="262" t="str">
        <f>VLOOKUP(E143,SOURCE!P:AC,14,0)</f>
        <v>ITM_XFACT</v>
      </c>
      <c r="D143" s="262" t="str">
        <f>VLOOKUP(E143,SOURCE!P:AA,12,0)</f>
        <v>X!</v>
      </c>
      <c r="E143" t="s">
        <v>1963</v>
      </c>
      <c r="G143" t="s">
        <v>3851</v>
      </c>
      <c r="H143" s="264" t="str">
        <f t="shared" si="3"/>
        <v xml:space="preserve">              {ITM_XFACT,                     "X!"},</v>
      </c>
    </row>
    <row r="144" spans="2:8">
      <c r="B144" s="262">
        <f>VLOOKUP(E144,SOURCE!P:AB,13,0)</f>
        <v>122</v>
      </c>
      <c r="C144" s="262" t="str">
        <f>VLOOKUP(E144,SOURCE!P:AC,14,0)</f>
        <v>ITM_RMD</v>
      </c>
      <c r="D144" s="262" t="str">
        <f>VLOOKUP(E144,SOURCE!P:AA,12,0)</f>
        <v>RMD</v>
      </c>
      <c r="E144" t="s">
        <v>1826</v>
      </c>
      <c r="G144" t="s">
        <v>5300</v>
      </c>
      <c r="H144" s="264" t="str">
        <f t="shared" si="3"/>
        <v xml:space="preserve">              {ITM_RMD,                       "RMD"},</v>
      </c>
    </row>
    <row r="145" spans="2:8">
      <c r="B145" s="262">
        <f>VLOOKUP(E145,SOURCE!P:AB,13,0)</f>
        <v>423</v>
      </c>
      <c r="C145" s="262" t="str">
        <f>VLOOKUP(E145,SOURCE!P:AC,14,0)</f>
        <v>ITM_SDL</v>
      </c>
      <c r="D145" s="262" t="str">
        <f>VLOOKUP(E145,SOURCE!P:AA,12,0)</f>
        <v>SDL</v>
      </c>
      <c r="E145" t="s">
        <v>1854</v>
      </c>
      <c r="G145" t="s">
        <v>5302</v>
      </c>
      <c r="H145" s="264" t="str">
        <f t="shared" si="3"/>
        <v xml:space="preserve">              {ITM_SDL,                       "SDL"},</v>
      </c>
    </row>
    <row r="146" spans="2:8">
      <c r="B146" s="262">
        <f>VLOOKUP(E146,SOURCE!P:AB,13,0)</f>
        <v>424</v>
      </c>
      <c r="C146" s="262" t="str">
        <f>VLOOKUP(E146,SOURCE!P:AC,14,0)</f>
        <v>ITM_SDR</v>
      </c>
      <c r="D146" s="262" t="str">
        <f>VLOOKUP(E146,SOURCE!P:AA,12,0)</f>
        <v>SDR</v>
      </c>
      <c r="E146" t="s">
        <v>1855</v>
      </c>
      <c r="G146" t="s">
        <v>5303</v>
      </c>
      <c r="H146" s="264" t="str">
        <f t="shared" si="3"/>
        <v xml:space="preserve">              {ITM_SDR,                       "SDR"},</v>
      </c>
    </row>
    <row r="147" spans="2:8">
      <c r="B147" s="262">
        <f>VLOOKUP(E147,SOURCE!P:AB,13,0)</f>
        <v>1505</v>
      </c>
      <c r="C147" s="262" t="str">
        <f>VLOOKUP(E147,SOURCE!P:AC,14,0)</f>
        <v>ITM_Lm</v>
      </c>
      <c r="D147" s="262" t="str">
        <f>VLOOKUP(E147,SOURCE!P:AA,12,0)</f>
        <v>LM</v>
      </c>
      <c r="E147" t="s">
        <v>4017</v>
      </c>
      <c r="G147" t="s">
        <v>5328</v>
      </c>
      <c r="H147" s="264" t="str">
        <f t="shared" si="3"/>
        <v xml:space="preserve">              {ITM_Lm,                        "LM"},</v>
      </c>
    </row>
    <row r="148" spans="2:8">
      <c r="B148" s="262">
        <f>VLOOKUP(E148,SOURCE!P:AB,13,0)</f>
        <v>1507</v>
      </c>
      <c r="C148" s="262" t="str">
        <f>VLOOKUP(E148,SOURCE!P:AC,14,0)</f>
        <v>ITM_LNBETA</v>
      </c>
      <c r="D148" s="262" t="str">
        <f>VLOOKUP(E148,SOURCE!P:AA,12,0)</f>
        <v>LNBETA</v>
      </c>
      <c r="E148" t="s">
        <v>1659</v>
      </c>
      <c r="G148" t="s">
        <v>5329</v>
      </c>
      <c r="H148" s="264" t="str">
        <f t="shared" si="3"/>
        <v xml:space="preserve">              {ITM_LNBETA,                    "LNBETA"},</v>
      </c>
    </row>
    <row r="149" spans="2:8">
      <c r="B149" s="262">
        <f>VLOOKUP(E149,SOURCE!P:AB,13,0)</f>
        <v>1508</v>
      </c>
      <c r="C149" s="262" t="str">
        <f>VLOOKUP(E149,SOURCE!P:AC,14,0)</f>
        <v>ITM_LNGAMMA</v>
      </c>
      <c r="D149" s="262" t="str">
        <f>VLOOKUP(E149,SOURCE!P:AA,12,0)</f>
        <v>LNGAMMA</v>
      </c>
      <c r="E149" t="s">
        <v>1660</v>
      </c>
      <c r="G149" t="s">
        <v>5330</v>
      </c>
      <c r="H149" s="264" t="str">
        <f t="shared" si="3"/>
        <v xml:space="preserve">              {ITM_LNGAMMA,                   "LNGAMMA"},</v>
      </c>
    </row>
    <row r="150" spans="2:8">
      <c r="B150" s="262">
        <f>VLOOKUP(E150,SOURCE!P:AB,13,0)</f>
        <v>1589</v>
      </c>
      <c r="C150" s="262" t="str">
        <f>VLOOKUP(E150,SOURCE!P:AC,14,0)</f>
        <v>ITM_SEED</v>
      </c>
      <c r="D150" s="262" t="str">
        <f>VLOOKUP(E150,SOURCE!P:AA,12,0)</f>
        <v>SEED</v>
      </c>
      <c r="E150" t="s">
        <v>1857</v>
      </c>
      <c r="G150" t="s">
        <v>5338</v>
      </c>
      <c r="H150" s="264" t="str">
        <f t="shared" si="3"/>
        <v xml:space="preserve">              {ITM_SEED,                      "SEED"},</v>
      </c>
    </row>
    <row r="151" spans="2:8">
      <c r="B151" s="262">
        <f>VLOOKUP(E151,SOURCE!P:AB,13,0)</f>
        <v>1600</v>
      </c>
      <c r="C151" s="262" t="str">
        <f>VLOOKUP(E151,SOURCE!P:AC,14,0)</f>
        <v>ITM_SIGN</v>
      </c>
      <c r="D151" s="262" t="str">
        <f>VLOOKUP(E151,SOURCE!P:AA,12,0)</f>
        <v>SIGN</v>
      </c>
      <c r="E151" t="s">
        <v>1870</v>
      </c>
      <c r="G151" t="s">
        <v>5339</v>
      </c>
      <c r="H151" s="264" t="str">
        <f t="shared" si="3"/>
        <v xml:space="preserve">              {ITM_SIGN,                      "SIGN"},</v>
      </c>
    </row>
    <row r="152" spans="2:8">
      <c r="B152" s="262">
        <f>VLOOKUP(E152,SOURCE!P:AB,13,0)</f>
        <v>1632</v>
      </c>
      <c r="C152" s="262" t="str">
        <f>VLOOKUP(E152,SOURCE!P:AC,14,0)</f>
        <v>ITM_IDIVR</v>
      </c>
      <c r="D152" s="262" t="str">
        <f>VLOOKUP(E152,SOURCE!P:AA,12,0)</f>
        <v>IDIVR</v>
      </c>
      <c r="E152" t="s">
        <v>2177</v>
      </c>
      <c r="G152" t="s">
        <v>5343</v>
      </c>
      <c r="H152" s="264" t="str">
        <f t="shared" si="3"/>
        <v xml:space="preserve">              {ITM_IDIVR,                     "IDIVR"},</v>
      </c>
    </row>
    <row r="153" spans="2:8">
      <c r="B153" s="262">
        <f>VLOOKUP(E153,SOURCE!P:AB,13,0)</f>
        <v>1664</v>
      </c>
      <c r="C153" s="262" t="str">
        <f>VLOOKUP(E153,SOURCE!P:AC,14,0)</f>
        <v>ITM_GAMMAX</v>
      </c>
      <c r="D153" s="262" t="str">
        <f>VLOOKUP(E153,SOURCE!P:AA,12,0)</f>
        <v>GAMMA</v>
      </c>
      <c r="E153" t="s">
        <v>2006</v>
      </c>
      <c r="G153" t="s">
        <v>3958</v>
      </c>
      <c r="H153" s="264" t="str">
        <f t="shared" si="3"/>
        <v xml:space="preserve">              {ITM_GAMMAX,                    "GAMMA"},</v>
      </c>
    </row>
    <row r="154" spans="2:8">
      <c r="B154" s="262">
        <f>VLOOKUP(E154,SOURCE!P:AB,13,0)</f>
        <v>1666</v>
      </c>
      <c r="C154" s="262" t="str">
        <f>VLOOKUP(E154,SOURCE!P:AC,14,0)</f>
        <v>ITM_DELTAPC</v>
      </c>
      <c r="D154" s="262" t="str">
        <f>VLOOKUP(E154,SOURCE!P:AA,12,0)</f>
        <v>DELTA%</v>
      </c>
      <c r="E154" t="s">
        <v>2007</v>
      </c>
      <c r="G154" t="s">
        <v>5344</v>
      </c>
      <c r="H154" s="264" t="str">
        <f t="shared" si="3"/>
        <v xml:space="preserve">              {ITM_DELTAPC,                   "DELTA%"},</v>
      </c>
    </row>
    <row r="155" spans="2:8">
      <c r="B155" s="262">
        <f>VLOOKUP(E155,SOURCE!P:AB,13,0)</f>
        <v>1675</v>
      </c>
      <c r="C155" s="262" t="str">
        <f>VLOOKUP(E155,SOURCE!P:AC,14,0)</f>
        <v>ITM_RANI</v>
      </c>
      <c r="D155" s="262" t="str">
        <f>VLOOKUP(E155,SOURCE!P:AA,12,0)</f>
        <v>RANI#</v>
      </c>
      <c r="E155" t="s">
        <v>2043</v>
      </c>
      <c r="G155" t="s">
        <v>5345</v>
      </c>
      <c r="H155" s="264" t="str">
        <f t="shared" si="3"/>
        <v xml:space="preserve">              {ITM_RANI,                      "RANI#"},</v>
      </c>
    </row>
    <row r="156" spans="2:8">
      <c r="C156" s="262" t="s">
        <v>3397</v>
      </c>
      <c r="D156" s="262" t="s">
        <v>5368</v>
      </c>
      <c r="E156" t="s">
        <v>3397</v>
      </c>
      <c r="G156" t="s">
        <v>5368</v>
      </c>
      <c r="H156" s="264" t="str">
        <f t="shared" si="3"/>
        <v xml:space="preserve">              {ITM_STDDEV,                    "STDDEV"},</v>
      </c>
    </row>
    <row r="157" spans="2:8">
      <c r="C157" s="262" t="s">
        <v>4547</v>
      </c>
      <c r="D157" s="26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4547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64" t="str">
        <f t="shared" si="3"/>
        <v xml:space="preserve">              {ITM_sn,                        "ITM_sn"},</v>
      </c>
    </row>
    <row r="158" spans="2:8">
      <c r="C158" s="262" t="s">
        <v>4548</v>
      </c>
      <c r="D158" s="262" t="str">
        <f t="shared" si="4"/>
        <v>ITM_cn</v>
      </c>
      <c r="E158" t="s">
        <v>4548</v>
      </c>
      <c r="G158" t="str">
        <f t="shared" si="5"/>
        <v>ITM_cn</v>
      </c>
      <c r="H158" s="264" t="str">
        <f t="shared" si="3"/>
        <v xml:space="preserve">              {ITM_cn,                        "ITM_cn"},</v>
      </c>
    </row>
    <row r="159" spans="2:8">
      <c r="C159" s="262" t="s">
        <v>4549</v>
      </c>
      <c r="D159" s="262" t="str">
        <f t="shared" si="4"/>
        <v>ITM_dn</v>
      </c>
      <c r="E159" t="s">
        <v>4549</v>
      </c>
      <c r="G159" t="str">
        <f t="shared" si="5"/>
        <v>ITM_dn</v>
      </c>
      <c r="H159" s="264" t="str">
        <f t="shared" si="3"/>
        <v xml:space="preserve">              {ITM_dn,                        "ITM_dn"},</v>
      </c>
    </row>
    <row r="160" spans="2:8">
      <c r="C160" s="262" t="s">
        <v>2081</v>
      </c>
      <c r="D160" s="262" t="s">
        <v>5369</v>
      </c>
      <c r="E160" t="s">
        <v>2081</v>
      </c>
      <c r="G160" t="s">
        <v>5369</v>
      </c>
      <c r="H160" s="264" t="str">
        <f t="shared" si="3"/>
        <v xml:space="preserve">              {ITM_PARALLEL,                  "||"},</v>
      </c>
    </row>
    <row r="161" spans="2:8">
      <c r="C161" s="262" t="s">
        <v>2094</v>
      </c>
      <c r="D161" s="262" t="s">
        <v>5370</v>
      </c>
      <c r="E161" t="s">
        <v>2094</v>
      </c>
      <c r="G161" t="s">
        <v>5370</v>
      </c>
      <c r="H161" s="264" t="str">
        <f t="shared" si="3"/>
        <v xml:space="preserve">              {ITM_PRINTERSTK,                "PRN"},</v>
      </c>
    </row>
    <row r="162" spans="2:8">
      <c r="C162" s="262" t="s">
        <v>2202</v>
      </c>
      <c r="D162" s="262" t="s">
        <v>5355</v>
      </c>
      <c r="E162" t="s">
        <v>2202</v>
      </c>
      <c r="G162" t="s">
        <v>5355</v>
      </c>
      <c r="H162" s="264" t="str">
        <f t="shared" si="3"/>
        <v xml:space="preserve">              {ITM_UNIT,                      "UNIT"},</v>
      </c>
    </row>
    <row r="163" spans="2:8">
      <c r="C163" s="262" t="s">
        <v>2202</v>
      </c>
      <c r="D163" s="262" t="s">
        <v>5355</v>
      </c>
      <c r="E163" t="s">
        <v>1721</v>
      </c>
      <c r="G163" t="s">
        <v>5415</v>
      </c>
      <c r="H163" s="264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62">
        <f>VLOOKUP(E167,SOURCE!P:AB,13,0)</f>
        <v>95</v>
      </c>
      <c r="C167" s="262" t="str">
        <f>VLOOKUP(E167,SOURCE!P:AC,14,0)</f>
        <v>ITM_ADD</v>
      </c>
      <c r="D167" s="262" t="str">
        <f>VLOOKUP(E167,SOURCE!P:AA,12,0)</f>
        <v>+</v>
      </c>
      <c r="E167" t="s">
        <v>994</v>
      </c>
      <c r="G167" t="s">
        <v>5371</v>
      </c>
      <c r="H167" s="264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62">
        <f>VLOOKUP(E168,SOURCE!P:AB,13,0)</f>
        <v>96</v>
      </c>
      <c r="C168" s="262" t="str">
        <f>VLOOKUP(E168,SOURCE!P:AC,14,0)</f>
        <v>ITM_SUB</v>
      </c>
      <c r="D168" s="262" t="str">
        <f>VLOOKUP(E168,SOURCE!P:AA,12,0)</f>
        <v>-</v>
      </c>
      <c r="E168" t="s">
        <v>429</v>
      </c>
      <c r="G168" t="s">
        <v>3849</v>
      </c>
      <c r="H168" s="264" t="str">
        <f t="shared" si="7"/>
        <v xml:space="preserve">              {ITM_SUB,                       "MIN"},</v>
      </c>
    </row>
    <row r="169" spans="2:8">
      <c r="B169" s="262">
        <f>VLOOKUP(E169,SOURCE!P:AB,13,0)</f>
        <v>98</v>
      </c>
      <c r="C169" s="262" t="str">
        <f>VLOOKUP(E169,SOURCE!P:AC,14,0)</f>
        <v>ITM_MULT</v>
      </c>
      <c r="D169" s="262" t="str">
        <f>VLOOKUP(E169,SOURCE!P:AA,12,0)</f>
        <v>*</v>
      </c>
      <c r="E169" t="s">
        <v>431</v>
      </c>
      <c r="G169" t="s">
        <v>5372</v>
      </c>
      <c r="H169" s="264" t="str">
        <f t="shared" si="7"/>
        <v xml:space="preserve">              {ITM_MULT,                      "MULT"},</v>
      </c>
    </row>
    <row r="170" spans="2:8">
      <c r="B170" s="262">
        <f>VLOOKUP(E170,SOURCE!P:AB,13,0)</f>
        <v>99</v>
      </c>
      <c r="C170" s="262" t="str">
        <f>VLOOKUP(E170,SOURCE!P:AC,14,0)</f>
        <v>ITM_DIV</v>
      </c>
      <c r="D170" s="262" t="str">
        <f>VLOOKUP(E170,SOURCE!P:AA,12,0)</f>
        <v>/</v>
      </c>
      <c r="E170" t="s">
        <v>433</v>
      </c>
      <c r="G170" t="s">
        <v>5373</v>
      </c>
      <c r="H170" s="264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3959</v>
      </c>
      <c r="H1">
        <f>COUNTIF(H2:H2:H882,"=FALSE")</f>
        <v>22</v>
      </c>
      <c r="N1" s="124" t="s">
        <v>3806</v>
      </c>
      <c r="W1" t="e">
        <f>SUM(W5:W1382)</f>
        <v>#N/A</v>
      </c>
      <c r="X1" t="e">
        <f>SUM(X5:X1382)</f>
        <v>#N/A</v>
      </c>
    </row>
    <row r="2" spans="1:24">
      <c r="A2" t="s">
        <v>2607</v>
      </c>
      <c r="B2" t="s">
        <v>2607</v>
      </c>
      <c r="I2" s="30" t="s">
        <v>2611</v>
      </c>
      <c r="J2" s="31" t="s">
        <v>2610</v>
      </c>
      <c r="K2" s="32" t="s">
        <v>2612</v>
      </c>
      <c r="L2" s="37" t="s">
        <v>2660</v>
      </c>
      <c r="N2" s="22" t="str">
        <f>TEST!B2</f>
        <v>CLSUM CLSTK ERPN DEG ALL 00</v>
      </c>
      <c r="Q2" s="26" t="s">
        <v>2644</v>
      </c>
      <c r="U2" t="s">
        <v>3804</v>
      </c>
      <c r="V2" t="s">
        <v>3804</v>
      </c>
      <c r="W2" t="s">
        <v>3802</v>
      </c>
      <c r="X2" t="s">
        <v>3803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{ITM_EXPF,   "EXPF"},</v>
      </c>
      <c r="H247" t="b">
        <f>ISNA(VLOOKUP(J247,J248:J$882,1,0))</f>
        <v>0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{ITM_LINF,   "LINF"},</v>
      </c>
      <c r="H248" t="b">
        <f>ISNA(VLOOKUP(J248,J249:J$882,1,0))</f>
        <v>0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{ITM_LOGF,   "LOGF"},</v>
      </c>
      <c r="H249" t="b">
        <f>ISNA(VLOOKUP(J249,J250:J$882,1,0))</f>
        <v>0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{ITM_ORTHOF,   "ORTHOF"},</v>
      </c>
      <c r="H250" t="b">
        <f>ISNA(VLOOKUP(J250,J251:J$882,1,0))</f>
        <v>0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{ITM_POWERF,   "POWERF"},</v>
      </c>
      <c r="H251" t="b">
        <f>ISNA(VLOOKUP(J251,J252:J$882,1,0))</f>
        <v>0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{ITM_GAUSSF,   "GAUSSF"},</v>
      </c>
      <c r="H252" t="b">
        <f>ISNA(VLOOKUP(J252,J253:J$882,1,0))</f>
        <v>0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>
        <f>IF(ISNA(VLOOKUP(E253,E254:E$10381,1,0)),"",1)</f>
        <v>1</v>
      </c>
      <c r="C253" s="2">
        <v>251</v>
      </c>
      <c r="D253" s="2" t="str">
        <f>VLOOKUP(C253,SOURCE!$V$3:$AC$2867,8,0)</f>
        <v>ITM_CAUCHF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{ITM_CAUCHF,   "CAUCHF"},</v>
      </c>
      <c r="H253" t="b">
        <f>ISNA(VLOOKUP(J253,J254:J$882,1,0))</f>
        <v>0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>
        <f>IF(ISNA(VLOOKUP(E254,E255:E$10381,1,0)),"",1)</f>
        <v>1</v>
      </c>
      <c r="C254" s="2">
        <v>252</v>
      </c>
      <c r="D254" s="2" t="str">
        <f>VLOOKUP(C254,SOURCE!$V$3:$AC$2867,8,0)</f>
        <v>ITM_PARABF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{ITM_PARABF,   "PARABF"},</v>
      </c>
      <c r="H254" t="b">
        <f>ISNA(VLOOKUP(J254,J255:J$882,1,0))</f>
        <v>0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>
        <f>IF(ISNA(VLOOKUP(E255,E256:E$10381,1,0)),"",1)</f>
        <v>1</v>
      </c>
      <c r="C255" s="2">
        <v>253</v>
      </c>
      <c r="D255" s="2" t="str">
        <f>VLOOKUP(C255,SOURCE!$V$3:$AC$2867,8,0)</f>
        <v>ITM_HYPF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{ITM_HYPF,   "HYPF"},</v>
      </c>
      <c r="H255" t="b">
        <f>ISNA(VLOOKUP(J255,J256:J$882,1,0))</f>
        <v>0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>
        <f>IF(ISNA(VLOOKUP(E256,E257:E$10381,1,0)),"",1)</f>
        <v>1</v>
      </c>
      <c r="C256" s="2">
        <v>254</v>
      </c>
      <c r="D256" s="2" t="str">
        <f>VLOOKUP(C256,SOURCE!$V$3:$AC$2867,8,0)</f>
        <v>ITM_ROOTF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{ITM_ROOTF,   "ROOTF"},</v>
      </c>
      <c r="H256" t="b">
        <f>ISNA(VLOOKUP(J256,J257:J$882,1,0))</f>
        <v>0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ITM_1COMPL</v>
      </c>
      <c r="E257" s="26" t="str">
        <f>CHAR(34)&amp;VLOOKUP(C257,SOURCE!$V$3:$AC$2867,6,0)&amp;CHAR(34)</f>
        <v>"1COMPL"</v>
      </c>
      <c r="F257" s="22" t="str">
        <f>VLOOKUP(C257,SOURCE!$V$3:$AD$2867,9,0)&amp;"           {"&amp;D257&amp;",   "&amp;E257&amp;"},"</f>
        <v>//           {ITM_1COMPL,   "1COMPL"},</v>
      </c>
      <c r="H257" t="b">
        <f>ISNA(VLOOKUP(J257,J258:J$882,1,0))</f>
        <v>1</v>
      </c>
      <c r="I257" s="27">
        <f>VLOOKUP(C257,SOURCE!V$6:AB$10046,7,0)</f>
        <v>1404</v>
      </c>
      <c r="J257" s="28" t="str">
        <f>VLOOKUP(C257,SOURCE!V$6:AB$10046,6,0)</f>
        <v>1COMPL</v>
      </c>
      <c r="K257" s="29" t="str">
        <f t="shared" si="4"/>
        <v>1COMPL</v>
      </c>
      <c r="L257" s="38" t="str">
        <f>VLOOKUP(C257,SOURCE!V$6:AB$10046,2,0)</f>
        <v>INT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"1COMPL"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ITM_SNAP</v>
      </c>
      <c r="E258" s="26" t="str">
        <f>CHAR(34)&amp;VLOOKUP(C258,SOURCE!$V$3:$AC$2867,6,0)&amp;CHAR(34)</f>
        <v>"SNAP"</v>
      </c>
      <c r="F258" s="22" t="str">
        <f>VLOOKUP(C258,SOURCE!$V$3:$AD$2867,9,0)&amp;"           {"&amp;D258&amp;",   "&amp;E258&amp;"},"</f>
        <v xml:space="preserve">           {ITM_SNAP,   "SNAP"},</v>
      </c>
      <c r="H258" t="b">
        <f>ISNA(VLOOKUP(J258,J259:J$882,1,0))</f>
        <v>1</v>
      </c>
      <c r="I258" s="27">
        <f>VLOOKUP(C258,SOURCE!V$6:AB$10046,7,0)</f>
        <v>1405</v>
      </c>
      <c r="J258" s="28" t="str">
        <f>VLOOKUP(C258,SOURCE!V$6:AB$10046,6,0)</f>
        <v>SNAP</v>
      </c>
      <c r="K258" s="29" t="str">
        <f t="shared" si="4"/>
        <v>SNAP</v>
      </c>
      <c r="L258" s="38" t="str">
        <f>VLOOKUP(C258,SOURCE!V$6:AB$10046,2,0)</f>
        <v>INFO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"SNAP"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ITM_2COMPL</v>
      </c>
      <c r="E259" s="26" t="str">
        <f>CHAR(34)&amp;VLOOKUP(C259,SOURCE!$V$3:$AC$2867,6,0)&amp;CHAR(34)</f>
        <v>"2COMPL"</v>
      </c>
      <c r="F259" s="22" t="str">
        <f>VLOOKUP(C259,SOURCE!$V$3:$AD$2867,9,0)&amp;"           {"&amp;D259&amp;",   "&amp;E259&amp;"},"</f>
        <v>//           {ITM_2COMPL,   "2COMPL"},</v>
      </c>
      <c r="H259" t="b">
        <f>ISNA(VLOOKUP(J259,J260:J$882,1,0))</f>
        <v>1</v>
      </c>
      <c r="I259" s="27">
        <f>VLOOKUP(C259,SOURCE!V$6:AB$10046,7,0)</f>
        <v>1406</v>
      </c>
      <c r="J259" s="28" t="str">
        <f>VLOOKUP(C259,SOURCE!V$6:AB$10046,6,0)</f>
        <v>2COMPL</v>
      </c>
      <c r="K259" s="29" t="str">
        <f t="shared" si="4"/>
        <v>2COMPL</v>
      </c>
      <c r="L259" s="38" t="str">
        <f>VLOOKUP(C259,SOURCE!V$6:AB$10046,2,0)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"2COMPL"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ITM_ABS</v>
      </c>
      <c r="E260" s="26" t="str">
        <f>CHAR(34)&amp;VLOOKUP(C260,SOURCE!$V$3:$AC$2867,6,0)&amp;CHAR(34)</f>
        <v>"ABS"</v>
      </c>
      <c r="F260" s="22" t="str">
        <f>VLOOKUP(C260,SOURCE!$V$3:$AD$2867,9,0)&amp;"           {"&amp;D260&amp;",   "&amp;E260&amp;"},"</f>
        <v xml:space="preserve">           {ITM_ABS,   "ABS"},</v>
      </c>
      <c r="H260" t="b">
        <f>ISNA(VLOOKUP(J260,J261:J$882,1,0))</f>
        <v>1</v>
      </c>
      <c r="I260" s="27">
        <f>VLOOKUP(C260,SOURCE!V$6:AB$10046,7,0)</f>
        <v>1407</v>
      </c>
      <c r="J260" s="28" t="str">
        <f>VLOOKUP(C260,SOURCE!V$6:AB$10046,6,0)</f>
        <v>ABS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ABS</v>
      </c>
      <c r="L260" s="38" t="str">
        <f>VLOOKUP(C260,SOURCE!V$6:AB$10046,2,0)</f>
        <v>Math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0</v>
      </c>
      <c r="Q260" s="26" t="str">
        <f>VLOOKUP(I260,SOURCE!B:P,5,0)</f>
        <v>"ABS"</v>
      </c>
      <c r="W260">
        <f>IF(VLOOKUP(I260,SOURCE!B:P,2,0)&lt;&gt;"/  { itemToBeCoded",IF(ISERROR(VLOOKUP(J260,TEST!A:F,5,0)),"",VLOOKUP(J260,TEST!A:F,5,0)),"")</f>
        <v>0</v>
      </c>
      <c r="X260">
        <f>IF(VLOOKUP(I260,SOURCE!B:P,2,0)&lt;&gt;"/  { itemToBeCoded",IF(ISERROR(VLOOKUP(J260,TEST!A:F,6,0)),"",VLOOKUP(J260,TEST!A:F,6,0)),"")</f>
        <v>0</v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ITM_AGM</v>
      </c>
      <c r="E261" s="26" t="str">
        <f>CHAR(34)&amp;VLOOKUP(C261,SOURCE!$V$3:$AC$2867,6,0)&amp;CHAR(34)</f>
        <v>"AGM"</v>
      </c>
      <c r="F261" s="22" t="str">
        <f>VLOOKUP(C261,SOURCE!$V$3:$AD$2867,9,0)&amp;"           {"&amp;D261&amp;",   "&amp;E261&amp;"},"</f>
        <v>//           {ITM_AGM,   "AGM"},</v>
      </c>
      <c r="H261" t="b">
        <f>ISNA(VLOOKUP(J261,J262:J$882,1,0))</f>
        <v>1</v>
      </c>
      <c r="I261" s="27">
        <f>VLOOKUP(C261,SOURCE!V$6:AB$10046,7,0)</f>
        <v>1408</v>
      </c>
      <c r="J261" s="28" t="str">
        <f>VLOOKUP(C261,SOURCE!V$6:AB$10046,6,0)</f>
        <v>AGM</v>
      </c>
      <c r="K261" s="29" t="str">
        <f t="shared" si="5"/>
        <v>AGM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"AGM"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ITM_AGRAPH</v>
      </c>
      <c r="E262" s="26" t="str">
        <f>CHAR(34)&amp;VLOOKUP(C262,SOURCE!$V$3:$AC$2867,6,0)&amp;CHAR(34)</f>
        <v>"AGRAPH"</v>
      </c>
      <c r="F262" s="22" t="str">
        <f>VLOOKUP(C262,SOURCE!$V$3:$AD$2867,9,0)&amp;"           {"&amp;D262&amp;",   "&amp;E262&amp;"},"</f>
        <v>//           {ITM_AGRAPH,   "AGRAPH"},</v>
      </c>
      <c r="H262" t="b">
        <f>ISNA(VLOOKUP(J262,J263:J$882,1,0))</f>
        <v>1</v>
      </c>
      <c r="I262" s="27">
        <f>VLOOKUP(C262,SOURCE!V$6:AB$10046,7,0)</f>
        <v>1409</v>
      </c>
      <c r="J262" s="28" t="str">
        <f>VLOOKUP(C262,SOURCE!V$6:AB$10046,6,0)</f>
        <v>AGRAPH</v>
      </c>
      <c r="K262" s="29" t="str">
        <f t="shared" si="5"/>
        <v>AGRAPH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"AGRAPH"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ITM_ALL</v>
      </c>
      <c r="E263" s="26" t="str">
        <f>CHAR(34)&amp;VLOOKUP(C263,SOURCE!$V$3:$AC$2867,6,0)&amp;CHAR(34)</f>
        <v>"ALL"</v>
      </c>
      <c r="F263" s="22" t="str">
        <f>VLOOKUP(C263,SOURCE!$V$3:$AD$2867,9,0)&amp;"           {"&amp;D263&amp;",   "&amp;E263&amp;"},"</f>
        <v xml:space="preserve">           {ITM_ALL,   "ALL"},</v>
      </c>
      <c r="H263" t="b">
        <f>ISNA(VLOOKUP(J263,J264:J$882,1,0))</f>
        <v>1</v>
      </c>
      <c r="I263" s="27">
        <f>VLOOKUP(C263,SOURCE!V$6:AB$10046,7,0)</f>
        <v>1410</v>
      </c>
      <c r="J263" s="28" t="str">
        <f>VLOOKUP(C263,SOURCE!V$6:AB$10046,6,0)</f>
        <v>ALL</v>
      </c>
      <c r="K263" s="29" t="str">
        <f t="shared" si="5"/>
        <v>ALL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"ALL"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ITM_ASSIGN</v>
      </c>
      <c r="E264" s="26" t="str">
        <f>CHAR(34)&amp;VLOOKUP(C264,SOURCE!$V$3:$AC$2867,6,0)&amp;CHAR(34)</f>
        <v>"ASSIGN"</v>
      </c>
      <c r="F264" s="22" t="str">
        <f>VLOOKUP(C264,SOURCE!$V$3:$AD$2867,9,0)&amp;"           {"&amp;D264&amp;",   "&amp;E264&amp;"},"</f>
        <v>//           {ITM_ASSIGN,   "ASSIGN"},</v>
      </c>
      <c r="H264" t="b">
        <f>ISNA(VLOOKUP(J264,J265:J$882,1,0))</f>
        <v>1</v>
      </c>
      <c r="I264" s="27">
        <f>VLOOKUP(C264,SOURCE!V$6:AB$10046,7,0)</f>
        <v>1411</v>
      </c>
      <c r="J264" s="28" t="str">
        <f>VLOOKUP(C264,SOURCE!V$6:AB$10046,6,0)</f>
        <v>ASSIGN</v>
      </c>
      <c r="K264" s="29" t="str">
        <f t="shared" si="5"/>
        <v>ASN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"ASN"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ITM_BACK</v>
      </c>
      <c r="E265" s="26" t="str">
        <f>CHAR(34)&amp;VLOOKUP(C265,SOURCE!$V$3:$AC$2867,6,0)&amp;CHAR(34)</f>
        <v>"BACK"</v>
      </c>
      <c r="F265" s="22" t="str">
        <f>VLOOKUP(C265,SOURCE!$V$3:$AD$2867,9,0)&amp;"           {"&amp;D265&amp;",   "&amp;E265&amp;"},"</f>
        <v>//           {ITM_BACK,   "BACK"},</v>
      </c>
      <c r="H265" t="b">
        <f>ISNA(VLOOKUP(J265,J266:J$882,1,0))</f>
        <v>1</v>
      </c>
      <c r="I265" s="27">
        <f>VLOOKUP(C265,SOURCE!V$6:AB$10046,7,0)</f>
        <v>1412</v>
      </c>
      <c r="J265" s="28" t="str">
        <f>VLOOKUP(C265,SOURCE!V$6:AB$10046,6,0)</f>
        <v>BACK</v>
      </c>
      <c r="K265" s="29" t="str">
        <f t="shared" si="5"/>
        <v>BACK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"BACK"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ITM_BATT</v>
      </c>
      <c r="E266" s="26" t="str">
        <f>CHAR(34)&amp;VLOOKUP(C266,SOURCE!$V$3:$AC$2867,6,0)&amp;CHAR(34)</f>
        <v>"BATT?"</v>
      </c>
      <c r="F266" s="22" t="str">
        <f>VLOOKUP(C266,SOURCE!$V$3:$AD$2867,9,0)&amp;"           {"&amp;D266&amp;",   "&amp;E266&amp;"},"</f>
        <v xml:space="preserve">           {ITM_BATT,   "BATT?"},</v>
      </c>
      <c r="H266" t="b">
        <f>ISNA(VLOOKUP(J266,J267:J$882,1,0))</f>
        <v>1</v>
      </c>
      <c r="I266" s="27">
        <f>VLOOKUP(C266,SOURCE!V$6:AB$10046,7,0)</f>
        <v>1413</v>
      </c>
      <c r="J266" s="28" t="str">
        <f>VLOOKUP(C266,SOURCE!V$6:AB$10046,6,0)</f>
        <v>BATT?</v>
      </c>
      <c r="K266" s="29" t="str">
        <f t="shared" si="5"/>
        <v>BATT?</v>
      </c>
      <c r="L266" s="38" t="str">
        <f>VLOOKUP(C266,SOURCE!V$6:AB$10046,2,0)</f>
        <v>INFO</v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"BATT?"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ITM_BEGINP</v>
      </c>
      <c r="E267" s="26" t="str">
        <f>CHAR(34)&amp;VLOOKUP(C267,SOURCE!$V$3:$AC$2867,6,0)&amp;CHAR(34)</f>
        <v>"BEGINP"</v>
      </c>
      <c r="F267" s="22" t="str">
        <f>VLOOKUP(C267,SOURCE!$V$3:$AD$2867,9,0)&amp;"           {"&amp;D267&amp;",   "&amp;E267&amp;"},"</f>
        <v>//           {ITM_BEGINP,   "BEGINP"},</v>
      </c>
      <c r="H267" t="b">
        <f>ISNA(VLOOKUP(J267,J268:J$882,1,0))</f>
        <v>1</v>
      </c>
      <c r="I267" s="27">
        <f>VLOOKUP(C267,SOURCE!V$6:AB$10046,7,0)</f>
        <v>1415</v>
      </c>
      <c r="J267" s="28" t="str">
        <f>VLOOKUP(C267,SOURCE!V$6:AB$10046,6,0)</f>
        <v>BEGINP</v>
      </c>
      <c r="K267" s="29" t="str">
        <f t="shared" si="5"/>
        <v>Begin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"Begin"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ITM_BN</v>
      </c>
      <c r="E268" s="26" t="str">
        <f>CHAR(34)&amp;VLOOKUP(C268,SOURCE!$V$3:$AC$2867,6,0)&amp;CHAR(34)</f>
        <v>"BN"</v>
      </c>
      <c r="F268" s="22" t="str">
        <f>VLOOKUP(C268,SOURCE!$V$3:$AD$2867,9,0)&amp;"           {"&amp;D268&amp;",   "&amp;E268&amp;"},"</f>
        <v>//           {ITM_BN,   "BN"},</v>
      </c>
      <c r="H268" t="b">
        <f>ISNA(VLOOKUP(J268,J269:J$882,1,0))</f>
        <v>1</v>
      </c>
      <c r="I268" s="27">
        <f>VLOOKUP(C268,SOURCE!V$6:AB$10046,7,0)</f>
        <v>1416</v>
      </c>
      <c r="J268" s="28" t="str">
        <f>VLOOKUP(C268,SOURCE!V$6:AB$10046,6,0)</f>
        <v>BN</v>
      </c>
      <c r="K268" s="29" t="str">
        <f t="shared" si="5"/>
        <v>Bn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ITM_BNS</v>
      </c>
      <c r="E269" s="26" t="str">
        <f>CHAR(34)&amp;VLOOKUP(C269,SOURCE!$V$3:$AC$2867,6,0)&amp;CHAR(34)</f>
        <v>"BN^ASTERISK"</v>
      </c>
      <c r="F269" s="22" t="str">
        <f>VLOOKUP(C269,SOURCE!$V$3:$AD$2867,9,0)&amp;"           {"&amp;D269&amp;",   "&amp;E269&amp;"},"</f>
        <v>//           {ITM_BNS,   "BN^ASTERISK"},</v>
      </c>
      <c r="H269" t="b">
        <f>ISNA(VLOOKUP(J269,J270:J$882,1,0))</f>
        <v>1</v>
      </c>
      <c r="I269" s="27">
        <f>VLOOKUP(C269,SOURCE!V$6:AB$10046,7,0)</f>
        <v>1417</v>
      </c>
      <c r="J269" s="28" t="str">
        <f>VLOOKUP(C269,SOURCE!V$6:AB$10046,6,0)</f>
        <v>BN^ASTERISK</v>
      </c>
      <c r="K269" s="29" t="str">
        <f t="shared" si="5"/>
        <v>Bn^ASTERISK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 STD_SUP_ASTERISK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ITM_CASE</v>
      </c>
      <c r="E270" s="26" t="str">
        <f>CHAR(34)&amp;VLOOKUP(C270,SOURCE!$V$3:$AC$2867,6,0)&amp;CHAR(34)</f>
        <v>"CASE"</v>
      </c>
      <c r="F270" s="22" t="str">
        <f>VLOOKUP(C270,SOURCE!$V$3:$AD$2867,9,0)&amp;"           {"&amp;D270&amp;",   "&amp;E270&amp;"},"</f>
        <v xml:space="preserve">           {ITM_CASE,   "CASE"},</v>
      </c>
      <c r="H270" t="b">
        <f>ISNA(VLOOKUP(J270,J271:J$882,1,0))</f>
        <v>1</v>
      </c>
      <c r="I270" s="27">
        <f>VLOOKUP(C270,SOURCE!V$6:AB$10046,7,0)</f>
        <v>1418</v>
      </c>
      <c r="J270" s="28" t="str">
        <f>VLOOKUP(C270,SOURCE!V$6:AB$10046,6,0)</f>
        <v>CASE</v>
      </c>
      <c r="K270" s="29" t="str">
        <f t="shared" si="5"/>
        <v>CASE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"CASE"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ITM_CLALL</v>
      </c>
      <c r="E271" s="26" t="str">
        <f>CHAR(34)&amp;VLOOKUP(C271,SOURCE!$V$3:$AC$2867,6,0)&amp;CHAR(34)</f>
        <v>"CLALL"</v>
      </c>
      <c r="F271" s="22" t="str">
        <f>VLOOKUP(C271,SOURCE!$V$3:$AD$2867,9,0)&amp;"           {"&amp;D271&amp;",   "&amp;E271&amp;"},"</f>
        <v>//           {ITM_CLALL,   "CLALL"},</v>
      </c>
      <c r="H271" t="b">
        <f>ISNA(VLOOKUP(J271,J272:J$882,1,0))</f>
        <v>1</v>
      </c>
      <c r="I271" s="27">
        <f>VLOOKUP(C271,SOURCE!V$6:AB$10046,7,0)</f>
        <v>1419</v>
      </c>
      <c r="J271" s="28" t="str">
        <f>VLOOKUP(C271,SOURCE!V$6:AB$10046,6,0)</f>
        <v>CLALL</v>
      </c>
      <c r="K271" s="29" t="str">
        <f t="shared" si="5"/>
        <v>CLall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"CLall"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ITM_CLCVAR</v>
      </c>
      <c r="E272" s="26" t="str">
        <f>CHAR(34)&amp;VLOOKUP(C272,SOURCE!$V$3:$AC$2867,6,0)&amp;CHAR(34)</f>
        <v>"CLCVAR"</v>
      </c>
      <c r="F272" s="22" t="str">
        <f>VLOOKUP(C272,SOURCE!$V$3:$AD$2867,9,0)&amp;"           {"&amp;D272&amp;",   "&amp;E272&amp;"},"</f>
        <v>//           {ITM_CLCVAR,   "CLCVAR"},</v>
      </c>
      <c r="H272" t="b">
        <f>ISNA(VLOOKUP(J272,J273:J$882,1,0))</f>
        <v>1</v>
      </c>
      <c r="I272" s="27">
        <f>VLOOKUP(C272,SOURCE!V$6:AB$10046,7,0)</f>
        <v>1420</v>
      </c>
      <c r="J272" s="28" t="str">
        <f>VLOOKUP(C272,SOURCE!V$6:AB$10046,6,0)</f>
        <v>CLCVAR</v>
      </c>
      <c r="K272" s="29" t="str">
        <f t="shared" si="5"/>
        <v>CLCVAR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"CLCVAR"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ITM_CLFALL</v>
      </c>
      <c r="E273" s="26" t="str">
        <f>CHAR(34)&amp;VLOOKUP(C273,SOURCE!$V$3:$AC$2867,6,0)&amp;CHAR(34)</f>
        <v>"CLFALL"</v>
      </c>
      <c r="F273" s="22" t="str">
        <f>VLOOKUP(C273,SOURCE!$V$3:$AD$2867,9,0)&amp;"           {"&amp;D273&amp;",   "&amp;E273&amp;"},"</f>
        <v>//           {ITM_CLFALL,   "CLFALL"},</v>
      </c>
      <c r="H273" t="b">
        <f>ISNA(VLOOKUP(J273,J274:J$882,1,0))</f>
        <v>1</v>
      </c>
      <c r="I273" s="27">
        <f>VLOOKUP(C273,SOURCE!V$6:AB$10046,7,0)</f>
        <v>1421</v>
      </c>
      <c r="J273" s="28" t="str">
        <f>VLOOKUP(C273,SOURCE!V$6:AB$10046,6,0)</f>
        <v>CLFALL</v>
      </c>
      <c r="K273" s="29" t="str">
        <f t="shared" si="5"/>
        <v>CLFall</v>
      </c>
      <c r="L273" s="38" t="str">
        <f>VLOOKUP(C273,SOURCE!V$6:AB$10046,2,0)</f>
        <v>Clear</v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"CLFall"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ITM_CLLCD</v>
      </c>
      <c r="E274" s="26" t="str">
        <f>CHAR(34)&amp;VLOOKUP(C274,SOURCE!$V$3:$AC$2867,6,0)&amp;CHAR(34)</f>
        <v>"CLLCD"</v>
      </c>
      <c r="F274" s="22" t="str">
        <f>VLOOKUP(C274,SOURCE!$V$3:$AD$2867,9,0)&amp;"           {"&amp;D274&amp;",   "&amp;E274&amp;"},"</f>
        <v>//           {ITM_CLLCD,   "CLLCD"},</v>
      </c>
      <c r="H274" t="b">
        <f>ISNA(VLOOKUP(J274,J275:J$882,1,0))</f>
        <v>1</v>
      </c>
      <c r="I274" s="27">
        <f>VLOOKUP(C274,SOURCE!V$6:AB$10046,7,0)</f>
        <v>1423</v>
      </c>
      <c r="J274" s="28" t="str">
        <f>VLOOKUP(C274,SOURCE!V$6:AB$10046,6,0)</f>
        <v>CLLCD</v>
      </c>
      <c r="K274" s="29" t="str">
        <f t="shared" si="5"/>
        <v>CLLCD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"CLLCD"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ITM_CLMENU</v>
      </c>
      <c r="E275" s="26" t="str">
        <f>CHAR(34)&amp;VLOOKUP(C275,SOURCE!$V$3:$AC$2867,6,0)&amp;CHAR(34)</f>
        <v>"CLMENU"</v>
      </c>
      <c r="F275" s="22" t="str">
        <f>VLOOKUP(C275,SOURCE!$V$3:$AD$2867,9,0)&amp;"           {"&amp;D275&amp;",   "&amp;E275&amp;"},"</f>
        <v>//           {ITM_CLMENU,   "CLMENU"},</v>
      </c>
      <c r="H275" t="b">
        <f>ISNA(VLOOKUP(J275,J276:J$882,1,0))</f>
        <v>1</v>
      </c>
      <c r="I275" s="27">
        <f>VLOOKUP(C275,SOURCE!V$6:AB$10046,7,0)</f>
        <v>1424</v>
      </c>
      <c r="J275" s="28" t="str">
        <f>VLOOKUP(C275,SOURCE!V$6:AB$10046,6,0)</f>
        <v>CLMENU</v>
      </c>
      <c r="K275" s="29" t="str">
        <f t="shared" si="5"/>
        <v>CLMENU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"CLMENU"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ITM_CLP</v>
      </c>
      <c r="E276" s="26" t="str">
        <f>CHAR(34)&amp;VLOOKUP(C276,SOURCE!$V$3:$AC$2867,6,0)&amp;CHAR(34)</f>
        <v>"CLP"</v>
      </c>
      <c r="F276" s="22" t="str">
        <f>VLOOKUP(C276,SOURCE!$V$3:$AD$2867,9,0)&amp;"           {"&amp;D276&amp;",   "&amp;E276&amp;"},"</f>
        <v>//           {ITM_CLP,   "CLP"},</v>
      </c>
      <c r="H276" t="b">
        <f>ISNA(VLOOKUP(J276,J277:J$882,1,0))</f>
        <v>1</v>
      </c>
      <c r="I276" s="27">
        <f>VLOOKUP(C276,SOURCE!V$6:AB$10046,7,0)</f>
        <v>1425</v>
      </c>
      <c r="J276" s="28" t="str">
        <f>VLOOKUP(C276,SOURCE!V$6:AB$10046,6,0)</f>
        <v>CLP</v>
      </c>
      <c r="K276" s="29" t="str">
        <f t="shared" si="5"/>
        <v>CLP</v>
      </c>
      <c r="L276" s="38" t="str">
        <f>VLOOKUP(C276,SOURCE!V$6:AB$10046,2,0)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ITM_CLPALL</v>
      </c>
      <c r="E277" s="26" t="str">
        <f>CHAR(34)&amp;VLOOKUP(C277,SOURCE!$V$3:$AC$2867,6,0)&amp;CHAR(34)</f>
        <v>"CLPALL"</v>
      </c>
      <c r="F277" s="22" t="str">
        <f>VLOOKUP(C277,SOURCE!$V$3:$AD$2867,9,0)&amp;"           {"&amp;D277&amp;",   "&amp;E277&amp;"},"</f>
        <v>//           {ITM_CLPALL,   "CLPALL"},</v>
      </c>
      <c r="H277" t="b">
        <f>ISNA(VLOOKUP(J277,J278:J$882,1,0))</f>
        <v>1</v>
      </c>
      <c r="I277" s="27">
        <f>VLOOKUP(C277,SOURCE!V$6:AB$10046,7,0)</f>
        <v>1426</v>
      </c>
      <c r="J277" s="28" t="str">
        <f>VLOOKUP(C277,SOURCE!V$6:AB$10046,6,0)</f>
        <v>CLPALL</v>
      </c>
      <c r="K277" s="29" t="str">
        <f t="shared" si="5"/>
        <v>CLPall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"CLPall"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ITM_CLREGS</v>
      </c>
      <c r="E278" s="26" t="str">
        <f>CHAR(34)&amp;VLOOKUP(C278,SOURCE!$V$3:$AC$2867,6,0)&amp;CHAR(34)</f>
        <v>"CLREGS"</v>
      </c>
      <c r="F278" s="22" t="str">
        <f>VLOOKUP(C278,SOURCE!$V$3:$AD$2867,9,0)&amp;"           {"&amp;D278&amp;",   "&amp;E278&amp;"},"</f>
        <v>//           {ITM_CLREGS,   "CLREGS"},</v>
      </c>
      <c r="H278" t="b">
        <f>ISNA(VLOOKUP(J278,J279:J$882,1,0))</f>
        <v>1</v>
      </c>
      <c r="I278" s="27">
        <f>VLOOKUP(C278,SOURCE!V$6:AB$10046,7,0)</f>
        <v>1427</v>
      </c>
      <c r="J278" s="28" t="str">
        <f>VLOOKUP(C278,SOURCE!V$6:AB$10046,6,0)</f>
        <v>CLREGS</v>
      </c>
      <c r="K278" s="29" t="str">
        <f t="shared" si="5"/>
        <v>CLREGS</v>
      </c>
      <c r="L278" s="38" t="str">
        <f>VLOOKUP(C278,SOURCE!V$6:AB$10046,2,0)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"CLREGS"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ITM_CLSTK</v>
      </c>
      <c r="E279" s="26" t="str">
        <f>CHAR(34)&amp;VLOOKUP(C279,SOURCE!$V$3:$AC$2867,6,0)&amp;CHAR(34)</f>
        <v>"CLSTK"</v>
      </c>
      <c r="F279" s="22" t="str">
        <f>VLOOKUP(C279,SOURCE!$V$3:$AD$2867,9,0)&amp;"           {"&amp;D279&amp;",   "&amp;E279&amp;"},"</f>
        <v xml:space="preserve">           {ITM_CLSTK,   "CLSTK"},</v>
      </c>
      <c r="H279" t="b">
        <f>ISNA(VLOOKUP(J279,J280:J$882,1,0))</f>
        <v>1</v>
      </c>
      <c r="I279" s="27">
        <f>VLOOKUP(C279,SOURCE!V$6:AB$10046,7,0)</f>
        <v>1428</v>
      </c>
      <c r="J279" s="28" t="str">
        <f>VLOOKUP(C279,SOURCE!V$6:AB$10046,6,0)</f>
        <v>CLSTK</v>
      </c>
      <c r="K279" s="29" t="str">
        <f t="shared" si="5"/>
        <v>CLSTK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"CLSTK"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ITM_CLSIGMA</v>
      </c>
      <c r="E280" s="26" t="str">
        <f>CHAR(34)&amp;VLOOKUP(C280,SOURCE!$V$3:$AC$2867,6,0)&amp;CHAR(34)</f>
        <v>"CLSUM"</v>
      </c>
      <c r="F280" s="22" t="str">
        <f>VLOOKUP(C280,SOURCE!$V$3:$AD$2867,9,0)&amp;"           {"&amp;D280&amp;",   "&amp;E280&amp;"},"</f>
        <v xml:space="preserve">           {ITM_CLSIGMA,   "CLSUM"},</v>
      </c>
      <c r="H280" t="b">
        <f>ISNA(VLOOKUP(J280,J281:J$882,1,0))</f>
        <v>1</v>
      </c>
      <c r="I280" s="27">
        <f>VLOOKUP(C280,SOURCE!V$6:AB$10046,7,0)</f>
        <v>1429</v>
      </c>
      <c r="J280" s="28" t="str">
        <f>VLOOKUP(C280,SOURCE!V$6:AB$10046,6,0)</f>
        <v>CLSUM</v>
      </c>
      <c r="K280" s="29" t="str">
        <f t="shared" si="5"/>
        <v>CLSUM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"CL" STD_SIGMA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ITM_CONJ</v>
      </c>
      <c r="E281" s="26" t="str">
        <f>CHAR(34)&amp;VLOOKUP(C281,SOURCE!$V$3:$AC$2867,6,0)&amp;CHAR(34)</f>
        <v>"CONJ"</v>
      </c>
      <c r="F281" s="22" t="str">
        <f>VLOOKUP(C281,SOURCE!$V$3:$AD$2867,9,0)&amp;"           {"&amp;D281&amp;",   "&amp;E281&amp;"},"</f>
        <v>//           {ITM_CONJ,   "CONJ"},</v>
      </c>
      <c r="H281" t="b">
        <f>ISNA(VLOOKUP(J281,J282:J$882,1,0))</f>
        <v>1</v>
      </c>
      <c r="I281" s="27">
        <f>VLOOKUP(C281,SOURCE!V$6:AB$10046,7,0)</f>
        <v>1431</v>
      </c>
      <c r="J281" s="28" t="str">
        <f>VLOOKUP(C281,SOURCE!V$6:AB$10046,6,0)</f>
        <v>CONJ</v>
      </c>
      <c r="K281" s="29" t="str">
        <f t="shared" si="5"/>
        <v>conj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"conj"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ITM_CORR</v>
      </c>
      <c r="E282" s="26" t="str">
        <f>CHAR(34)&amp;VLOOKUP(C282,SOURCE!$V$3:$AC$2867,6,0)&amp;CHAR(34)</f>
        <v>"CORR"</v>
      </c>
      <c r="F282" s="22" t="str">
        <f>VLOOKUP(C282,SOURCE!$V$3:$AD$2867,9,0)&amp;"           {"&amp;D282&amp;",   "&amp;E282&amp;"},"</f>
        <v>//           {ITM_CORR,   "CORR"},</v>
      </c>
      <c r="H282" t="b">
        <f>ISNA(VLOOKUP(J282,J283:J$882,1,0))</f>
        <v>1</v>
      </c>
      <c r="I282" s="27">
        <f>VLOOKUP(C282,SOURCE!V$6:AB$10046,7,0)</f>
        <v>1433</v>
      </c>
      <c r="J282" s="28" t="str">
        <f>VLOOKUP(C282,SOURCE!V$6:AB$10046,6,0)</f>
        <v>CORR</v>
      </c>
      <c r="K282" s="29" t="str">
        <f t="shared" si="5"/>
        <v>r</v>
      </c>
      <c r="L282" s="38" t="str">
        <f>VLOOKUP(C282,SOURCE!V$6:AB$10046,2,0)</f>
        <v>Stat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"r"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ITM_COV</v>
      </c>
      <c r="E283" s="26" t="str">
        <f>CHAR(34)&amp;VLOOKUP(C283,SOURCE!$V$3:$AC$2867,6,0)&amp;CHAR(34)</f>
        <v>"COV"</v>
      </c>
      <c r="F283" s="22" t="str">
        <f>VLOOKUP(C283,SOURCE!$V$3:$AD$2867,9,0)&amp;"           {"&amp;D283&amp;",   "&amp;E283&amp;"},"</f>
        <v>//           {ITM_COV,   "COV"},</v>
      </c>
      <c r="H283" t="b">
        <f>ISNA(VLOOKUP(J283,J284:J$882,1,0))</f>
        <v>1</v>
      </c>
      <c r="I283" s="27">
        <f>VLOOKUP(C283,SOURCE!V$6:AB$10046,7,0)</f>
        <v>1434</v>
      </c>
      <c r="J283" s="28" t="str">
        <f>VLOOKUP(C283,SOURCE!V$6:AB$10046,6,0)</f>
        <v>COV</v>
      </c>
      <c r="K283" s="29" t="str">
        <f t="shared" si="5"/>
        <v>cov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"cov"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ITM_BESTFQ</v>
      </c>
      <c r="E284" s="26" t="str">
        <f>CHAR(34)&amp;VLOOKUP(C284,SOURCE!$V$3:$AC$2867,6,0)&amp;CHAR(34)</f>
        <v>"BESTF?"</v>
      </c>
      <c r="F284" s="22" t="str">
        <f>VLOOKUP(C284,SOURCE!$V$3:$AD$2867,9,0)&amp;"           {"&amp;D284&amp;",   "&amp;E284&amp;"},"</f>
        <v>//           {ITM_BESTFQ,   "BESTF?"},</v>
      </c>
      <c r="H284" t="b">
        <f>ISNA(VLOOKUP(J284,J285:J$882,1,0))</f>
        <v>1</v>
      </c>
      <c r="I284" s="27">
        <f>VLOOKUP(C284,SOURCE!V$6:AB$10046,7,0)</f>
        <v>1435</v>
      </c>
      <c r="J284" s="28" t="str">
        <f>VLOOKUP(C284,SOURCE!V$6:AB$10046,6,0)</f>
        <v>BESTF?</v>
      </c>
      <c r="K284" s="29" t="str">
        <f t="shared" si="5"/>
        <v>BestF?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"BestF?"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ITM_CROSS_PROD</v>
      </c>
      <c r="E285" s="26" t="str">
        <f>CHAR(34)&amp;VLOOKUP(C285,SOURCE!$V$3:$AC$2867,6,0)&amp;CHAR(34)</f>
        <v>"CROSS"</v>
      </c>
      <c r="F285" s="22" t="str">
        <f>VLOOKUP(C285,SOURCE!$V$3:$AD$2867,9,0)&amp;"           {"&amp;D285&amp;",   "&amp;E285&amp;"},"</f>
        <v>//           {ITM_CROSS_PROD,   "CROSS"},</v>
      </c>
      <c r="H285" t="b">
        <f>ISNA(VLOOKUP(J285,J286:J$882,1,0))</f>
        <v>1</v>
      </c>
      <c r="I285" s="27">
        <f>VLOOKUP(C285,SOURCE!V$6:AB$10046,7,0)</f>
        <v>1436</v>
      </c>
      <c r="J285" s="28" t="str">
        <f>VLOOKUP(C285,SOURCE!V$6:AB$10046,6,0)</f>
        <v>CROSS</v>
      </c>
      <c r="K285" s="29" t="str">
        <f t="shared" si="5"/>
        <v>cross</v>
      </c>
      <c r="L285" s="38" t="str">
        <f>VLOOKUP(C285,SOURCE!V$6:AB$10046,2,0)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"cross"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ITM_CXtoRE</v>
      </c>
      <c r="E286" s="26" t="str">
        <f>CHAR(34)&amp;VLOOKUP(C286,SOURCE!$V$3:$AC$2867,6,0)&amp;CHAR(34)</f>
        <v>"CX&gt;RE"</v>
      </c>
      <c r="F286" s="22" t="str">
        <f>VLOOKUP(C286,SOURCE!$V$3:$AD$2867,9,0)&amp;"           {"&amp;D286&amp;",   "&amp;E286&amp;"},"</f>
        <v>//           {ITM_CXtoRE,   "CX&gt;RE"},</v>
      </c>
      <c r="H286" t="b">
        <f>ISNA(VLOOKUP(J286,J287:J$882,1,0))</f>
        <v>1</v>
      </c>
      <c r="I286" s="27">
        <f>VLOOKUP(C286,SOURCE!V$6:AB$10046,7,0)</f>
        <v>1437</v>
      </c>
      <c r="J286" s="28" t="str">
        <f>VLOOKUP(C286,SOURCE!V$6:AB$10046,6,0)</f>
        <v>CX&gt;RE</v>
      </c>
      <c r="K286" s="29" t="str">
        <f t="shared" si="5"/>
        <v>CX&gt;RE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"CX" STD_RIGHT_ARROW "RE"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ITM_DATE</v>
      </c>
      <c r="E287" s="26" t="str">
        <f>CHAR(34)&amp;VLOOKUP(C287,SOURCE!$V$3:$AC$2867,6,0)&amp;CHAR(34)</f>
        <v>"DATE"</v>
      </c>
      <c r="F287" s="22" t="str">
        <f>VLOOKUP(C287,SOURCE!$V$3:$AD$2867,9,0)&amp;"           {"&amp;D287&amp;",   "&amp;E287&amp;"},"</f>
        <v>//           {ITM_DATE,   "DATE"},</v>
      </c>
      <c r="H287" t="b">
        <f>ISNA(VLOOKUP(J287,J288:J$882,1,0))</f>
        <v>1</v>
      </c>
      <c r="I287" s="27">
        <f>VLOOKUP(C287,SOURCE!V$6:AB$10046,7,0)</f>
        <v>1438</v>
      </c>
      <c r="J287" s="28" t="str">
        <f>VLOOKUP(C287,SOURCE!V$6:AB$10046,6,0)</f>
        <v>DATE</v>
      </c>
      <c r="K287" s="29" t="str">
        <f t="shared" si="5"/>
        <v>DATE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ITM_DATEto</v>
      </c>
      <c r="E288" s="26" t="str">
        <f>CHAR(34)&amp;VLOOKUP(C288,SOURCE!$V$3:$AC$2867,6,0)&amp;CHAR(34)</f>
        <v>"DATE&gt;"</v>
      </c>
      <c r="F288" s="22" t="str">
        <f>VLOOKUP(C288,SOURCE!$V$3:$AD$2867,9,0)&amp;"           {"&amp;D288&amp;",   "&amp;E288&amp;"},"</f>
        <v>//           {ITM_DATEto,   "DATE&gt;"},</v>
      </c>
      <c r="H288" t="b">
        <f>ISNA(VLOOKUP(J288,J289:J$882,1,0))</f>
        <v>1</v>
      </c>
      <c r="I288" s="27">
        <f>VLOOKUP(C288,SOURCE!V$6:AB$10046,7,0)</f>
        <v>1439</v>
      </c>
      <c r="J288" s="28" t="str">
        <f>VLOOKUP(C288,SOURCE!V$6:AB$10046,6,0)</f>
        <v>DATE&gt;</v>
      </c>
      <c r="K288" s="29" t="str">
        <f t="shared" si="5"/>
        <v>DATE&gt;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 STD_RIGHT_ARROW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ITM_DAY</v>
      </c>
      <c r="E289" s="26" t="str">
        <f>CHAR(34)&amp;VLOOKUP(C289,SOURCE!$V$3:$AC$2867,6,0)&amp;CHAR(34)</f>
        <v>"DAY"</v>
      </c>
      <c r="F289" s="22" t="str">
        <f>VLOOKUP(C289,SOURCE!$V$3:$AD$2867,9,0)&amp;"           {"&amp;D289&amp;",   "&amp;E289&amp;"},"</f>
        <v>//           {ITM_DAY,   "DAY"},</v>
      </c>
      <c r="H289" t="b">
        <f>ISNA(VLOOKUP(J289,J290:J$882,1,0))</f>
        <v>1</v>
      </c>
      <c r="I289" s="27">
        <f>VLOOKUP(C289,SOURCE!V$6:AB$10046,7,0)</f>
        <v>1440</v>
      </c>
      <c r="J289" s="28" t="str">
        <f>VLOOKUP(C289,SOURCE!V$6:AB$10046,6,0)</f>
        <v>DAY</v>
      </c>
      <c r="K289" s="29" t="str">
        <f t="shared" si="5"/>
        <v>DAY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"DAY"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ITM_DBLR</v>
      </c>
      <c r="E290" s="26" t="str">
        <f>CHAR(34)&amp;VLOOKUP(C290,SOURCE!$V$3:$AC$2867,6,0)&amp;CHAR(34)</f>
        <v>"DBLR"</v>
      </c>
      <c r="F290" s="22" t="str">
        <f>VLOOKUP(C290,SOURCE!$V$3:$AD$2867,9,0)&amp;"           {"&amp;D290&amp;",   "&amp;E290&amp;"},"</f>
        <v>//           {ITM_DBLR,   "DBLR"},</v>
      </c>
      <c r="H290" t="b">
        <f>ISNA(VLOOKUP(J290,J291:J$882,1,0))</f>
        <v>1</v>
      </c>
      <c r="I290" s="27">
        <f>VLOOKUP(C290,SOURCE!V$6:AB$10046,7,0)</f>
        <v>1441</v>
      </c>
      <c r="J290" s="28" t="str">
        <f>VLOOKUP(C290,SOURCE!V$6:AB$10046,6,0)</f>
        <v>DBLR</v>
      </c>
      <c r="K290" s="29" t="str">
        <f t="shared" si="5"/>
        <v>DBLR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"DBLR"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ITM_DBLMULT</v>
      </c>
      <c r="E291" s="26" t="str">
        <f>CHAR(34)&amp;VLOOKUP(C291,SOURCE!$V$3:$AC$2867,6,0)&amp;CHAR(34)</f>
        <v>"DBLCROSS"</v>
      </c>
      <c r="F291" s="22" t="str">
        <f>VLOOKUP(C291,SOURCE!$V$3:$AD$2867,9,0)&amp;"           {"&amp;D291&amp;",   "&amp;E291&amp;"},"</f>
        <v>//           {ITM_DBLMULT,   "DBLCROSS"},</v>
      </c>
      <c r="H291" t="b">
        <f>ISNA(VLOOKUP(J291,J292:J$882,1,0))</f>
        <v>1</v>
      </c>
      <c r="I291" s="27">
        <f>VLOOKUP(C291,SOURCE!V$6:AB$10046,7,0)</f>
        <v>1442</v>
      </c>
      <c r="J291" s="28" t="str">
        <f>VLOOKUP(C291,SOURCE!V$6:AB$10046,6,0)</f>
        <v>DBLCROSS</v>
      </c>
      <c r="K291" s="29" t="str">
        <f t="shared" si="5"/>
        <v>DBLCROSS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"DBL" STD_CROSS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ITM_DBLDIV</v>
      </c>
      <c r="E292" s="26" t="str">
        <f>CHAR(34)&amp;VLOOKUP(C292,SOURCE!$V$3:$AC$2867,6,0)&amp;CHAR(34)</f>
        <v>"DBL/"</v>
      </c>
      <c r="F292" s="22" t="str">
        <f>VLOOKUP(C292,SOURCE!$V$3:$AD$2867,9,0)&amp;"           {"&amp;D292&amp;",   "&amp;E292&amp;"},"</f>
        <v>//           {ITM_DBLDIV,   "DBL/"},</v>
      </c>
      <c r="H292" t="b">
        <f>ISNA(VLOOKUP(J292,J293:J$882,1,0))</f>
        <v>1</v>
      </c>
      <c r="I292" s="27">
        <f>VLOOKUP(C292,SOURCE!V$6:AB$10046,7,0)</f>
        <v>1443</v>
      </c>
      <c r="J292" s="28" t="str">
        <f>VLOOKUP(C292,SOURCE!V$6:AB$10046,6,0)</f>
        <v>DBL/</v>
      </c>
      <c r="K292" s="29" t="str">
        <f t="shared" si="5"/>
        <v>DBL/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"DBL/"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ITM_DECOMP</v>
      </c>
      <c r="E293" s="26" t="str">
        <f>CHAR(34)&amp;VLOOKUP(C293,SOURCE!$V$3:$AC$2867,6,0)&amp;CHAR(34)</f>
        <v>"DECOMP"</v>
      </c>
      <c r="F293" s="22" t="str">
        <f>VLOOKUP(C293,SOURCE!$V$3:$AD$2867,9,0)&amp;"           {"&amp;D293&amp;",   "&amp;E293&amp;"},"</f>
        <v>//           {ITM_DECOMP,   "DECOMP"},</v>
      </c>
      <c r="H293" t="b">
        <f>ISNA(VLOOKUP(J293,J294:J$882,1,0))</f>
        <v>1</v>
      </c>
      <c r="I293" s="27">
        <f>VLOOKUP(C293,SOURCE!V$6:AB$10046,7,0)</f>
        <v>1444</v>
      </c>
      <c r="J293" s="28" t="str">
        <f>VLOOKUP(C293,SOURCE!V$6:AB$10046,6,0)</f>
        <v>DECOMP</v>
      </c>
      <c r="K293" s="29" t="str">
        <f t="shared" si="5"/>
        <v>DECOMP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"DECOMP"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ITM_DEG</v>
      </c>
      <c r="E294" s="26" t="str">
        <f>CHAR(34)&amp;VLOOKUP(C294,SOURCE!$V$3:$AC$2867,6,0)&amp;CHAR(34)</f>
        <v>"DEG"</v>
      </c>
      <c r="F294" s="22" t="str">
        <f>VLOOKUP(C294,SOURCE!$V$3:$AD$2867,9,0)&amp;"           {"&amp;D294&amp;",   "&amp;E294&amp;"},"</f>
        <v xml:space="preserve">           {ITM_DEG,   "DEG"},</v>
      </c>
      <c r="H294" t="b">
        <f>ISNA(VLOOKUP(J294,J295:J$882,1,0))</f>
        <v>1</v>
      </c>
      <c r="I294" s="27">
        <f>VLOOKUP(C294,SOURCE!V$6:AB$10046,7,0)</f>
        <v>1445</v>
      </c>
      <c r="J294" s="28" t="str">
        <f>VLOOKUP(C294,SOURCE!V$6:AB$10046,6,0)</f>
        <v>DEG</v>
      </c>
      <c r="K294" s="29" t="str">
        <f t="shared" si="5"/>
        <v>DEG</v>
      </c>
      <c r="L294" s="38" t="str">
        <f>VLOOKUP(C294,SOURCE!V$6:AB$10046,2,0)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ITM_DEGto</v>
      </c>
      <c r="E295" s="26" t="str">
        <f>CHAR(34)&amp;VLOOKUP(C295,SOURCE!$V$3:$AC$2867,6,0)&amp;CHAR(34)</f>
        <v>"DEG&gt;"</v>
      </c>
      <c r="F295" s="22" t="str">
        <f>VLOOKUP(C295,SOURCE!$V$3:$AD$2867,9,0)&amp;"           {"&amp;D295&amp;",   "&amp;E295&amp;"},"</f>
        <v>//           {ITM_DEGto,   "DEG&gt;"},</v>
      </c>
      <c r="H295" t="b">
        <f>ISNA(VLOOKUP(J295,J296:J$882,1,0))</f>
        <v>1</v>
      </c>
      <c r="I295" s="27">
        <f>VLOOKUP(C295,SOURCE!V$6:AB$10046,7,0)</f>
        <v>1446</v>
      </c>
      <c r="J295" s="28" t="str">
        <f>VLOOKUP(C295,SOURCE!V$6:AB$10046,6,0)</f>
        <v>DEG&gt;</v>
      </c>
      <c r="K295" s="29" t="str">
        <f t="shared" si="5"/>
        <v>DEG&gt;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 STD_RIGHT_ARROW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ITM_DENMAX</v>
      </c>
      <c r="E297" s="26" t="str">
        <f>CHAR(34)&amp;VLOOKUP(C297,SOURCE!$V$3:$AC$2867,6,0)&amp;CHAR(34)</f>
        <v>"DENMAX"</v>
      </c>
      <c r="F297" s="22" t="str">
        <f>VLOOKUP(C297,SOURCE!$V$3:$AD$2867,9,0)&amp;"           {"&amp;D297&amp;",   "&amp;E297&amp;"},"</f>
        <v>//           {ITM_DENMAX,   "DENMAX"},</v>
      </c>
      <c r="H297" t="b">
        <f>ISNA(VLOOKUP(J297,J298:J$882,1,0))</f>
        <v>1</v>
      </c>
      <c r="I297" s="27">
        <f>VLOOKUP(C297,SOURCE!V$6:AB$10046,7,0)</f>
        <v>1448</v>
      </c>
      <c r="J297" s="28" t="str">
        <f>VLOOKUP(C297,SOURCE!V$6:AB$10046,6,0)</f>
        <v>DENMAX</v>
      </c>
      <c r="K297" s="29" t="str">
        <f t="shared" si="5"/>
        <v>DENMAX</v>
      </c>
      <c r="L297" s="38" t="str">
        <f>VLOOKUP(C297,SOURCE!V$6:AB$10046,2,0)</f>
        <v>SYSFL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"DENMAX"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ITM_DOT_PROD</v>
      </c>
      <c r="E298" s="26" t="str">
        <f>CHAR(34)&amp;VLOOKUP(C298,SOURCE!$V$3:$AC$2867,6,0)&amp;CHAR(34)</f>
        <v>"DOT"</v>
      </c>
      <c r="F298" s="22" t="str">
        <f>VLOOKUP(C298,SOURCE!$V$3:$AD$2867,9,0)&amp;"           {"&amp;D298&amp;",   "&amp;E298&amp;"},"</f>
        <v>//           {ITM_DOT_PROD,   "DOT"},</v>
      </c>
      <c r="H298" t="b">
        <f>ISNA(VLOOKUP(J298,J299:J$882,1,0))</f>
        <v>1</v>
      </c>
      <c r="I298" s="27">
        <f>VLOOKUP(C298,SOURCE!V$6:AB$10046,7,0)</f>
        <v>1449</v>
      </c>
      <c r="J298" s="28" t="str">
        <f>VLOOKUP(C298,SOURCE!V$6:AB$10046,6,0)</f>
        <v>DOT</v>
      </c>
      <c r="K298" s="29" t="str">
        <f t="shared" si="5"/>
        <v>dot</v>
      </c>
      <c r="L298" s="38">
        <f>VLOOKUP(C298,SOURCE!V$6:AB$10046,2,0)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ITM_DSTACK</v>
      </c>
      <c r="E299" s="26" t="str">
        <f>CHAR(34)&amp;VLOOKUP(C299,SOURCE!$V$3:$AC$2867,6,0)&amp;CHAR(34)</f>
        <v>"DSTACK"</v>
      </c>
      <c r="F299" s="22" t="str">
        <f>VLOOKUP(C299,SOURCE!$V$3:$AD$2867,9,0)&amp;"           {"&amp;D299&amp;",   "&amp;E299&amp;"},"</f>
        <v>//           {ITM_DSTACK,   "DSTACK"},</v>
      </c>
      <c r="H299" t="b">
        <f>ISNA(VLOOKUP(J299,J300:J$882,1,0))</f>
        <v>1</v>
      </c>
      <c r="I299" s="27">
        <f>VLOOKUP(C299,SOURCE!V$6:AB$10046,7,0)</f>
        <v>1450</v>
      </c>
      <c r="J299" s="28" t="str">
        <f>VLOOKUP(C299,SOURCE!V$6:AB$10046,6,0)</f>
        <v>DSTACK</v>
      </c>
      <c r="K299" s="29" t="str">
        <f t="shared" si="5"/>
        <v>DSTACK</v>
      </c>
      <c r="L299" s="38" t="str">
        <f>VLOOKUP(C299,SOURCE!V$6:AB$10046,2,0)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ITM_DMS</v>
      </c>
      <c r="E300" s="26" t="str">
        <f>CHAR(34)&amp;VLOOKUP(C300,SOURCE!$V$3:$AC$2867,6,0)&amp;CHAR(34)</f>
        <v>"D.MS"</v>
      </c>
      <c r="F300" s="22" t="str">
        <f>VLOOKUP(C300,SOURCE!$V$3:$AD$2867,9,0)&amp;"           {"&amp;D300&amp;",   "&amp;E300&amp;"},"</f>
        <v>//           {ITM_DMS,   "D.MS"},</v>
      </c>
      <c r="H300" t="b">
        <f>ISNA(VLOOKUP(J300,J301:J$882,1,0))</f>
        <v>1</v>
      </c>
      <c r="I300" s="27">
        <f>VLOOKUP(C300,SOURCE!V$6:AB$10046,7,0)</f>
        <v>1451</v>
      </c>
      <c r="J300" s="28" t="str">
        <f>VLOOKUP(C300,SOURCE!V$6:AB$10046,6,0)</f>
        <v>D.MS</v>
      </c>
      <c r="K300" s="29" t="str">
        <f t="shared" si="5"/>
        <v>d.ms</v>
      </c>
      <c r="L300" s="38" t="str">
        <f>VLOOKUP(C300,SOURCE!V$6:AB$10046,2,0)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ITM_DMSto</v>
      </c>
      <c r="E301" s="26" t="str">
        <f>CHAR(34)&amp;VLOOKUP(C301,SOURCE!$V$3:$AC$2867,6,0)&amp;CHAR(34)</f>
        <v>"D.MS&gt;"</v>
      </c>
      <c r="F301" s="22" t="str">
        <f>VLOOKUP(C301,SOURCE!$V$3:$AD$2867,9,0)&amp;"           {"&amp;D301&amp;",   "&amp;E301&amp;"},"</f>
        <v>//           {ITM_DMSto,   "D.MS&gt;"},</v>
      </c>
      <c r="H301" t="b">
        <f>ISNA(VLOOKUP(J301,J302:J$882,1,0))</f>
        <v>1</v>
      </c>
      <c r="I301" s="27">
        <f>VLOOKUP(C301,SOURCE!V$6:AB$10046,7,0)</f>
        <v>1452</v>
      </c>
      <c r="J301" s="28" t="str">
        <f>VLOOKUP(C301,SOURCE!V$6:AB$10046,6,0)</f>
        <v>D.MS&gt;</v>
      </c>
      <c r="K301" s="29" t="str">
        <f t="shared" si="5"/>
        <v>D.MS&gt;</v>
      </c>
      <c r="L301" s="38" t="str">
        <f>VLOOKUP(C301,SOURCE!V$6:AB$10046,2,0)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 STD_RIGHT_ARROW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ITM_DMY</v>
      </c>
      <c r="E302" s="26" t="str">
        <f>CHAR(34)&amp;VLOOKUP(C302,SOURCE!$V$3:$AC$2867,6,0)&amp;CHAR(34)</f>
        <v>"DMY"</v>
      </c>
      <c r="F302" s="22" t="str">
        <f>VLOOKUP(C302,SOURCE!$V$3:$AD$2867,9,0)&amp;"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VLOOKUP(C302,SOURCE!V$6:AB$10046,7,0)</f>
        <v>1453</v>
      </c>
      <c r="J302" s="28" t="str">
        <f>VLOOKUP(C302,SOURCE!V$6:AB$10046,6,0)</f>
        <v>DMY</v>
      </c>
      <c r="K302" s="29" t="str">
        <f t="shared" si="5"/>
        <v>DMY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ITM_DtoJ</v>
      </c>
      <c r="E303" s="26" t="str">
        <f>CHAR(34)&amp;VLOOKUP(C303,SOURCE!$V$3:$AC$2867,6,0)&amp;CHAR(34)</f>
        <v>"D&gt;J"</v>
      </c>
      <c r="F303" s="22" t="str">
        <f>VLOOKUP(C303,SOURCE!$V$3:$AD$2867,9,0)&amp;"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VLOOKUP(C303,SOURCE!V$6:AB$10046,7,0)</f>
        <v>1454</v>
      </c>
      <c r="J303" s="28" t="str">
        <f>VLOOKUP(C303,SOURCE!V$6:AB$10046,6,0)</f>
        <v>D&gt;J</v>
      </c>
      <c r="K303" s="29" t="str">
        <f t="shared" si="5"/>
        <v>D&gt;J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ITM_DELITM</v>
      </c>
      <c r="E304" s="26" t="str">
        <f>CHAR(34)&amp;VLOOKUP(C304,SOURCE!$V$3:$AC$2867,6,0)&amp;CHAR(34)</f>
        <v>"DELITM"</v>
      </c>
      <c r="F304" s="22" t="str">
        <f>VLOOKUP(C304,SOURCE!$V$3:$AD$2867,9,0)&amp;"           {"&amp;D304&amp;",   "&amp;E304&amp;"},"</f>
        <v>//           {ITM_DELITM,   "DELITM"},</v>
      </c>
      <c r="H304" t="b">
        <f>ISNA(VLOOKUP(J304,J305:J$882,1,0))</f>
        <v>1</v>
      </c>
      <c r="I304" s="27">
        <f>VLOOKUP(C304,SOURCE!V$6:AB$10046,7,0)</f>
        <v>1455</v>
      </c>
      <c r="J304" s="28" t="str">
        <f>VLOOKUP(C304,SOURCE!V$6:AB$10046,6,0)</f>
        <v>DELITM</v>
      </c>
      <c r="K304" s="29" t="str">
        <f t="shared" si="5"/>
        <v>DELITM</v>
      </c>
      <c r="L304" s="38" t="str">
        <f>VLOOKUP(C304,SOURCE!V$6:AB$10046,2,0)</f>
        <v/>
      </c>
      <c r="M304" t="str">
        <f>IF(VLOOKUP(I304,SOURCE!B:P,2,0)="/  { itemToBeCoded","To be coded","")</f>
        <v>To be coded</v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"DELITM"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ITM_EIGVAL</v>
      </c>
      <c r="E305" s="26" t="str">
        <f>CHAR(34)&amp;VLOOKUP(C305,SOURCE!$V$3:$AC$2867,6,0)&amp;CHAR(34)</f>
        <v>"EIGVAL"</v>
      </c>
      <c r="F305" s="22" t="str">
        <f>VLOOKUP(C305,SOURCE!$V$3:$AD$2867,9,0)&amp;"           {"&amp;D305&amp;",   "&amp;E305&amp;"},"</f>
        <v>//           {ITM_EIGVAL,   "EIGVAL"},</v>
      </c>
      <c r="H305" t="b">
        <f>ISNA(VLOOKUP(J305,J306:J$882,1,0))</f>
        <v>1</v>
      </c>
      <c r="I305" s="27">
        <f>VLOOKUP(C305,SOURCE!V$6:AB$10046,7,0)</f>
        <v>1456</v>
      </c>
      <c r="J305" s="28" t="str">
        <f>VLOOKUP(C305,SOURCE!V$6:AB$10046,6,0)</f>
        <v>EIGVAL</v>
      </c>
      <c r="K305" s="29" t="str">
        <f t="shared" si="5"/>
        <v>EIGVAL</v>
      </c>
      <c r="L305" s="38" t="str">
        <f>VLOOKUP(C305,SOURCE!V$6:AB$10046,2,0)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"EIGVAL"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ITM_EIGVEC</v>
      </c>
      <c r="E306" s="26" t="str">
        <f>CHAR(34)&amp;VLOOKUP(C306,SOURCE!$V$3:$AC$2867,6,0)&amp;CHAR(34)</f>
        <v>"EIGVEC"</v>
      </c>
      <c r="F306" s="22" t="str">
        <f>VLOOKUP(C306,SOURCE!$V$3:$AD$2867,9,0)&amp;"           {"&amp;D306&amp;",   "&amp;E306&amp;"},"</f>
        <v>//           {ITM_EIGVEC,   "EIGVEC"},</v>
      </c>
      <c r="H306" t="b">
        <f>ISNA(VLOOKUP(J306,J307:J$882,1,0))</f>
        <v>1</v>
      </c>
      <c r="I306" s="27">
        <f>VLOOKUP(C306,SOURCE!V$6:AB$10046,7,0)</f>
        <v>1457</v>
      </c>
      <c r="J306" s="28" t="str">
        <f>VLOOKUP(C306,SOURCE!V$6:AB$10046,6,0)</f>
        <v>EIGVEC</v>
      </c>
      <c r="K306" s="29" t="str">
        <f t="shared" si="5"/>
        <v>EIGVEC</v>
      </c>
      <c r="L306" s="38" t="str">
        <f>VLOOKUP(C306,SOURCE!V$6:AB$10046,2,0)</f>
        <v>Matrix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"EIGVEC"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ITM_ENDP</v>
      </c>
      <c r="E307" s="26" t="str">
        <f>CHAR(34)&amp;VLOOKUP(C307,SOURCE!$V$3:$AC$2867,6,0)&amp;CHAR(34)</f>
        <v>"ENDP"</v>
      </c>
      <c r="F307" s="22" t="str">
        <f>VLOOKUP(C307,SOURCE!$V$3:$AD$2867,9,0)&amp;"           {"&amp;D307&amp;",   "&amp;E307&amp;"},"</f>
        <v>//           {ITM_ENDP,   "ENDP"},</v>
      </c>
      <c r="H307" t="b">
        <f>ISNA(VLOOKUP(J307,J308:J$882,1,0))</f>
        <v>1</v>
      </c>
      <c r="I307" s="27">
        <f>VLOOKUP(C307,SOURCE!V$6:AB$10046,7,0)</f>
        <v>1459</v>
      </c>
      <c r="J307" s="28" t="str">
        <f>VLOOKUP(C307,SOURCE!V$6:AB$10046,6,0)</f>
        <v>ENDP</v>
      </c>
      <c r="K307" s="29" t="str">
        <f t="shared" si="5"/>
        <v>End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"End"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ITM_ENG</v>
      </c>
      <c r="E308" s="26" t="str">
        <f>CHAR(34)&amp;VLOOKUP(C308,SOURCE!$V$3:$AC$2867,6,0)&amp;CHAR(34)</f>
        <v>"ENG"</v>
      </c>
      <c r="F308" s="22" t="str">
        <f>VLOOKUP(C308,SOURCE!$V$3:$AD$2867,9,0)&amp;"           {"&amp;D308&amp;",   "&amp;E308&amp;"},"</f>
        <v xml:space="preserve">           {ITM_ENG,   "ENG"},</v>
      </c>
      <c r="H308" t="b">
        <f>ISNA(VLOOKUP(J308,J309:J$882,1,0))</f>
        <v>1</v>
      </c>
      <c r="I308" s="27">
        <f>VLOOKUP(C308,SOURCE!V$6:AB$10046,7,0)</f>
        <v>1460</v>
      </c>
      <c r="J308" s="28" t="str">
        <f>VLOOKUP(C308,SOURCE!V$6:AB$10046,6,0)</f>
        <v>ENG</v>
      </c>
      <c r="K308" s="29" t="str">
        <f t="shared" si="5"/>
        <v>ENG</v>
      </c>
      <c r="L308" s="38" t="str">
        <f>VLOOKUP(C308,SOURCE!V$6:AB$10046,2,0)</f>
        <v>DISP</v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"ENG"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ITM_ENORM</v>
      </c>
      <c r="E309" s="26" t="str">
        <f>CHAR(34)&amp;VLOOKUP(C309,SOURCE!$V$3:$AC$2867,6,0)&amp;CHAR(34)</f>
        <v>"ENORM"</v>
      </c>
      <c r="F309" s="22" t="str">
        <f>VLOOKUP(C309,SOURCE!$V$3:$AD$2867,9,0)&amp;"           {"&amp;D309&amp;",   "&amp;E309&amp;"},"</f>
        <v>//           {ITM_ENORM,   "ENORM"},</v>
      </c>
      <c r="H309" t="b">
        <f>ISNA(VLOOKUP(J309,J310:J$882,1,0))</f>
        <v>1</v>
      </c>
      <c r="I309" s="27">
        <f>VLOOKUP(C309,SOURCE!V$6:AB$10046,7,0)</f>
        <v>1461</v>
      </c>
      <c r="J309" s="28" t="str">
        <f>VLOOKUP(C309,SOURCE!V$6:AB$10046,6,0)</f>
        <v>ENORM</v>
      </c>
      <c r="K309" s="29" t="str">
        <f t="shared" si="5"/>
        <v>ENORM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"ENORM"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ITM_EQ_NEW</v>
      </c>
      <c r="E310" s="26" t="str">
        <f>CHAR(34)&amp;VLOOKUP(C310,SOURCE!$V$3:$AC$2867,6,0)&amp;CHAR(34)</f>
        <v>"EQ.NEW"</v>
      </c>
      <c r="F310" s="22" t="str">
        <f>VLOOKUP(C310,SOURCE!$V$3:$AD$2867,9,0)&amp;"           {"&amp;D310&amp;",   "&amp;E310&amp;"},"</f>
        <v>//           {ITM_EQ_NEW,   "EQ.NEW"},</v>
      </c>
      <c r="H310" t="b">
        <f>ISNA(VLOOKUP(J310,J311:J$882,1,0))</f>
        <v>1</v>
      </c>
      <c r="I310" s="27">
        <f>VLOOKUP(C310,SOURCE!V$6:AB$10046,7,0)</f>
        <v>1465</v>
      </c>
      <c r="J310" s="28" t="str">
        <f>VLOOKUP(C310,SOURCE!V$6:AB$10046,6,0)</f>
        <v>EQ.NEW</v>
      </c>
      <c r="K310" s="29" t="str">
        <f t="shared" si="5"/>
        <v>NEW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ITM_ERF</v>
      </c>
      <c r="E311" s="26" t="str">
        <f>CHAR(34)&amp;VLOOKUP(C311,SOURCE!$V$3:$AC$2867,6,0)&amp;CHAR(34)</f>
        <v>"ERF"</v>
      </c>
      <c r="F311" s="22" t="str">
        <f>VLOOKUP(C311,SOURCE!$V$3:$AD$2867,9,0)&amp;"           {"&amp;D311&amp;",   "&amp;E311&amp;"},"</f>
        <v>//           {ITM_ERF,   "ERF"},</v>
      </c>
      <c r="H311" t="b">
        <f>ISNA(VLOOKUP(J311,J312:J$882,1,0))</f>
        <v>1</v>
      </c>
      <c r="I311" s="27">
        <f>VLOOKUP(C311,SOURCE!V$6:AB$10046,7,0)</f>
        <v>1466</v>
      </c>
      <c r="J311" s="28" t="str">
        <f>VLOOKUP(C311,SOURCE!V$6:AB$10046,6,0)</f>
        <v>ERF</v>
      </c>
      <c r="K311" s="29" t="str">
        <f t="shared" si="5"/>
        <v>erf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ITM_ERFC</v>
      </c>
      <c r="E312" s="26" t="str">
        <f>CHAR(34)&amp;VLOOKUP(C312,SOURCE!$V$3:$AC$2867,6,0)&amp;CHAR(34)</f>
        <v>"ERFC"</v>
      </c>
      <c r="F312" s="22" t="str">
        <f>VLOOKUP(C312,SOURCE!$V$3:$AD$2867,9,0)&amp;"           {"&amp;D312&amp;",   "&amp;E312&amp;"},"</f>
        <v>//           {ITM_ERFC,   "ERFC"},</v>
      </c>
      <c r="H312" t="b">
        <f>ISNA(VLOOKUP(J312,J313:J$882,1,0))</f>
        <v>1</v>
      </c>
      <c r="I312" s="27">
        <f>VLOOKUP(C312,SOURCE!V$6:AB$10046,7,0)</f>
        <v>1467</v>
      </c>
      <c r="J312" s="28" t="str">
        <f>VLOOKUP(C312,SOURCE!V$6:AB$10046,6,0)</f>
        <v>ERFC</v>
      </c>
      <c r="K312" s="29" t="str">
        <f t="shared" si="5"/>
        <v>erfc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ITM_ERR</v>
      </c>
      <c r="E313" s="26" t="str">
        <f>CHAR(34)&amp;VLOOKUP(C313,SOURCE!$V$3:$AC$2867,6,0)&amp;CHAR(34)</f>
        <v>"ERR"</v>
      </c>
      <c r="F313" s="22" t="str">
        <f>VLOOKUP(C313,SOURCE!$V$3:$AD$2867,9,0)&amp;"           {"&amp;D313&amp;",   "&amp;E313&amp;"},"</f>
        <v>//           {ITM_ERR,   "ERR"},</v>
      </c>
      <c r="H313" t="b">
        <f>ISNA(VLOOKUP(J313,J314:J$882,1,0))</f>
        <v>1</v>
      </c>
      <c r="I313" s="27">
        <f>VLOOKUP(C313,SOURCE!V$6:AB$10046,7,0)</f>
        <v>1468</v>
      </c>
      <c r="J313" s="28" t="str">
        <f>VLOOKUP(C313,SOURCE!V$6:AB$10046,6,0)</f>
        <v>ERR</v>
      </c>
      <c r="K313" s="29" t="str">
        <f t="shared" si="5"/>
        <v>ERR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ITM_EXPT</v>
      </c>
      <c r="E314" s="26" t="str">
        <f>CHAR(34)&amp;VLOOKUP(C314,SOURCE!$V$3:$AC$2867,6,0)&amp;CHAR(34)</f>
        <v>"EXPT"</v>
      </c>
      <c r="F314" s="22" t="str">
        <f>VLOOKUP(C314,SOURCE!$V$3:$AD$2867,9,0)&amp;"           {"&amp;D314&amp;",   "&amp;E314&amp;"},"</f>
        <v xml:space="preserve">           {ITM_EXPT,   "EXPT"},</v>
      </c>
      <c r="H314" t="b">
        <f>ISNA(VLOOKUP(J314,J315:J$882,1,0))</f>
        <v>1</v>
      </c>
      <c r="I314" s="27">
        <f>VLOOKUP(C314,SOURCE!V$6:AB$10046,7,0)</f>
        <v>1470</v>
      </c>
      <c r="J314" s="28" t="str">
        <f>VLOOKUP(C314,SOURCE!V$6:AB$10046,6,0)</f>
        <v>EXPT</v>
      </c>
      <c r="K314" s="29" t="str">
        <f t="shared" si="5"/>
        <v>EXPT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ITM_GET_JUL_GREG</v>
      </c>
      <c r="E315" s="26" t="str">
        <f>CHAR(34)&amp;VLOOKUP(C315,SOURCE!$V$3:$AC$2867,6,0)&amp;CHAR(34)</f>
        <v>"J/G?"</v>
      </c>
      <c r="F315" s="22" t="str">
        <f>VLOOKUP(C315,SOURCE!$V$3:$AD$2867,9,0)&amp;"           {"&amp;D315&amp;",   "&amp;E315&amp;"},"</f>
        <v>//           {ITM_GET_JUL_GREG,   "J/G?"},</v>
      </c>
      <c r="H315" t="b">
        <f>ISNA(VLOOKUP(J315,J316:J$882,1,0))</f>
        <v>1</v>
      </c>
      <c r="I315" s="27">
        <f>VLOOKUP(C315,SOURCE!V$6:AB$10046,7,0)</f>
        <v>1471</v>
      </c>
      <c r="J315" s="28" t="str">
        <f>VLOOKUP(C315,SOURCE!V$6:AB$10046,6,0)</f>
        <v>J/G?</v>
      </c>
      <c r="K315" s="29" t="str">
        <f t="shared" si="5"/>
        <v>J/G?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ITM_FIB</v>
      </c>
      <c r="E316" s="26" t="str">
        <f>CHAR(34)&amp;VLOOKUP(C316,SOURCE!$V$3:$AC$2867,6,0)&amp;CHAR(34)</f>
        <v>"FIB"</v>
      </c>
      <c r="F316" s="22" t="str">
        <f>VLOOKUP(C316,SOURCE!$V$3:$AD$2867,9,0)&amp;"           {"&amp;D316&amp;",   "&amp;E316&amp;"},"</f>
        <v xml:space="preserve">           {ITM_FIB,   "FIB"},</v>
      </c>
      <c r="H316" t="b">
        <f>ISNA(VLOOKUP(J316,J317:J$882,1,0))</f>
        <v>1</v>
      </c>
      <c r="I316" s="27">
        <f>VLOOKUP(C316,SOURCE!V$6:AB$10046,7,0)</f>
        <v>1472</v>
      </c>
      <c r="J316" s="28" t="str">
        <f>VLOOKUP(C316,SOURCE!V$6:AB$10046,6,0)</f>
        <v>FIB</v>
      </c>
      <c r="K316" s="29" t="str">
        <f t="shared" si="5"/>
        <v>FIB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ITM_FIX</v>
      </c>
      <c r="E317" s="26" t="str">
        <f>CHAR(34)&amp;VLOOKUP(C317,SOURCE!$V$3:$AC$2867,6,0)&amp;CHAR(34)</f>
        <v>"FIX"</v>
      </c>
      <c r="F317" s="22" t="str">
        <f>VLOOKUP(C317,SOURCE!$V$3:$AD$2867,9,0)&amp;"           {"&amp;D317&amp;",   "&amp;E317&amp;"},"</f>
        <v xml:space="preserve">           {ITM_FIX,   "FIX"},</v>
      </c>
      <c r="H317" t="b">
        <f>ISNA(VLOOKUP(J317,J318:J$882,1,0))</f>
        <v>1</v>
      </c>
      <c r="I317" s="27">
        <f>VLOOKUP(C317,SOURCE!V$6:AB$10046,7,0)</f>
        <v>1473</v>
      </c>
      <c r="J317" s="28" t="str">
        <f>VLOOKUP(C317,SOURCE!V$6:AB$10046,6,0)</f>
        <v>FIX</v>
      </c>
      <c r="K317" s="29" t="str">
        <f t="shared" si="5"/>
        <v>FIX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ITM_FLASH</v>
      </c>
      <c r="E318" s="26" t="str">
        <f>CHAR(34)&amp;VLOOKUP(C318,SOURCE!$V$3:$AC$2867,6,0)&amp;CHAR(34)</f>
        <v>"FLASH?"</v>
      </c>
      <c r="F318" s="22" t="str">
        <f>VLOOKUP(C318,SOURCE!$V$3:$AD$2867,9,0)&amp;"           {"&amp;D318&amp;",   "&amp;E318&amp;"},"</f>
        <v>//           {ITM_FLASH,   "FLASH?"},</v>
      </c>
      <c r="H318" t="b">
        <f>ISNA(VLOOKUP(J318,J319:J$882,1,0))</f>
        <v>1</v>
      </c>
      <c r="I318" s="27">
        <f>VLOOKUP(C318,SOURCE!V$6:AB$10046,7,0)</f>
        <v>1474</v>
      </c>
      <c r="J318" s="28" t="str">
        <f>VLOOKUP(C318,SOURCE!V$6:AB$10046,6,0)</f>
        <v>FLASH?</v>
      </c>
      <c r="K318" s="29" t="str">
        <f t="shared" si="5"/>
        <v>FLASH?</v>
      </c>
      <c r="L318" s="38" t="str">
        <f>VLOOKUP(C318,SOURCE!V$6:AB$10046,2,0)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ITM_FQX</v>
      </c>
      <c r="E319" s="26" t="str">
        <f>CHAR(34)&amp;VLOOKUP(C319,SOURCE!$V$3:$AC$2867,6,0)&amp;CHAR(34)</f>
        <v>"F'(X)"</v>
      </c>
      <c r="F319" s="22" t="str">
        <f>VLOOKUP(C319,SOURCE!$V$3:$AD$2867,9,0)&amp;"           {"&amp;D319&amp;",   "&amp;E319&amp;"},"</f>
        <v>//           {ITM_FQX,   "F'(X)"},</v>
      </c>
      <c r="H319" t="b">
        <f>ISNA(VLOOKUP(J319,J320:J$882,1,0))</f>
        <v>1</v>
      </c>
      <c r="I319" s="27">
        <f>VLOOKUP(C319,SOURCE!V$6:AB$10046,7,0)</f>
        <v>1475</v>
      </c>
      <c r="J319" s="28" t="str">
        <f>VLOOKUP(C319,SOURCE!V$6:AB$10046,6,0)</f>
        <v>F'(X)</v>
      </c>
      <c r="K319" s="29" t="str">
        <f t="shared" si="5"/>
        <v>f'(x)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ITM_FDQX</v>
      </c>
      <c r="E320" s="26" t="str">
        <f>CHAR(34)&amp;VLOOKUP(C320,SOURCE!$V$3:$AC$2867,6,0)&amp;CHAR(34)</f>
        <v>"F\(X)"</v>
      </c>
      <c r="F320" s="22" t="str">
        <f>VLOOKUP(C320,SOURCE!$V$3:$AD$2867,9,0)&amp;"           {"&amp;D320&amp;",   "&amp;E320&amp;"},"</f>
        <v>//           {ITM_FDQX,   "F\(X)"},</v>
      </c>
      <c r="H320" t="b">
        <f>ISNA(VLOOKUP(J320,J321:J$882,1,0))</f>
        <v>1</v>
      </c>
      <c r="I320" s="27">
        <f>VLOOKUP(C320,SOURCE!V$6:AB$10046,7,0)</f>
        <v>1476</v>
      </c>
      <c r="J320" s="28" t="str">
        <f>VLOOKUP(C320,SOURCE!V$6:AB$10046,6,0)</f>
        <v>F\(X)</v>
      </c>
      <c r="K320" s="29" t="str">
        <f t="shared" si="5"/>
        <v>f\(x)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ITM_GAP</v>
      </c>
      <c r="E321" s="26" t="str">
        <f>CHAR(34)&amp;VLOOKUP(C321,SOURCE!$V$3:$AC$2867,6,0)&amp;CHAR(34)</f>
        <v>"GAP"</v>
      </c>
      <c r="F321" s="22" t="str">
        <f>VLOOKUP(C321,SOURCE!$V$3:$AD$2867,9,0)&amp;"           {"&amp;D321&amp;",   "&amp;E321&amp;"},"</f>
        <v>//           {ITM_GAP,   "GAP"},</v>
      </c>
      <c r="H321" t="b">
        <f>ISNA(VLOOKUP(J321,J322:J$882,1,0))</f>
        <v>1</v>
      </c>
      <c r="I321" s="27">
        <f>VLOOKUP(C321,SOURCE!V$6:AB$10046,7,0)</f>
        <v>1477</v>
      </c>
      <c r="J321" s="28" t="str">
        <f>VLOOKUP(C321,SOURCE!V$6:AB$10046,6,0)</f>
        <v>GAP</v>
      </c>
      <c r="K321" s="29" t="str">
        <f t="shared" si="5"/>
        <v>GAP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ITM_GD</v>
      </c>
      <c r="E322" s="26" t="str">
        <f>CHAR(34)&amp;VLOOKUP(C322,SOURCE!$V$3:$AC$2867,6,0)&amp;CHAR(34)</f>
        <v>"GD"</v>
      </c>
      <c r="F322" s="22" t="str">
        <f>VLOOKUP(C322,SOURCE!$V$3:$AD$2867,9,0)&amp;"           {"&amp;D322&amp;",   "&amp;E322&amp;"},"</f>
        <v xml:space="preserve">           {ITM_GD,   "GD"},</v>
      </c>
      <c r="H322" t="b">
        <f>ISNA(VLOOKUP(J322,J323:J$882,1,0))</f>
        <v>1</v>
      </c>
      <c r="I322" s="27">
        <f>VLOOKUP(C322,SOURCE!V$6:AB$10046,7,0)</f>
        <v>1478</v>
      </c>
      <c r="J322" s="28" t="str">
        <f>VLOOKUP(C322,SOURCE!V$6:AB$10046,6,0)</f>
        <v>GD</v>
      </c>
      <c r="K322" s="29" t="str">
        <f t="shared" si="5"/>
        <v>gd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ITM_GDM1</v>
      </c>
      <c r="E323" s="26" t="str">
        <f>CHAR(34)&amp;VLOOKUP(C323,SOURCE!$V$3:$AC$2867,6,0)&amp;CHAR(34)</f>
        <v>"GD^-1"</v>
      </c>
      <c r="F323" s="22" t="str">
        <f>VLOOKUP(C323,SOURCE!$V$3:$AD$2867,9,0)&amp;"           {"&amp;D323&amp;",   "&amp;E323&amp;"},"</f>
        <v xml:space="preserve">           {ITM_GDM1,   "GD^-1"},</v>
      </c>
      <c r="H323" t="b">
        <f>ISNA(VLOOKUP(J323,J324:J$882,1,0))</f>
        <v>1</v>
      </c>
      <c r="I323" s="27">
        <f>VLOOKUP(C323,SOURCE!V$6:AB$10046,7,0)</f>
        <v>1479</v>
      </c>
      <c r="J323" s="28" t="str">
        <f>VLOOKUP(C323,SOURCE!V$6:AB$10046,6,0)</f>
        <v>GD^-1</v>
      </c>
      <c r="K323" s="29" t="str">
        <f t="shared" si="5"/>
        <v>gd^MINUS_1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ITM_GRAD</v>
      </c>
      <c r="E324" s="26" t="str">
        <f>CHAR(34)&amp;VLOOKUP(C324,SOURCE!$V$3:$AC$2867,6,0)&amp;CHAR(34)</f>
        <v>"GRAD"</v>
      </c>
      <c r="F324" s="22" t="str">
        <f>VLOOKUP(C324,SOURCE!$V$3:$AD$2867,9,0)&amp;"           {"&amp;D324&amp;",   "&amp;E324&amp;"},"</f>
        <v>//           {ITM_GRAD,   "GRAD"},</v>
      </c>
      <c r="H324" t="b">
        <f>ISNA(VLOOKUP(J324,J325:J$882,1,0))</f>
        <v>1</v>
      </c>
      <c r="I324" s="27">
        <f>VLOOKUP(C324,SOURCE!V$6:AB$10046,7,0)</f>
        <v>1480</v>
      </c>
      <c r="J324" s="28" t="str">
        <f>VLOOKUP(C324,SOURCE!V$6:AB$10046,6,0)</f>
        <v>GRAD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8" t="str">
        <f>VLOOKUP(C324,SOURCE!V$6:AB$10046,2,0)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ITM_GRADto</v>
      </c>
      <c r="E325" s="26" t="str">
        <f>CHAR(34)&amp;VLOOKUP(C325,SOURCE!$V$3:$AC$2867,6,0)&amp;CHAR(34)</f>
        <v>"GRAD&gt;"</v>
      </c>
      <c r="F325" s="22" t="str">
        <f>VLOOKUP(C325,SOURCE!$V$3:$AD$2867,9,0)&amp;"           {"&amp;D325&amp;",   "&amp;E325&amp;"},"</f>
        <v>//           {ITM_GRADto,   "GRAD&gt;"},</v>
      </c>
      <c r="H325" t="b">
        <f>ISNA(VLOOKUP(J325,J326:J$882,1,0))</f>
        <v>1</v>
      </c>
      <c r="I325" s="27">
        <f>VLOOKUP(C325,SOURCE!V$6:AB$10046,7,0)</f>
        <v>1481</v>
      </c>
      <c r="J325" s="28" t="str">
        <f>VLOOKUP(C325,SOURCE!V$6:AB$10046,6,0)</f>
        <v>GRAD&gt;</v>
      </c>
      <c r="K325" s="29" t="str">
        <f t="shared" si="6"/>
        <v>GRAD&gt;</v>
      </c>
      <c r="L325" s="38" t="str">
        <f>VLOOKUP(C325,SOURCE!V$6:AB$10046,2,0)</f>
        <v>Trig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 STD_RIGHT_ARROW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ITM_GTOP</v>
      </c>
      <c r="E326" s="26" t="str">
        <f>CHAR(34)&amp;VLOOKUP(C326,SOURCE!$V$3:$AC$2867,6,0)&amp;CHAR(34)</f>
        <v>"GTO."</v>
      </c>
      <c r="F326" s="22" t="str">
        <f>VLOOKUP(C326,SOURCE!$V$3:$AD$2867,9,0)&amp;"           {"&amp;D326&amp;",   "&amp;E326&amp;"},"</f>
        <v>//           {ITM_GTOP,   "GTO."},</v>
      </c>
      <c r="H326" t="b">
        <f>ISNA(VLOOKUP(J326,J327:J$882,1,0))</f>
        <v>1</v>
      </c>
      <c r="I326" s="27">
        <f>VLOOKUP(C326,SOURCE!V$6:AB$10046,7,0)</f>
        <v>1482</v>
      </c>
      <c r="J326" s="28" t="str">
        <f>VLOOKUP(C326,SOURCE!V$6:AB$10046,6,0)</f>
        <v>GTO.</v>
      </c>
      <c r="K326" s="29" t="str">
        <f t="shared" si="6"/>
        <v>GTO.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"GTO."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ITM_HN</v>
      </c>
      <c r="E327" s="26" t="str">
        <f>CHAR(34)&amp;VLOOKUP(C327,SOURCE!$V$3:$AC$2867,6,0)&amp;CHAR(34)</f>
        <v>"HN"</v>
      </c>
      <c r="F327" s="22" t="str">
        <f>VLOOKUP(C327,SOURCE!$V$3:$AD$2867,9,0)&amp;"           {"&amp;D327&amp;",   "&amp;E327&amp;"},"</f>
        <v>//           {ITM_HN,   "HN"},</v>
      </c>
      <c r="H327" t="b">
        <f>ISNA(VLOOKUP(J327,J328:J$882,1,0))</f>
        <v>1</v>
      </c>
      <c r="I327" s="27">
        <f>VLOOKUP(C327,SOURCE!V$6:AB$10046,7,0)</f>
        <v>1483</v>
      </c>
      <c r="J327" s="28" t="str">
        <f>VLOOKUP(C327,SOURCE!V$6:AB$10046,6,0)</f>
        <v>HN</v>
      </c>
      <c r="K327" s="29" t="str">
        <f t="shared" si="6"/>
        <v>Hn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ITM_HNP</v>
      </c>
      <c r="E328" s="26" t="str">
        <f>CHAR(34)&amp;VLOOKUP(C328,SOURCE!$V$3:$AC$2867,6,0)&amp;CHAR(34)</f>
        <v>"HNP"</v>
      </c>
      <c r="F328" s="22" t="str">
        <f>VLOOKUP(C328,SOURCE!$V$3:$AD$2867,9,0)&amp;"           {"&amp;D328&amp;",   "&amp;E328&amp;"},"</f>
        <v>//           {ITM_HNP,   "HNP"},</v>
      </c>
      <c r="H328" t="b">
        <f>ISNA(VLOOKUP(J328,J329:J$882,1,0))</f>
        <v>1</v>
      </c>
      <c r="I328" s="27">
        <f>VLOOKUP(C328,SOURCE!V$6:AB$10046,7,0)</f>
        <v>1484</v>
      </c>
      <c r="J328" s="28" t="str">
        <f>VLOOKUP(C328,SOURCE!V$6:AB$10046,6,0)</f>
        <v>HNP</v>
      </c>
      <c r="K328" s="29" t="str">
        <f t="shared" si="6"/>
        <v>HnP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ITM_IM</v>
      </c>
      <c r="E329" s="26" t="str">
        <f>CHAR(34)&amp;VLOOKUP(C329,SOURCE!$V$3:$AC$2867,6,0)&amp;CHAR(34)</f>
        <v>"IM"</v>
      </c>
      <c r="F329" s="22" t="str">
        <f>VLOOKUP(C329,SOURCE!$V$3:$AD$2867,9,0)&amp;"           {"&amp;D329&amp;",   "&amp;E329&amp;"},"</f>
        <v xml:space="preserve">           {ITM_IM,   "IM"},</v>
      </c>
      <c r="H329" t="b">
        <f>ISNA(VLOOKUP(J329,J330:J$882,1,0))</f>
        <v>1</v>
      </c>
      <c r="I329" s="27">
        <f>VLOOKUP(C329,SOURCE!V$6:AB$10046,7,0)</f>
        <v>1485</v>
      </c>
      <c r="J329" s="28" t="str">
        <f>VLOOKUP(C329,SOURCE!V$6:AB$10046,6,0)</f>
        <v>IM</v>
      </c>
      <c r="K329" s="29" t="str">
        <f t="shared" si="6"/>
        <v>Im</v>
      </c>
      <c r="L329" s="38" t="str">
        <f>VLOOKUP(C329,SOURCE!V$6:AB$10046,2,0)</f>
        <v>Complex</v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"Im"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ITM_INDEX</v>
      </c>
      <c r="E330" s="26" t="str">
        <f>CHAR(34)&amp;VLOOKUP(C330,SOURCE!$V$3:$AC$2867,6,0)&amp;CHAR(34)</f>
        <v>"INDEX"</v>
      </c>
      <c r="F330" s="22" t="str">
        <f>VLOOKUP(C330,SOURCE!$V$3:$AD$2867,9,0)&amp;"           {"&amp;D330&amp;",   "&amp;E330&amp;"},"</f>
        <v xml:space="preserve">           {ITM_INDEX,   "INDEX"},</v>
      </c>
      <c r="H330" t="b">
        <f>ISNA(VLOOKUP(J330,J331:J$882,1,0))</f>
        <v>1</v>
      </c>
      <c r="I330" s="27">
        <f>VLOOKUP(C330,SOURCE!V$6:AB$10046,7,0)</f>
        <v>1486</v>
      </c>
      <c r="J330" s="28" t="str">
        <f>VLOOKUP(C330,SOURCE!V$6:AB$10046,6,0)</f>
        <v>INDEX</v>
      </c>
      <c r="K330" s="29" t="str">
        <f t="shared" si="6"/>
        <v>INDEX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"INDEX"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ITM_IXYZ</v>
      </c>
      <c r="E331" s="26" t="str">
        <f>CHAR(34)&amp;VLOOKUP(C331,SOURCE!$V$3:$AC$2867,6,0)&amp;CHAR(34)</f>
        <v>"IXYZ"</v>
      </c>
      <c r="F331" s="22" t="str">
        <f>VLOOKUP(C331,SOURCE!$V$3:$AD$2867,9,0)&amp;"           {"&amp;D331&amp;",   "&amp;E331&amp;"},"</f>
        <v>//           {ITM_IXYZ,   "IXYZ"},</v>
      </c>
      <c r="H331" t="b">
        <f>ISNA(VLOOKUP(J331,J332:J$882,1,0))</f>
        <v>1</v>
      </c>
      <c r="I331" s="27">
        <f>VLOOKUP(C331,SOURCE!V$6:AB$10046,7,0)</f>
        <v>1487</v>
      </c>
      <c r="J331" s="28" t="str">
        <f>VLOOKUP(C331,SOURCE!V$6:AB$10046,6,0)</f>
        <v>IXYZ</v>
      </c>
      <c r="K331" s="29" t="str">
        <f t="shared" si="6"/>
        <v>Ixyz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STD_SUB_x STD_SUB_y STD_SUB_z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ITM_IGAMMAP</v>
      </c>
      <c r="E332" s="26" t="str">
        <f>CHAR(34)&amp;VLOOKUP(C332,SOURCE!$V$3:$AC$2867,6,0)&amp;CHAR(34)</f>
        <v>"IGAMMAP"</v>
      </c>
      <c r="F332" s="22" t="str">
        <f>VLOOKUP(C332,SOURCE!$V$3:$AD$2867,9,0)&amp;"           {"&amp;D332&amp;",   "&amp;E332&amp;"},"</f>
        <v>//           {ITM_IGAMMAP,   "IGAMMAP"},</v>
      </c>
      <c r="H332" t="b">
        <f>ISNA(VLOOKUP(J332,J333:J$882,1,0))</f>
        <v>1</v>
      </c>
      <c r="I332" s="27">
        <f>VLOOKUP(C332,SOURCE!V$6:AB$10046,7,0)</f>
        <v>1488</v>
      </c>
      <c r="J332" s="28" t="str">
        <f>VLOOKUP(C332,SOURCE!V$6:AB$10046,6,0)</f>
        <v>IGAMMAP</v>
      </c>
      <c r="K332" s="29" t="str">
        <f t="shared" si="6"/>
        <v>IGAMMAp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STD_SUB_p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ITM_IGAMMAQ</v>
      </c>
      <c r="E333" s="26" t="str">
        <f>CHAR(34)&amp;VLOOKUP(C333,SOURCE!$V$3:$AC$2867,6,0)&amp;CHAR(34)</f>
        <v>"IGAMMAQ"</v>
      </c>
      <c r="F333" s="22" t="str">
        <f>VLOOKUP(C333,SOURCE!$V$3:$AD$2867,9,0)&amp;"           {"&amp;D333&amp;",   "&amp;E333&amp;"},"</f>
        <v>//           {ITM_IGAMMAQ,   "IGAMMAQ"},</v>
      </c>
      <c r="H333" t="b">
        <f>ISNA(VLOOKUP(J333,J334:J$882,1,0))</f>
        <v>1</v>
      </c>
      <c r="I333" s="27">
        <f>VLOOKUP(C333,SOURCE!V$6:AB$10046,7,0)</f>
        <v>1489</v>
      </c>
      <c r="J333" s="28" t="str">
        <f>VLOOKUP(C333,SOURCE!V$6:AB$10046,6,0)</f>
        <v>IGAMMAQ</v>
      </c>
      <c r="K333" s="29" t="str">
        <f t="shared" si="6"/>
        <v>IGAMMAq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STD_SUB_q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ITM_IPLUS</v>
      </c>
      <c r="E334" s="26" t="str">
        <f>CHAR(34)&amp;VLOOKUP(C334,SOURCE!$V$3:$AC$2867,6,0)&amp;CHAR(34)</f>
        <v>"I+"</v>
      </c>
      <c r="F334" s="22" t="str">
        <f>VLOOKUP(C334,SOURCE!$V$3:$AD$2867,9,0)&amp;"           {"&amp;D334&amp;",   "&amp;E334&amp;"},"</f>
        <v xml:space="preserve">           {ITM_IPLUS,   "I+"},</v>
      </c>
      <c r="H334" t="b">
        <f>ISNA(VLOOKUP(J334,J335:J$882,1,0))</f>
        <v>1</v>
      </c>
      <c r="I334" s="27">
        <f>VLOOKUP(C334,SOURCE!V$6:AB$10046,7,0)</f>
        <v>1490</v>
      </c>
      <c r="J334" s="28" t="str">
        <f>VLOOKUP(C334,SOURCE!V$6:AB$10046,6,0)</f>
        <v>I+</v>
      </c>
      <c r="K334" s="29" t="str">
        <f t="shared" si="6"/>
        <v>I+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ITM_IMINUS</v>
      </c>
      <c r="E335" s="26" t="str">
        <f>CHAR(34)&amp;VLOOKUP(C335,SOURCE!$V$3:$AC$2867,6,0)&amp;CHAR(34)</f>
        <v>"I-"</v>
      </c>
      <c r="F335" s="22" t="str">
        <f>VLOOKUP(C335,SOURCE!$V$3:$AD$2867,9,0)&amp;"           {"&amp;D335&amp;",   "&amp;E335&amp;"},"</f>
        <v xml:space="preserve">           {ITM_IMINUS,   "I-"},</v>
      </c>
      <c r="H335" t="b">
        <f>ISNA(VLOOKUP(J335,J336:J$882,1,0))</f>
        <v>1</v>
      </c>
      <c r="I335" s="27">
        <f>VLOOKUP(C335,SOURCE!V$6:AB$10046,7,0)</f>
        <v>1491</v>
      </c>
      <c r="J335" s="28" t="str">
        <f>VLOOKUP(C335,SOURCE!V$6:AB$10046,6,0)</f>
        <v>I-</v>
      </c>
      <c r="K335" s="29" t="str">
        <f t="shared" si="6"/>
        <v>I-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ITM_JYX</v>
      </c>
      <c r="E336" s="26" t="str">
        <f>CHAR(34)&amp;VLOOKUP(C336,SOURCE!$V$3:$AC$2867,6,0)&amp;CHAR(34)</f>
        <v>"JY(X)"</v>
      </c>
      <c r="F336" s="22" t="str">
        <f>VLOOKUP(C336,SOURCE!$V$3:$AD$2867,9,0)&amp;"           {"&amp;D336&amp;",   "&amp;E336&amp;"},"</f>
        <v>//           {ITM_JYX,   "JY(X)"},</v>
      </c>
      <c r="H336" t="b">
        <f>ISNA(VLOOKUP(J336,J337:J$882,1,0))</f>
        <v>1</v>
      </c>
      <c r="I336" s="27">
        <f>VLOOKUP(C336,SOURCE!V$6:AB$10046,7,0)</f>
        <v>1492</v>
      </c>
      <c r="J336" s="28" t="str">
        <f>VLOOKUP(C336,SOURCE!V$6:AB$10046,6,0)</f>
        <v>JY(X)</v>
      </c>
      <c r="K336" s="29" t="str">
        <f t="shared" si="6"/>
        <v>Jy(x)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STD_SUB_y "(x)"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ITM_JPLUS</v>
      </c>
      <c r="E337" s="26" t="str">
        <f>CHAR(34)&amp;VLOOKUP(C337,SOURCE!$V$3:$AC$2867,6,0)&amp;CHAR(34)</f>
        <v>"J+"</v>
      </c>
      <c r="F337" s="22" t="str">
        <f>VLOOKUP(C337,SOURCE!$V$3:$AD$2867,9,0)&amp;"           {"&amp;D337&amp;",   "&amp;E337&amp;"},"</f>
        <v xml:space="preserve">           {ITM_JPLUS,   "J+"},</v>
      </c>
      <c r="H337" t="b">
        <f>ISNA(VLOOKUP(J337,J338:J$882,1,0))</f>
        <v>1</v>
      </c>
      <c r="I337" s="27">
        <f>VLOOKUP(C337,SOURCE!V$6:AB$10046,7,0)</f>
        <v>1493</v>
      </c>
      <c r="J337" s="28" t="str">
        <f>VLOOKUP(C337,SOURCE!V$6:AB$10046,6,0)</f>
        <v>J+</v>
      </c>
      <c r="K337" s="29" t="str">
        <f t="shared" si="6"/>
        <v>J+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"J+"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ITM_JMINUS</v>
      </c>
      <c r="E338" s="26" t="str">
        <f>CHAR(34)&amp;VLOOKUP(C338,SOURCE!$V$3:$AC$2867,6,0)&amp;CHAR(34)</f>
        <v>"J-"</v>
      </c>
      <c r="F338" s="22" t="str">
        <f>VLOOKUP(C338,SOURCE!$V$3:$AD$2867,9,0)&amp;"           {"&amp;D338&amp;",   "&amp;E338&amp;"},"</f>
        <v xml:space="preserve">           {ITM_JMINUS,   "J-"},</v>
      </c>
      <c r="H338" t="b">
        <f>ISNA(VLOOKUP(J338,J339:J$882,1,0))</f>
        <v>1</v>
      </c>
      <c r="I338" s="27">
        <f>VLOOKUP(C338,SOURCE!V$6:AB$10046,7,0)</f>
        <v>1494</v>
      </c>
      <c r="J338" s="28" t="str">
        <f>VLOOKUP(C338,SOURCE!V$6:AB$10046,6,0)</f>
        <v>J-</v>
      </c>
      <c r="K338" s="29" t="str">
        <f t="shared" si="6"/>
        <v>J-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"J-"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ITM_JUL_GREG</v>
      </c>
      <c r="E339" s="26" t="str">
        <f>CHAR(34)&amp;VLOOKUP(C339,SOURCE!$V$3:$AC$2867,6,0)&amp;CHAR(34)</f>
        <v>"J/G"</v>
      </c>
      <c r="F339" s="22" t="str">
        <f>VLOOKUP(C339,SOURCE!$V$3:$AD$2867,9,0)&amp;"           {"&amp;D339&amp;",   "&amp;E339&amp;"},"</f>
        <v>//           {ITM_JUL_GREG,   "J/G"},</v>
      </c>
      <c r="H339" t="b">
        <f>ISNA(VLOOKUP(J339,J340:J$882,1,0))</f>
        <v>1</v>
      </c>
      <c r="I339" s="27">
        <f>VLOOKUP(C339,SOURCE!V$6:AB$10046,7,0)</f>
        <v>1495</v>
      </c>
      <c r="J339" s="28" t="str">
        <f>VLOOKUP(C339,SOURCE!V$6:AB$10046,6,0)</f>
        <v>J/G</v>
      </c>
      <c r="K339" s="29" t="str">
        <f t="shared" si="6"/>
        <v>J/G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"J/G"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ITM_sinc</v>
      </c>
      <c r="E340" s="26" t="str">
        <f>CHAR(34)&amp;VLOOKUP(C340,SOURCE!$V$3:$AC$2867,6,0)&amp;CHAR(34)</f>
        <v>"SINC"</v>
      </c>
      <c r="F340" s="22" t="str">
        <f>VLOOKUP(C340,SOURCE!$V$3:$AD$2867,9,0)&amp;"           {"&amp;D340&amp;",   "&amp;E340&amp;"},"</f>
        <v xml:space="preserve">           {ITM_sinc,   "SINC"},</v>
      </c>
      <c r="H340" t="b">
        <f>ISNA(VLOOKUP(J340,J341:J$882,1,0))</f>
        <v>1</v>
      </c>
      <c r="I340" s="27">
        <f>VLOOKUP(C340,SOURCE!V$6:AB$10046,7,0)</f>
        <v>1500</v>
      </c>
      <c r="J340" s="28" t="str">
        <f>VLOOKUP(C340,SOURCE!V$6:AB$10046,6,0)</f>
        <v>SINC</v>
      </c>
      <c r="K340" s="29" t="str">
        <f t="shared" si="6"/>
        <v>sinc</v>
      </c>
      <c r="L340" s="38" t="str">
        <f>VLOOKUP(C340,SOURCE!V$6:AB$10046,2,0)</f>
        <v>Trig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>RAD 20 SINC 0.0456472625363814 GSB M2 //</v>
      </c>
      <c r="O340" t="b">
        <f>ISNA(VLOOKUP(J340,J$3:J339,1,0))</f>
        <v>1</v>
      </c>
      <c r="Q340" s="26" t="str">
        <f>VLOOKUP(I340,SOURCE!B:P,5,0)</f>
        <v>"sinc"</v>
      </c>
      <c r="W340">
        <f>IF(VLOOKUP(I340,SOURCE!B:P,2,0)&lt;&gt;"/  { itemToBeCoded",IF(ISERROR(VLOOKUP(J340,TEST!A:F,5,0)),"",VLOOKUP(J340,TEST!A:F,5,0)),"")</f>
        <v>1</v>
      </c>
      <c r="X340">
        <f>IF(VLOOKUP(I340,SOURCE!B:P,2,0)&lt;&gt;"/  { itemToBeCoded",IF(ISERROR(VLOOKUP(J340,TEST!A:F,6,0)),"",VLOOKUP(J340,TEST!A:F,6,0)),"")</f>
        <v>4.5647262536381385E-2</v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ITM_KTYP</v>
      </c>
      <c r="E341" s="26" t="str">
        <f>CHAR(34)&amp;VLOOKUP(C341,SOURCE!$V$3:$AC$2867,6,0)&amp;CHAR(34)</f>
        <v>"KTYP?"</v>
      </c>
      <c r="F341" s="22" t="str">
        <f>VLOOKUP(C341,SOURCE!$V$3:$AD$2867,9,0)&amp;"           {"&amp;D341&amp;",   "&amp;E341&amp;"},"</f>
        <v>//           {ITM_KTYP,   "KTYP?"},</v>
      </c>
      <c r="H341" t="b">
        <f>ISNA(VLOOKUP(J341,J342:J$882,1,0))</f>
        <v>1</v>
      </c>
      <c r="I341" s="27">
        <f>VLOOKUP(C341,SOURCE!V$6:AB$10046,7,0)</f>
        <v>1501</v>
      </c>
      <c r="J341" s="28" t="str">
        <f>VLOOKUP(C341,SOURCE!V$6:AB$10046,6,0)</f>
        <v>KTYP?</v>
      </c>
      <c r="K341" s="29" t="str">
        <f t="shared" si="6"/>
        <v>KTYP?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"KTYP?"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ITM_LASTX</v>
      </c>
      <c r="E342" s="26" t="str">
        <f>CHAR(34)&amp;VLOOKUP(C342,SOURCE!$V$3:$AC$2867,6,0)&amp;CHAR(34)</f>
        <v>"LASTX"</v>
      </c>
      <c r="F342" s="22" t="str">
        <f>VLOOKUP(C342,SOURCE!$V$3:$AD$2867,9,0)&amp;"           {"&amp;D342&amp;",   "&amp;E342&amp;"},"</f>
        <v>//           {ITM_LASTX,   "LASTX"},</v>
      </c>
      <c r="H342" t="b">
        <f>ISNA(VLOOKUP(J342,J343:J$882,1,0))</f>
        <v>1</v>
      </c>
      <c r="I342" s="27">
        <f>VLOOKUP(C342,SOURCE!V$6:AB$10046,7,0)</f>
        <v>1502</v>
      </c>
      <c r="J342" s="28" t="str">
        <f>VLOOKUP(C342,SOURCE!V$6:AB$10046,6,0)</f>
        <v>LASTX</v>
      </c>
      <c r="K342" s="29" t="str">
        <f t="shared" si="6"/>
        <v>LASTx</v>
      </c>
      <c r="L342" s="38" t="str">
        <f>VLOOKUP(C342,SOURCE!V$6:AB$10046,2,0)</f>
        <v>STACK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"LASTx"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ITM_LEAP</v>
      </c>
      <c r="E343" s="26" t="str">
        <f>CHAR(34)&amp;VLOOKUP(C343,SOURCE!$V$3:$AC$2867,6,0)&amp;CHAR(34)</f>
        <v>"LEAP?"</v>
      </c>
      <c r="F343" s="22" t="str">
        <f>VLOOKUP(C343,SOURCE!$V$3:$AD$2867,9,0)&amp;"           {"&amp;D343&amp;",   "&amp;E343&amp;"},"</f>
        <v>//           {ITM_LEAP,   "LEAP?"},</v>
      </c>
      <c r="H343" t="b">
        <f>ISNA(VLOOKUP(J343,J344:J$882,1,0))</f>
        <v>1</v>
      </c>
      <c r="I343" s="27">
        <f>VLOOKUP(C343,SOURCE!V$6:AB$10046,7,0)</f>
        <v>1504</v>
      </c>
      <c r="J343" s="28" t="str">
        <f>VLOOKUP(C343,SOURCE!V$6:AB$10046,6,0)</f>
        <v>LEAP?</v>
      </c>
      <c r="K343" s="29" t="str">
        <f t="shared" si="6"/>
        <v>LEAP?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"LEAP?"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ITM_Lm</v>
      </c>
      <c r="E344" s="26" t="str">
        <f>CHAR(34)&amp;VLOOKUP(C344,SOURCE!$V$3:$AC$2867,6,0)&amp;CHAR(34)</f>
        <v>"LM"</v>
      </c>
      <c r="F344" s="22" t="str">
        <f>VLOOKUP(C344,SOURCE!$V$3:$AD$2867,9,0)&amp;"           {"&amp;D344&amp;",   "&amp;E344&amp;"},"</f>
        <v>//           {ITM_Lm,   "LM"},</v>
      </c>
      <c r="H344" t="b">
        <f>ISNA(VLOOKUP(J344,J345:J$882,1,0))</f>
        <v>1</v>
      </c>
      <c r="I344" s="27">
        <f>VLOOKUP(C344,SOURCE!V$6:AB$10046,7,0)</f>
        <v>1505</v>
      </c>
      <c r="J344" s="28" t="str">
        <f>VLOOKUP(C344,SOURCE!V$6:AB$10046,6,0)</f>
        <v>LM</v>
      </c>
      <c r="K344" s="29" t="str">
        <f t="shared" si="6"/>
        <v>Lm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 xml:space="preserve">"L" STD_SUB_m 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ITM_LmALPHA</v>
      </c>
      <c r="E345" s="26" t="str">
        <f>CHAR(34)&amp;VLOOKUP(C345,SOURCE!$V$3:$AC$2867,6,0)&amp;CHAR(34)</f>
        <v>"LMALPHA"</v>
      </c>
      <c r="F345" s="22" t="str">
        <f>VLOOKUP(C345,SOURCE!$V$3:$AD$2867,9,0)&amp;"           {"&amp;D345&amp;",   "&amp;E345&amp;"},"</f>
        <v>//           {ITM_LmALPHA,   "LMALPHA"},</v>
      </c>
      <c r="H345" t="b">
        <f>ISNA(VLOOKUP(J345,J346:J$882,1,0))</f>
        <v>1</v>
      </c>
      <c r="I345" s="27">
        <f>VLOOKUP(C345,SOURCE!V$6:AB$10046,7,0)</f>
        <v>1506</v>
      </c>
      <c r="J345" s="28" t="str">
        <f>VLOOKUP(C345,SOURCE!V$6:AB$10046,6,0)</f>
        <v>LMALPHA</v>
      </c>
      <c r="K345" s="29" t="str">
        <f t="shared" si="6"/>
        <v>Lmalpha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"L" STD_SUB_m STD_SUB_alpha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ITM_LNBETA</v>
      </c>
      <c r="E346" s="26" t="str">
        <f>CHAR(34)&amp;VLOOKUP(C346,SOURCE!$V$3:$AC$2867,6,0)&amp;CHAR(34)</f>
        <v>"LNBETA"</v>
      </c>
      <c r="F346" s="22" t="str">
        <f>VLOOKUP(C346,SOURCE!$V$3:$AD$2867,9,0)&amp;"           {"&amp;D346&amp;",   "&amp;E346&amp;"},"</f>
        <v>//           {ITM_LNBETA,   "LNBETA"},</v>
      </c>
      <c r="H346" t="b">
        <f>ISNA(VLOOKUP(J346,J347:J$882,1,0))</f>
        <v>1</v>
      </c>
      <c r="I346" s="27">
        <f>VLOOKUP(C346,SOURCE!V$6:AB$10046,7,0)</f>
        <v>1507</v>
      </c>
      <c r="J346" s="28" t="str">
        <f>VLOOKUP(C346,SOURCE!V$6:AB$10046,6,0)</f>
        <v>LNBETA</v>
      </c>
      <c r="K346" s="29" t="str">
        <f t="shared" si="6"/>
        <v>LNbeta</v>
      </c>
      <c r="L346" s="38" t="str">
        <f>VLOOKUP(C346,SOURCE!V$6:AB$10046,2,0)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"LN" STD_beta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ITM_LNGAMMA</v>
      </c>
      <c r="E347" s="26" t="str">
        <f>CHAR(34)&amp;VLOOKUP(C347,SOURCE!$V$3:$AC$2867,6,0)&amp;CHAR(34)</f>
        <v>"LNGAMMA"</v>
      </c>
      <c r="F347" s="22" t="str">
        <f>VLOOKUP(C347,SOURCE!$V$3:$AD$2867,9,0)&amp;"           {"&amp;D347&amp;",   "&amp;E347&amp;"},"</f>
        <v>//           {ITM_LNGAMMA,   "LNGAMMA"},</v>
      </c>
      <c r="H347" t="b">
        <f>ISNA(VLOOKUP(J347,J348:J$882,1,0))</f>
        <v>1</v>
      </c>
      <c r="I347" s="27">
        <f>VLOOKUP(C347,SOURCE!V$6:AB$10046,7,0)</f>
        <v>1508</v>
      </c>
      <c r="J347" s="28" t="str">
        <f>VLOOKUP(C347,SOURCE!V$6:AB$10046,6,0)</f>
        <v>LNGAMMA</v>
      </c>
      <c r="K347" s="29" t="str">
        <f t="shared" si="6"/>
        <v>LNGAMMA</v>
      </c>
      <c r="L347" s="38" t="str">
        <f>VLOOKUP(C347,SOURCE!V$6:AB$10046,2,0)</f>
        <v>Math</v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"LN" STD_GAMMA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</v>
      </c>
      <c r="E348" s="26" t="str">
        <f>CHAR(34)&amp;VLOOKUP(C348,SOURCE!$V$3:$AC$2867,6,0)&amp;CHAR(34)</f>
        <v>"LOAD"</v>
      </c>
      <c r="F348" s="22" t="str">
        <f>VLOOKUP(C348,SOURCE!$V$3:$AD$2867,9,0)&amp;"           {"&amp;D348&amp;",   "&amp;E348&amp;"},"</f>
        <v>//           {ITM_LOAD,   "LOAD"},</v>
      </c>
      <c r="H348" t="b">
        <f>ISNA(VLOOKUP(J348,J349:J$882,1,0))</f>
        <v>1</v>
      </c>
      <c r="I348" s="27">
        <f>VLOOKUP(C348,SOURCE!V$6:AB$10046,7,0)</f>
        <v>1509</v>
      </c>
      <c r="J348" s="28" t="str">
        <f>VLOOKUP(C348,SOURCE!V$6:AB$10046,6,0)</f>
        <v>LOAD</v>
      </c>
      <c r="K348" s="29" t="str">
        <f t="shared" si="6"/>
        <v>LOAD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ITM_LOADP</v>
      </c>
      <c r="E349" s="26" t="str">
        <f>CHAR(34)&amp;VLOOKUP(C349,SOURCE!$V$3:$AC$2867,6,0)&amp;CHAR(34)</f>
        <v>"LOADP"</v>
      </c>
      <c r="F349" s="22" t="str">
        <f>VLOOKUP(C349,SOURCE!$V$3:$AD$2867,9,0)&amp;"           {"&amp;D349&amp;",   "&amp;E349&amp;"},"</f>
        <v>//           {ITM_LOADP,   "LOADP"},</v>
      </c>
      <c r="H349" t="b">
        <f>ISNA(VLOOKUP(J349,J350:J$882,1,0))</f>
        <v>1</v>
      </c>
      <c r="I349" s="27">
        <f>VLOOKUP(C349,SOURCE!V$6:AB$10046,7,0)</f>
        <v>1510</v>
      </c>
      <c r="J349" s="28" t="str">
        <f>VLOOKUP(C349,SOURCE!V$6:AB$10046,6,0)</f>
        <v>LOADP</v>
      </c>
      <c r="K349" s="29" t="str">
        <f t="shared" si="6"/>
        <v>LOADP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"LOADP"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ITM_LOADR</v>
      </c>
      <c r="E350" s="26" t="str">
        <f>CHAR(34)&amp;VLOOKUP(C350,SOURCE!$V$3:$AC$2867,6,0)&amp;CHAR(34)</f>
        <v>"LOADR"</v>
      </c>
      <c r="F350" s="22" t="str">
        <f>VLOOKUP(C350,SOURCE!$V$3:$AD$2867,9,0)&amp;"           {"&amp;D350&amp;",   "&amp;E350&amp;"},"</f>
        <v>//           {ITM_LOADR,   "LOADR"},</v>
      </c>
      <c r="H350" t="b">
        <f>ISNA(VLOOKUP(J350,J351:J$882,1,0))</f>
        <v>1</v>
      </c>
      <c r="I350" s="27">
        <f>VLOOKUP(C350,SOURCE!V$6:AB$10046,7,0)</f>
        <v>1511</v>
      </c>
      <c r="J350" s="28" t="str">
        <f>VLOOKUP(C350,SOURCE!V$6:AB$10046,6,0)</f>
        <v>LOADR</v>
      </c>
      <c r="K350" s="29" t="str">
        <f t="shared" si="6"/>
        <v>LOADR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ITM_LOADSS</v>
      </c>
      <c r="E351" s="26" t="str">
        <f>CHAR(34)&amp;VLOOKUP(C351,SOURCE!$V$3:$AC$2867,6,0)&amp;CHAR(34)</f>
        <v>"LOADSS"</v>
      </c>
      <c r="F351" s="22" t="str">
        <f>VLOOKUP(C351,SOURCE!$V$3:$AD$2867,9,0)&amp;"           {"&amp;D351&amp;",   "&amp;E351&amp;"},"</f>
        <v>//           {ITM_LOADSS,   "LOADSS"},</v>
      </c>
      <c r="H351" t="b">
        <f>ISNA(VLOOKUP(J351,J352:J$882,1,0))</f>
        <v>1</v>
      </c>
      <c r="I351" s="27">
        <f>VLOOKUP(C351,SOURCE!V$6:AB$10046,7,0)</f>
        <v>1512</v>
      </c>
      <c r="J351" s="28" t="str">
        <f>VLOOKUP(C351,SOURCE!V$6:AB$10046,6,0)</f>
        <v>LOADSS</v>
      </c>
      <c r="K351" s="29" t="str">
        <f t="shared" si="6"/>
        <v>LOADSS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"LOADSS"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ITM_LOADSIGMA</v>
      </c>
      <c r="E352" s="26" t="str">
        <f>CHAR(34)&amp;VLOOKUP(C352,SOURCE!$V$3:$AC$2867,6,0)&amp;CHAR(34)</f>
        <v>"LOADSUM"</v>
      </c>
      <c r="F352" s="22" t="str">
        <f>VLOOKUP(C352,SOURCE!$V$3:$AD$2867,9,0)&amp;"           {"&amp;D352&amp;",   "&amp;E352&amp;"},"</f>
        <v>//           {ITM_LOADSIGMA,   "LOADSUM"},</v>
      </c>
      <c r="H352" t="b">
        <f>ISNA(VLOOKUP(J352,J353:J$882,1,0))</f>
        <v>1</v>
      </c>
      <c r="I352" s="27">
        <f>VLOOKUP(C352,SOURCE!V$6:AB$10046,7,0)</f>
        <v>1513</v>
      </c>
      <c r="J352" s="28" t="str">
        <f>VLOOKUP(C352,SOURCE!V$6:AB$10046,6,0)</f>
        <v>LOADSUM</v>
      </c>
      <c r="K352" s="29" t="str">
        <f t="shared" si="6"/>
        <v>LOADSUM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"LOAD" STD_SIGMA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ITM_LocR</v>
      </c>
      <c r="E353" s="26" t="str">
        <f>CHAR(34)&amp;VLOOKUP(C353,SOURCE!$V$3:$AC$2867,6,0)&amp;CHAR(34)</f>
        <v>"LOCR"</v>
      </c>
      <c r="F353" s="22" t="str">
        <f>VLOOKUP(C353,SOURCE!$V$3:$AD$2867,9,0)&amp;"           {"&amp;D353&amp;",   "&amp;E353&amp;"},"</f>
        <v>//           {ITM_LocR,   "LOCR"},</v>
      </c>
      <c r="H353" t="b">
        <f>ISNA(VLOOKUP(J353,J354:J$882,1,0))</f>
        <v>1</v>
      </c>
      <c r="I353" s="27">
        <f>VLOOKUP(C353,SOURCE!V$6:AB$10046,7,0)</f>
        <v>1514</v>
      </c>
      <c r="J353" s="28" t="str">
        <f>VLOOKUP(C353,SOURCE!V$6:AB$10046,6,0)</f>
        <v>LOCR</v>
      </c>
      <c r="K353" s="29" t="str">
        <f t="shared" si="6"/>
        <v>LocR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"LocR"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ITM_LocRQ</v>
      </c>
      <c r="E354" s="26" t="str">
        <f>CHAR(34)&amp;VLOOKUP(C354,SOURCE!$V$3:$AC$2867,6,0)&amp;CHAR(34)</f>
        <v>"LOCR?"</v>
      </c>
      <c r="F354" s="22" t="str">
        <f>VLOOKUP(C354,SOURCE!$V$3:$AD$2867,9,0)&amp;"           {"&amp;D354&amp;",   "&amp;E354&amp;"},"</f>
        <v>//           {ITM_LocRQ,   "LOCR?"},</v>
      </c>
      <c r="H354" t="b">
        <f>ISNA(VLOOKUP(J354,J355:J$882,1,0))</f>
        <v>1</v>
      </c>
      <c r="I354" s="27">
        <f>VLOOKUP(C354,SOURCE!V$6:AB$10046,7,0)</f>
        <v>1515</v>
      </c>
      <c r="J354" s="28" t="str">
        <f>VLOOKUP(C354,SOURCE!V$6:AB$10046,6,0)</f>
        <v>LOCR?</v>
      </c>
      <c r="K354" s="29" t="str">
        <f t="shared" si="6"/>
        <v>LocR?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"LocR?"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ITM_LR</v>
      </c>
      <c r="E355" s="26" t="str">
        <f>CHAR(34)&amp;VLOOKUP(C355,SOURCE!$V$3:$AC$2867,6,0)&amp;CHAR(34)</f>
        <v>"L.R."</v>
      </c>
      <c r="F355" s="22" t="str">
        <f>VLOOKUP(C355,SOURCE!$V$3:$AD$2867,9,0)&amp;"           {"&amp;D355&amp;",   "&amp;E355&amp;"},"</f>
        <v>//           {ITM_LR,   "L.R."},</v>
      </c>
      <c r="H355" t="b">
        <f>ISNA(VLOOKUP(J355,J356:J$882,1,0))</f>
        <v>1</v>
      </c>
      <c r="I355" s="27">
        <f>VLOOKUP(C355,SOURCE!V$6:AB$10046,7,0)</f>
        <v>1516</v>
      </c>
      <c r="J355" s="28" t="str">
        <f>VLOOKUP(C355,SOURCE!V$6:AB$10046,6,0)</f>
        <v>L.R.</v>
      </c>
      <c r="K355" s="29" t="str">
        <f t="shared" si="6"/>
        <v>L.R.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"L.R."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ITM_MANT</v>
      </c>
      <c r="E356" s="26" t="str">
        <f>CHAR(34)&amp;VLOOKUP(C356,SOURCE!$V$3:$AC$2867,6,0)&amp;CHAR(34)</f>
        <v>"MANT"</v>
      </c>
      <c r="F356" s="22" t="str">
        <f>VLOOKUP(C356,SOURCE!$V$3:$AD$2867,9,0)&amp;"           {"&amp;D356&amp;",   "&amp;E356&amp;"},"</f>
        <v>//           {ITM_MANT,   "MANT"},</v>
      </c>
      <c r="H356" t="b">
        <f>ISNA(VLOOKUP(J356,J357:J$882,1,0))</f>
        <v>1</v>
      </c>
      <c r="I356" s="27">
        <f>VLOOKUP(C356,SOURCE!V$6:AB$10046,7,0)</f>
        <v>1517</v>
      </c>
      <c r="J356" s="28" t="str">
        <f>VLOOKUP(C356,SOURCE!V$6:AB$10046,6,0)</f>
        <v>MANT</v>
      </c>
      <c r="K356" s="29" t="str">
        <f t="shared" si="6"/>
        <v>MANT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"MANT"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ITM_MATX</v>
      </c>
      <c r="E357" s="26" t="str">
        <f>CHAR(34)&amp;VLOOKUP(C357,SOURCE!$V$3:$AC$2867,6,0)&amp;CHAR(34)</f>
        <v>"MAT_X"</v>
      </c>
      <c r="F357" s="22" t="str">
        <f>VLOOKUP(C357,SOURCE!$V$3:$AD$2867,9,0)&amp;"           {"&amp;D357&amp;",   "&amp;E357&amp;"},"</f>
        <v>//           {ITM_MATX,   "MAT_X"},</v>
      </c>
      <c r="H357" t="b">
        <f>ISNA(VLOOKUP(J357,J358:J$882,1,0))</f>
        <v>1</v>
      </c>
      <c r="I357" s="27">
        <f>VLOOKUP(C357,SOURCE!V$6:AB$10046,7,0)</f>
        <v>1518</v>
      </c>
      <c r="J357" s="28" t="str">
        <f>VLOOKUP(C357,SOURCE!V$6:AB$10046,6,0)</f>
        <v>MAT_X</v>
      </c>
      <c r="K357" s="29" t="str">
        <f t="shared" si="6"/>
        <v>MatX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"Mat X"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ITM_MEM</v>
      </c>
      <c r="E358" s="26" t="str">
        <f>CHAR(34)&amp;VLOOKUP(C358,SOURCE!$V$3:$AC$2867,6,0)&amp;CHAR(34)</f>
        <v>"MEM?"</v>
      </c>
      <c r="F358" s="22" t="str">
        <f>VLOOKUP(C358,SOURCE!$V$3:$AD$2867,9,0)&amp;"           {"&amp;D358&amp;",   "&amp;E358&amp;"},"</f>
        <v>//           {ITM_MEM,   "MEM?"},</v>
      </c>
      <c r="H358" t="b">
        <f>ISNA(VLOOKUP(J358,J359:J$882,1,0))</f>
        <v>1</v>
      </c>
      <c r="I358" s="27">
        <f>VLOOKUP(C358,SOURCE!V$6:AB$10046,7,0)</f>
        <v>1519</v>
      </c>
      <c r="J358" s="28" t="str">
        <f>VLOOKUP(C358,SOURCE!V$6:AB$10046,6,0)</f>
        <v>MEM?</v>
      </c>
      <c r="K358" s="29" t="str">
        <f t="shared" si="6"/>
        <v>MEM?</v>
      </c>
      <c r="L358" s="38" t="str">
        <f>VLOOKUP(C358,SOURCE!V$6:AB$10046,2,0)</f>
        <v>INFO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"MEM?"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ITM_MENU</v>
      </c>
      <c r="E359" s="26" t="str">
        <f>CHAR(34)&amp;VLOOKUP(C359,SOURCE!$V$3:$AC$2867,6,0)&amp;CHAR(34)</f>
        <v>"MENU"</v>
      </c>
      <c r="F359" s="22" t="str">
        <f>VLOOKUP(C359,SOURCE!$V$3:$AD$2867,9,0)&amp;"           {"&amp;D359&amp;",   "&amp;E359&amp;"},"</f>
        <v>//           {ITM_MENU,   "MENU"},</v>
      </c>
      <c r="H359" t="b">
        <f>ISNA(VLOOKUP(J359,J360:J$882,1,0))</f>
        <v>1</v>
      </c>
      <c r="I359" s="27">
        <f>VLOOKUP(C359,SOURCE!V$6:AB$10046,7,0)</f>
        <v>1520</v>
      </c>
      <c r="J359" s="28" t="str">
        <f>VLOOKUP(C359,SOURCE!V$6:AB$10046,6,0)</f>
        <v>MENU</v>
      </c>
      <c r="K359" s="29" t="str">
        <f t="shared" si="6"/>
        <v>MENU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"MENU"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ITM_MONTH</v>
      </c>
      <c r="E360" s="26" t="str">
        <f>CHAR(34)&amp;VLOOKUP(C360,SOURCE!$V$3:$AC$2867,6,0)&amp;CHAR(34)</f>
        <v>"MONTH"</v>
      </c>
      <c r="F360" s="22" t="str">
        <f>VLOOKUP(C360,SOURCE!$V$3:$AD$2867,9,0)&amp;"           {"&amp;D360&amp;",   "&amp;E360&amp;"},"</f>
        <v>//           {ITM_MONTH,   "MONTH"},</v>
      </c>
      <c r="H360" t="b">
        <f>ISNA(VLOOKUP(J360,J361:J$882,1,0))</f>
        <v>1</v>
      </c>
      <c r="I360" s="27">
        <f>VLOOKUP(C360,SOURCE!V$6:AB$10046,7,0)</f>
        <v>1521</v>
      </c>
      <c r="J360" s="28" t="str">
        <f>VLOOKUP(C360,SOURCE!V$6:AB$10046,6,0)</f>
        <v>MONTH</v>
      </c>
      <c r="K360" s="29" t="str">
        <f t="shared" si="6"/>
        <v>MONTH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"MONTH"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ITM_MSG</v>
      </c>
      <c r="E361" s="26" t="str">
        <f>CHAR(34)&amp;VLOOKUP(C361,SOURCE!$V$3:$AC$2867,6,0)&amp;CHAR(34)</f>
        <v>"MSG"</v>
      </c>
      <c r="F361" s="22" t="str">
        <f>VLOOKUP(C361,SOURCE!$V$3:$AD$2867,9,0)&amp;"           {"&amp;D361&amp;",   "&amp;E361&amp;"},"</f>
        <v>//           {ITM_MSG,   "MSG"},</v>
      </c>
      <c r="H361" t="b">
        <f>ISNA(VLOOKUP(J361,J362:J$882,1,0))</f>
        <v>1</v>
      </c>
      <c r="I361" s="27">
        <f>VLOOKUP(C361,SOURCE!V$6:AB$10046,7,0)</f>
        <v>1522</v>
      </c>
      <c r="J361" s="28" t="str">
        <f>VLOOKUP(C361,SOURCE!V$6:AB$10046,6,0)</f>
        <v>MSG</v>
      </c>
      <c r="K361" s="29" t="str">
        <f t="shared" si="6"/>
        <v>MSG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"MSG"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ITM_MULPI</v>
      </c>
      <c r="E362" s="26" t="str">
        <f>CHAR(34)&amp;VLOOKUP(C362,SOURCE!$V$3:$AC$2867,6,0)&amp;CHAR(34)</f>
        <v>"MULPI"</v>
      </c>
      <c r="F362" s="22" t="str">
        <f>VLOOKUP(C362,SOURCE!$V$3:$AD$2867,9,0)&amp;"           {"&amp;D362&amp;",   "&amp;E362&amp;"},"</f>
        <v xml:space="preserve">           {ITM_MULPI,   "MULPI"},</v>
      </c>
      <c r="H362" t="b">
        <f>ISNA(VLOOKUP(J362,J363:J$882,1,0))</f>
        <v>1</v>
      </c>
      <c r="I362" s="27">
        <f>VLOOKUP(C362,SOURCE!V$6:AB$10046,7,0)</f>
        <v>1523</v>
      </c>
      <c r="J362" s="28" t="str">
        <f>VLOOKUP(C362,SOURCE!V$6:AB$10046,6,0)</f>
        <v>MULPI</v>
      </c>
      <c r="K362" s="29" t="str">
        <f t="shared" si="6"/>
        <v>MULpi</v>
      </c>
      <c r="L362" s="38" t="str">
        <f>VLOOKUP(C362,SOURCE!V$6:AB$10046,2,0)</f>
        <v>Trig</v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"MUL" STD_pi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ITM_M_DELR</v>
      </c>
      <c r="E363" s="26" t="str">
        <f>CHAR(34)&amp;VLOOKUP(C363,SOURCE!$V$3:$AC$2867,6,0)&amp;CHAR(34)</f>
        <v>"M.DELR"</v>
      </c>
      <c r="F363" s="22" t="str">
        <f>VLOOKUP(C363,SOURCE!$V$3:$AD$2867,9,0)&amp;"           {"&amp;D363&amp;",   "&amp;E363&amp;"},"</f>
        <v>//           {ITM_M_DELR,   "M.DELR"},</v>
      </c>
      <c r="H363" t="b">
        <f>ISNA(VLOOKUP(J363,J364:J$882,1,0))</f>
        <v>1</v>
      </c>
      <c r="I363" s="27">
        <f>VLOOKUP(C363,SOURCE!V$6:AB$10046,7,0)</f>
        <v>1525</v>
      </c>
      <c r="J363" s="28" t="str">
        <f>VLOOKUP(C363,SOURCE!V$6:AB$10046,6,0)</f>
        <v>M.DELR</v>
      </c>
      <c r="K363" s="29" t="str">
        <f t="shared" si="6"/>
        <v>DELR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"DELR"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ITM_M_DIMQ</v>
      </c>
      <c r="E364" s="26" t="str">
        <f>CHAR(34)&amp;VLOOKUP(C364,SOURCE!$V$3:$AC$2867,6,0)&amp;CHAR(34)</f>
        <v>"M.DIM?"</v>
      </c>
      <c r="F364" s="22" t="str">
        <f>VLOOKUP(C364,SOURCE!$V$3:$AD$2867,9,0)&amp;"           {"&amp;D364&amp;",   "&amp;E364&amp;"},"</f>
        <v>//           {ITM_M_DIMQ,   "M.DIM?"},</v>
      </c>
      <c r="H364" t="b">
        <f>ISNA(VLOOKUP(J364,J365:J$882,1,0))</f>
        <v>1</v>
      </c>
      <c r="I364" s="27">
        <f>VLOOKUP(C364,SOURCE!V$6:AB$10046,7,0)</f>
        <v>1527</v>
      </c>
      <c r="J364" s="28" t="str">
        <f>VLOOKUP(C364,SOURCE!V$6:AB$10046,6,0)</f>
        <v>M.DIM?</v>
      </c>
      <c r="K364" s="29" t="str">
        <f t="shared" si="6"/>
        <v>DIM?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"DIM?"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ITM_MDY</v>
      </c>
      <c r="E365" s="26" t="str">
        <f>CHAR(34)&amp;VLOOKUP(C365,SOURCE!$V$3:$AC$2867,6,0)&amp;CHAR(34)</f>
        <v>"MDY"</v>
      </c>
      <c r="F365" s="22" t="str">
        <f>VLOOKUP(C365,SOURCE!$V$3:$AD$2867,9,0)&amp;"           {"&amp;D365&amp;",   "&amp;E365&amp;"},"</f>
        <v>//           {ITM_MDY,   "MDY"},</v>
      </c>
      <c r="H365" t="b">
        <f>ISNA(VLOOKUP(J365,J366:J$882,1,0))</f>
        <v>1</v>
      </c>
      <c r="I365" s="27">
        <f>VLOOKUP(C365,SOURCE!V$6:AB$10046,7,0)</f>
        <v>1528</v>
      </c>
      <c r="J365" s="28" t="str">
        <f>VLOOKUP(C365,SOURCE!V$6:AB$10046,6,0)</f>
        <v>MDY</v>
      </c>
      <c r="K365" s="29" t="str">
        <f t="shared" si="6"/>
        <v>MDY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"MDY"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ITM_M_GET</v>
      </c>
      <c r="E366" s="26" t="str">
        <f>CHAR(34)&amp;VLOOKUP(C366,SOURCE!$V$3:$AC$2867,6,0)&amp;CHAR(34)</f>
        <v>"M.GET"</v>
      </c>
      <c r="F366" s="22" t="str">
        <f>VLOOKUP(C366,SOURCE!$V$3:$AD$2867,9,0)&amp;"           {"&amp;D366&amp;",   "&amp;E366&amp;"},"</f>
        <v>//           {ITM_M_GET,   "M.GET"},</v>
      </c>
      <c r="H366" t="b">
        <f>ISNA(VLOOKUP(J366,J367:J$882,1,0))</f>
        <v>1</v>
      </c>
      <c r="I366" s="27">
        <f>VLOOKUP(C366,SOURCE!V$6:AB$10046,7,0)</f>
        <v>1531</v>
      </c>
      <c r="J366" s="28" t="str">
        <f>VLOOKUP(C366,SOURCE!V$6:AB$10046,6,0)</f>
        <v>M.GET</v>
      </c>
      <c r="K366" s="29" t="str">
        <f t="shared" si="6"/>
        <v>GETM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"GETM"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ITM_M_GOTO</v>
      </c>
      <c r="E367" s="26" t="str">
        <f>CHAR(34)&amp;VLOOKUP(C367,SOURCE!$V$3:$AC$2867,6,0)&amp;CHAR(34)</f>
        <v>"M.GOTO"</v>
      </c>
      <c r="F367" s="22" t="str">
        <f>VLOOKUP(C367,SOURCE!$V$3:$AD$2867,9,0)&amp;"           {"&amp;D367&amp;",   "&amp;E367&amp;"},"</f>
        <v>//           {ITM_M_GOTO,   "M.GOTO"},</v>
      </c>
      <c r="H367" t="b">
        <f>ISNA(VLOOKUP(J367,J368:J$882,1,0))</f>
        <v>1</v>
      </c>
      <c r="I367" s="27">
        <f>VLOOKUP(C367,SOURCE!V$6:AB$10046,7,0)</f>
        <v>1532</v>
      </c>
      <c r="J367" s="28" t="str">
        <f>VLOOKUP(C367,SOURCE!V$6:AB$10046,6,0)</f>
        <v>M.GOTO</v>
      </c>
      <c r="K367" s="29" t="str">
        <f t="shared" si="6"/>
        <v>GOTO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"GOTO"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ITM_M_INSR</v>
      </c>
      <c r="E368" s="26" t="str">
        <f>CHAR(34)&amp;VLOOKUP(C368,SOURCE!$V$3:$AC$2867,6,0)&amp;CHAR(34)</f>
        <v>"M.INSR"</v>
      </c>
      <c r="F368" s="22" t="str">
        <f>VLOOKUP(C368,SOURCE!$V$3:$AD$2867,9,0)&amp;"           {"&amp;D368&amp;",   "&amp;E368&amp;"},"</f>
        <v>//           {ITM_M_INSR,   "M.INSR"},</v>
      </c>
      <c r="H368" t="b">
        <f>ISNA(VLOOKUP(J368,J369:J$882,1,0))</f>
        <v>1</v>
      </c>
      <c r="I368" s="27">
        <f>VLOOKUP(C368,SOURCE!V$6:AB$10046,7,0)</f>
        <v>1534</v>
      </c>
      <c r="J368" s="28" t="str">
        <f>VLOOKUP(C368,SOURCE!V$6:AB$10046,6,0)</f>
        <v>M.INSR</v>
      </c>
      <c r="K368" s="29" t="str">
        <f t="shared" si="6"/>
        <v>INSR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"INSR"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ITM_M_LU</v>
      </c>
      <c r="E369" s="26" t="str">
        <f>CHAR(34)&amp;VLOOKUP(C369,SOURCE!$V$3:$AC$2867,6,0)&amp;CHAR(34)</f>
        <v>"M.LU"</v>
      </c>
      <c r="F369" s="22" t="str">
        <f>VLOOKUP(C369,SOURCE!$V$3:$AD$2867,9,0)&amp;"           {"&amp;D369&amp;",   "&amp;E369&amp;"},"</f>
        <v>//           {ITM_M_LU,   "M.LU"},</v>
      </c>
      <c r="H369" t="b">
        <f>ISNA(VLOOKUP(J369,J370:J$882,1,0))</f>
        <v>1</v>
      </c>
      <c r="I369" s="27">
        <f>VLOOKUP(C369,SOURCE!V$6:AB$10046,7,0)</f>
        <v>1535</v>
      </c>
      <c r="J369" s="28" t="str">
        <f>VLOOKUP(C369,SOURCE!V$6:AB$10046,6,0)</f>
        <v>M.LU</v>
      </c>
      <c r="K369" s="29" t="str">
        <f t="shared" si="6"/>
        <v>M.LU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"M.LU"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ITM_M_OLD</v>
      </c>
      <c r="E370" s="26" t="str">
        <f>CHAR(34)&amp;VLOOKUP(C370,SOURCE!$V$3:$AC$2867,6,0)&amp;CHAR(34)</f>
        <v>"M.OLD"</v>
      </c>
      <c r="F370" s="22" t="str">
        <f>VLOOKUP(C370,SOURCE!$V$3:$AD$2867,9,0)&amp;"           {"&amp;D370&amp;",   "&amp;E370&amp;"},"</f>
        <v>//           {ITM_M_OLD,   "M.OLD"},</v>
      </c>
      <c r="H370" t="b">
        <f>ISNA(VLOOKUP(J370,J371:J$882,1,0))</f>
        <v>1</v>
      </c>
      <c r="I370" s="27">
        <f>VLOOKUP(C370,SOURCE!V$6:AB$10046,7,0)</f>
        <v>1537</v>
      </c>
      <c r="J370" s="28" t="str">
        <f>VLOOKUP(C370,SOURCE!V$6:AB$10046,6,0)</f>
        <v>M.OLD</v>
      </c>
      <c r="K370" s="29" t="str">
        <f t="shared" si="6"/>
        <v>OLD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"OLD"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ITM_M_PUT</v>
      </c>
      <c r="E371" s="26" t="str">
        <f>CHAR(34)&amp;VLOOKUP(C371,SOURCE!$V$3:$AC$2867,6,0)&amp;CHAR(34)</f>
        <v>"M.PUT"</v>
      </c>
      <c r="F371" s="22" t="str">
        <f>VLOOKUP(C371,SOURCE!$V$3:$AD$2867,9,0)&amp;"           {"&amp;D371&amp;",   "&amp;E371&amp;"},"</f>
        <v>//           {ITM_M_PUT,   "M.PUT"},</v>
      </c>
      <c r="H371" t="b">
        <f>ISNA(VLOOKUP(J371,J372:J$882,1,0))</f>
        <v>1</v>
      </c>
      <c r="I371" s="27">
        <f>VLOOKUP(C371,SOURCE!V$6:AB$10046,7,0)</f>
        <v>1538</v>
      </c>
      <c r="J371" s="28" t="str">
        <f>VLOOKUP(C371,SOURCE!V$6:AB$10046,6,0)</f>
        <v>M.PUT</v>
      </c>
      <c r="K371" s="29" t="str">
        <f t="shared" si="6"/>
        <v>PUTM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"PUTM"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ITM_M_RR</v>
      </c>
      <c r="E372" s="26" t="str">
        <f>CHAR(34)&amp;VLOOKUP(C372,SOURCE!$V$3:$AC$2867,6,0)&amp;CHAR(34)</f>
        <v>"M.R&lt;&gt;R"</v>
      </c>
      <c r="F372" s="22" t="str">
        <f>VLOOKUP(C372,SOURCE!$V$3:$AD$2867,9,0)&amp;"           {"&amp;D372&amp;",   "&amp;E372&amp;"},"</f>
        <v>//           {ITM_M_RR,   "M.R&lt;&gt;R"},</v>
      </c>
      <c r="H372" t="b">
        <f>ISNA(VLOOKUP(J372,J373:J$882,1,0))</f>
        <v>1</v>
      </c>
      <c r="I372" s="27">
        <f>VLOOKUP(C372,SOURCE!V$6:AB$10046,7,0)</f>
        <v>1539</v>
      </c>
      <c r="J372" s="28" t="str">
        <f>VLOOKUP(C372,SOURCE!V$6:AB$10046,6,0)</f>
        <v>M.R&lt;&gt;R</v>
      </c>
      <c r="K372" s="29" t="str">
        <f t="shared" si="6"/>
        <v>R&lt;&gt;R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"R" STD_LEFT_RIGHT_ARROWS "R"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ITM_sincpi</v>
      </c>
      <c r="E373" s="26" t="str">
        <f>CHAR(34)&amp;VLOOKUP(C373,SOURCE!$V$3:$AC$2867,6,0)&amp;CHAR(34)</f>
        <v>"SINCPI"</v>
      </c>
      <c r="F373" s="22" t="str">
        <f>VLOOKUP(C373,SOURCE!$V$3:$AD$2867,9,0)&amp;"           {"&amp;D373&amp;",   "&amp;E373&amp;"},"</f>
        <v xml:space="preserve">           {ITM_sincpi,   "SINCPI"},</v>
      </c>
      <c r="H373" t="b">
        <f>ISNA(VLOOKUP(J373,J374:J$882,1,0))</f>
        <v>1</v>
      </c>
      <c r="I373" s="27">
        <f>VLOOKUP(C373,SOURCE!V$6:AB$10046,7,0)</f>
        <v>1540</v>
      </c>
      <c r="J373" s="28" t="str">
        <f>VLOOKUP(C373,SOURCE!V$6:AB$10046,6,0)</f>
        <v>SINCPI</v>
      </c>
      <c r="K373" s="29" t="str">
        <f t="shared" si="6"/>
        <v>sincpi</v>
      </c>
      <c r="L373" s="38" t="str">
        <f>VLOOKUP(C373,SOURCE!V$6:AB$10046,2,0)</f>
        <v>Trig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"sinc" STD_pi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ITM_NOP</v>
      </c>
      <c r="E374" s="26" t="str">
        <f>CHAR(34)&amp;VLOOKUP(C374,SOURCE!$V$3:$AC$2867,6,0)&amp;CHAR(34)</f>
        <v>"NOP"</v>
      </c>
      <c r="F374" s="22" t="str">
        <f>VLOOKUP(C374,SOURCE!$V$3:$AD$2867,9,0)&amp;"           {"&amp;D374&amp;",   "&amp;E374&amp;"},"</f>
        <v>//           {ITM_NOP,   "NOP"},</v>
      </c>
      <c r="H374" t="b">
        <f>ISNA(VLOOKUP(J374,J375:J$882,1,0))</f>
        <v>1</v>
      </c>
      <c r="I374" s="27">
        <f>VLOOKUP(C374,SOURCE!V$6:AB$10046,7,0)</f>
        <v>1542</v>
      </c>
      <c r="J374" s="28" t="str">
        <f>VLOOKUP(C374,SOURCE!V$6:AB$10046,6,0)</f>
        <v>NOP</v>
      </c>
      <c r="K374" s="29" t="str">
        <f t="shared" si="6"/>
        <v>NOP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"NOP"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ITM_OFF</v>
      </c>
      <c r="E375" s="26" t="str">
        <f>CHAR(34)&amp;VLOOKUP(C375,SOURCE!$V$3:$AC$2867,6,0)&amp;CHAR(34)</f>
        <v>"OFF"</v>
      </c>
      <c r="F375" s="22" t="str">
        <f>VLOOKUP(C375,SOURCE!$V$3:$AD$2867,9,0)&amp;"           {"&amp;D375&amp;",   "&amp;E375&amp;"},"</f>
        <v>//           {ITM_OFF,   "OFF"},</v>
      </c>
      <c r="H375" t="b">
        <f>ISNA(VLOOKUP(J375,J376:J$882,1,0))</f>
        <v>1</v>
      </c>
      <c r="I375" s="27">
        <f>VLOOKUP(C375,SOURCE!V$6:AB$10046,7,0)</f>
        <v>1543</v>
      </c>
      <c r="J375" s="28" t="str">
        <f>VLOOKUP(C375,SOURCE!V$6:AB$10046,6,0)</f>
        <v>OFF</v>
      </c>
      <c r="K375" s="29" t="str">
        <f t="shared" si="6"/>
        <v>OFF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"OFF"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ITM_DROPY</v>
      </c>
      <c r="E376" s="26" t="str">
        <f>CHAR(34)&amp;VLOOKUP(C376,SOURCE!$V$3:$AC$2867,6,0)&amp;CHAR(34)</f>
        <v>"DROPY"</v>
      </c>
      <c r="F376" s="22" t="str">
        <f>VLOOKUP(C376,SOURCE!$V$3:$AD$2867,9,0)&amp;"           {"&amp;D376&amp;",   "&amp;E376&amp;"},"</f>
        <v>//           {ITM_DROPY,   "DROPY"},</v>
      </c>
      <c r="H376" t="b">
        <f>ISNA(VLOOKUP(J376,J377:J$882,1,0))</f>
        <v>1</v>
      </c>
      <c r="I376" s="27">
        <f>VLOOKUP(C376,SOURCE!V$6:AB$10046,7,0)</f>
        <v>1544</v>
      </c>
      <c r="J376" s="28" t="str">
        <f>VLOOKUP(C376,SOURCE!V$6:AB$10046,6,0)</f>
        <v>DROPY</v>
      </c>
      <c r="K376" s="29" t="str">
        <f t="shared" si="6"/>
        <v>DROPy</v>
      </c>
      <c r="L376" s="38" t="str">
        <f>VLOOKUP(C376,SOURCE!V$6:AB$10046,2,0)</f>
        <v>STACK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"DROPy"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ITM_PGMINT</v>
      </c>
      <c r="E377" s="26" t="str">
        <f>CHAR(34)&amp;VLOOKUP(C377,SOURCE!$V$3:$AC$2867,6,0)&amp;CHAR(34)</f>
        <v>"PGMINT"</v>
      </c>
      <c r="F377" s="22" t="str">
        <f>VLOOKUP(C377,SOURCE!$V$3:$AD$2867,9,0)&amp;"           {"&amp;D377&amp;",   "&amp;E377&amp;"},"</f>
        <v>//           {ITM_PGMINT,   "PGMINT"},</v>
      </c>
      <c r="H377" t="b">
        <f>ISNA(VLOOKUP(J377,J378:J$882,1,0))</f>
        <v>1</v>
      </c>
      <c r="I377" s="27">
        <f>VLOOKUP(C377,SOURCE!V$6:AB$10046,7,0)</f>
        <v>1546</v>
      </c>
      <c r="J377" s="28" t="str">
        <f>VLOOKUP(C377,SOURCE!V$6:AB$10046,6,0)</f>
        <v>PGMINT</v>
      </c>
      <c r="K377" s="29" t="str">
        <f t="shared" si="6"/>
        <v>PGMINT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"PGMINT"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ITM_PGMSLV</v>
      </c>
      <c r="E378" s="26" t="str">
        <f>CHAR(34)&amp;VLOOKUP(C378,SOURCE!$V$3:$AC$2867,6,0)&amp;CHAR(34)</f>
        <v>"PGMSLV"</v>
      </c>
      <c r="F378" s="22" t="str">
        <f>VLOOKUP(C378,SOURCE!$V$3:$AD$2867,9,0)&amp;"           {"&amp;D378&amp;",   "&amp;E378&amp;"},"</f>
        <v>//           {ITM_PGMSLV,   "PGMSLV"},</v>
      </c>
      <c r="H378" t="b">
        <f>ISNA(VLOOKUP(J378,J379:J$882,1,0))</f>
        <v>1</v>
      </c>
      <c r="I378" s="27">
        <f>VLOOKUP(C378,SOURCE!V$6:AB$10046,7,0)</f>
        <v>1547</v>
      </c>
      <c r="J378" s="28" t="str">
        <f>VLOOKUP(C378,SOURCE!V$6:AB$10046,6,0)</f>
        <v>PGMSLV</v>
      </c>
      <c r="K378" s="29" t="str">
        <f t="shared" si="6"/>
        <v>PGMSLV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"PGMSLV"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ITM_PIXEL</v>
      </c>
      <c r="E379" s="26" t="str">
        <f>CHAR(34)&amp;VLOOKUP(C379,SOURCE!$V$3:$AC$2867,6,0)&amp;CHAR(34)</f>
        <v>"PIXEL"</v>
      </c>
      <c r="F379" s="22" t="str">
        <f>VLOOKUP(C379,SOURCE!$V$3:$AD$2867,9,0)&amp;"           {"&amp;D379&amp;",   "&amp;E379&amp;"},"</f>
        <v>//           {ITM_PIXEL,   "PIXEL"},</v>
      </c>
      <c r="H379" t="b">
        <f>ISNA(VLOOKUP(J379,J380:J$882,1,0))</f>
        <v>1</v>
      </c>
      <c r="I379" s="27">
        <f>VLOOKUP(C379,SOURCE!V$6:AB$10046,7,0)</f>
        <v>1548</v>
      </c>
      <c r="J379" s="28" t="str">
        <f>VLOOKUP(C379,SOURCE!V$6:AB$10046,6,0)</f>
        <v>PIXEL</v>
      </c>
      <c r="K379" s="29" t="str">
        <f t="shared" si="6"/>
        <v>PIXEL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"PIXEL"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ITM_PLOT</v>
      </c>
      <c r="E380" s="26" t="str">
        <f>CHAR(34)&amp;VLOOKUP(C380,SOURCE!$V$3:$AC$2867,6,0)&amp;CHAR(34)</f>
        <v>"PLOT"</v>
      </c>
      <c r="F380" s="22" t="str">
        <f>VLOOKUP(C380,SOURCE!$V$3:$AD$2867,9,0)&amp;"           {"&amp;D380&amp;",   "&amp;E380&amp;"},"</f>
        <v xml:space="preserve">           {ITM_PLOT,   "PLOT"},</v>
      </c>
      <c r="H380" t="b">
        <f>ISNA(VLOOKUP(J380,J381:J$882,1,0))</f>
        <v>1</v>
      </c>
      <c r="I380" s="27">
        <f>VLOOKUP(C380,SOURCE!V$6:AB$10046,7,0)</f>
        <v>1549</v>
      </c>
      <c r="J380" s="28" t="str">
        <f>VLOOKUP(C380,SOURCE!V$6:AB$10046,6,0)</f>
        <v>PLOT</v>
      </c>
      <c r="K380" s="29" t="str">
        <f t="shared" si="6"/>
        <v>PLOT</v>
      </c>
      <c r="L380" s="38" t="str">
        <f>VLOOKUP(C380,SOURCE!V$6:AB$10046,2,0)</f>
        <v>STAT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"PLOT"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ITM_Pn</v>
      </c>
      <c r="E381" s="26" t="str">
        <f>CHAR(34)&amp;VLOOKUP(C381,SOURCE!$V$3:$AC$2867,6,0)&amp;CHAR(34)</f>
        <v>"PN"</v>
      </c>
      <c r="F381" s="22" t="str">
        <f>VLOOKUP(C381,SOURCE!$V$3:$AD$2867,9,0)&amp;"           {"&amp;D381&amp;",   "&amp;E381&amp;"},"</f>
        <v>//           {ITM_Pn,   "PN"},</v>
      </c>
      <c r="H381" t="b">
        <f>ISNA(VLOOKUP(J381,J382:J$882,1,0))</f>
        <v>1</v>
      </c>
      <c r="I381" s="27">
        <f>VLOOKUP(C381,SOURCE!V$6:AB$10046,7,0)</f>
        <v>1550</v>
      </c>
      <c r="J381" s="28" t="str">
        <f>VLOOKUP(C381,SOURCE!V$6:AB$10046,6,0)</f>
        <v>PN</v>
      </c>
      <c r="K381" s="29" t="str">
        <f t="shared" si="6"/>
        <v>Pn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"P" STD_SUB_n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ITM_POINT</v>
      </c>
      <c r="E382" s="26" t="str">
        <f>CHAR(34)&amp;VLOOKUP(C382,SOURCE!$V$3:$AC$2867,6,0)&amp;CHAR(34)</f>
        <v>"POINT"</v>
      </c>
      <c r="F382" s="22" t="str">
        <f>VLOOKUP(C382,SOURCE!$V$3:$AD$2867,9,0)&amp;"           {"&amp;D382&amp;",   "&amp;E382&amp;"},"</f>
        <v>//           {ITM_POINT,   "POINT"},</v>
      </c>
      <c r="H382" t="b">
        <f>ISNA(VLOOKUP(J382,J383:J$882,1,0))</f>
        <v>1</v>
      </c>
      <c r="I382" s="27">
        <f>VLOOKUP(C382,SOURCE!V$6:AB$10046,7,0)</f>
        <v>1551</v>
      </c>
      <c r="J382" s="28" t="str">
        <f>VLOOKUP(C382,SOURCE!V$6:AB$10046,6,0)</f>
        <v>POINT</v>
      </c>
      <c r="K382" s="29" t="str">
        <f t="shared" si="6"/>
        <v>POINT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"POINT"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ITM_LOADV</v>
      </c>
      <c r="E383" s="26" t="str">
        <f>CHAR(34)&amp;VLOOKUP(C383,SOURCE!$V$3:$AC$2867,6,0)&amp;CHAR(34)</f>
        <v>"LOADV"</v>
      </c>
      <c r="F383" s="22" t="str">
        <f>VLOOKUP(C383,SOURCE!$V$3:$AD$2867,9,0)&amp;"           {"&amp;D383&amp;",   "&amp;E383&amp;"},"</f>
        <v>//           {ITM_LOADV,   "LOADV"},</v>
      </c>
      <c r="H383" t="b">
        <f>ISNA(VLOOKUP(J383,J384:J$882,1,0))</f>
        <v>1</v>
      </c>
      <c r="I383" s="27">
        <f>VLOOKUP(C383,SOURCE!V$6:AB$10046,7,0)</f>
        <v>1552</v>
      </c>
      <c r="J383" s="28" t="str">
        <f>VLOOKUP(C383,SOURCE!V$6:AB$10046,6,0)</f>
        <v>LOADV</v>
      </c>
      <c r="K383" s="29" t="str">
        <f t="shared" si="6"/>
        <v>LOADV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"LOADV"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ITM_POPLR</v>
      </c>
      <c r="E384" s="26" t="str">
        <f>CHAR(34)&amp;VLOOKUP(C384,SOURCE!$V$3:$AC$2867,6,0)&amp;CHAR(34)</f>
        <v>"POPLR"</v>
      </c>
      <c r="F384" s="22" t="str">
        <f>VLOOKUP(C384,SOURCE!$V$3:$AD$2867,9,0)&amp;"           {"&amp;D384&amp;",   "&amp;E384&amp;"},"</f>
        <v>//           {ITM_POPLR,   "POPLR"},</v>
      </c>
      <c r="H384" t="b">
        <f>ISNA(VLOOKUP(J384,J385:J$882,1,0))</f>
        <v>1</v>
      </c>
      <c r="I384" s="27">
        <f>VLOOKUP(C384,SOURCE!V$6:AB$10046,7,0)</f>
        <v>1553</v>
      </c>
      <c r="J384" s="28" t="str">
        <f>VLOOKUP(C384,SOURCE!V$6:AB$10046,6,0)</f>
        <v>POPLR</v>
      </c>
      <c r="K384" s="29" t="str">
        <f t="shared" si="6"/>
        <v>PopLR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"PopLR"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ITM_PRCL</v>
      </c>
      <c r="E385" s="26" t="str">
        <f>CHAR(34)&amp;VLOOKUP(C385,SOURCE!$V$3:$AC$2867,6,0)&amp;CHAR(34)</f>
        <v>"PRCL"</v>
      </c>
      <c r="F385" s="22" t="str">
        <f>VLOOKUP(C385,SOURCE!$V$3:$AD$2867,9,0)&amp;"           {"&amp;D385&amp;",   "&amp;E385&amp;"},"</f>
        <v>//           {ITM_PRCL,   "PRCL"},</v>
      </c>
      <c r="H385" t="b">
        <f>ISNA(VLOOKUP(J385,J386:J$882,1,0))</f>
        <v>1</v>
      </c>
      <c r="I385" s="27">
        <f>VLOOKUP(C385,SOURCE!V$6:AB$10046,7,0)</f>
        <v>1554</v>
      </c>
      <c r="J385" s="28" t="str">
        <f>VLOOKUP(C385,SOURCE!V$6:AB$10046,6,0)</f>
        <v>PRCL</v>
      </c>
      <c r="K385" s="29" t="str">
        <f t="shared" si="6"/>
        <v>PRCL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"PRCL"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ITM_PSTO</v>
      </c>
      <c r="E386" s="26" t="str">
        <f>CHAR(34)&amp;VLOOKUP(C386,SOURCE!$V$3:$AC$2867,6,0)&amp;CHAR(34)</f>
        <v>"PSTO"</v>
      </c>
      <c r="F386" s="22" t="str">
        <f>VLOOKUP(C386,SOURCE!$V$3:$AD$2867,9,0)&amp;"           {"&amp;D386&amp;",   "&amp;E386&amp;"},"</f>
        <v>//           {ITM_PSTO,   "PSTO"},</v>
      </c>
      <c r="H386" t="b">
        <f>ISNA(VLOOKUP(J386,J387:J$882,1,0))</f>
        <v>1</v>
      </c>
      <c r="I386" s="27">
        <f>VLOOKUP(C386,SOURCE!V$6:AB$10046,7,0)</f>
        <v>1555</v>
      </c>
      <c r="J386" s="28" t="str">
        <f>VLOOKUP(C386,SOURCE!V$6:AB$10046,6,0)</f>
        <v>PSTO</v>
      </c>
      <c r="K386" s="29" t="str">
        <f t="shared" si="6"/>
        <v>PSTO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"PSTO"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ITM_PUTK</v>
      </c>
      <c r="E387" s="26" t="str">
        <f>CHAR(34)&amp;VLOOKUP(C387,SOURCE!$V$3:$AC$2867,6,0)&amp;CHAR(34)</f>
        <v>"PUTK"</v>
      </c>
      <c r="F387" s="22" t="str">
        <f>VLOOKUP(C387,SOURCE!$V$3:$AD$2867,9,0)&amp;"           {"&amp;D387&amp;",   "&amp;E387&amp;"},"</f>
        <v>//           {ITM_PUTK,   "PUTK"},</v>
      </c>
      <c r="H387" t="b">
        <f>ISNA(VLOOKUP(J387,J388:J$882,1,0))</f>
        <v>1</v>
      </c>
      <c r="I387" s="27">
        <f>VLOOKUP(C387,SOURCE!V$6:AB$10046,7,0)</f>
        <v>1556</v>
      </c>
      <c r="J387" s="28" t="str">
        <f>VLOOKUP(C387,SOURCE!V$6:AB$10046,6,0)</f>
        <v>PUTK</v>
      </c>
      <c r="K387" s="29" t="str">
        <f t="shared" si="6"/>
        <v>PUTK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"PUTK"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ITM_RAD</v>
      </c>
      <c r="E388" s="26" t="str">
        <f>CHAR(34)&amp;VLOOKUP(C388,SOURCE!$V$3:$AC$2867,6,0)&amp;CHAR(34)</f>
        <v>"RAD"</v>
      </c>
      <c r="F388" s="22" t="str">
        <f>VLOOKUP(C388,SOURCE!$V$3:$AD$2867,9,0)&amp;"           {"&amp;D388&amp;",   "&amp;E388&amp;"},"</f>
        <v xml:space="preserve">           {ITM_RAD,   "RAD"},</v>
      </c>
      <c r="H388" t="b">
        <f>ISNA(VLOOKUP(J388,J389:J$882,1,0))</f>
        <v>1</v>
      </c>
      <c r="I388" s="27">
        <f>VLOOKUP(C388,SOURCE!V$6:AB$10046,7,0)</f>
        <v>1557</v>
      </c>
      <c r="J388" s="28" t="str">
        <f>VLOOKUP(C388,SOURCE!V$6:AB$10046,6,0)</f>
        <v>RAD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RAD</v>
      </c>
      <c r="L388" s="38" t="str">
        <f>VLOOKUP(C388,SOURCE!V$6:AB$10046,2,0)</f>
        <v>Trig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"RAD"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ITM_RADto</v>
      </c>
      <c r="E389" s="26" t="str">
        <f>CHAR(34)&amp;VLOOKUP(C389,SOURCE!$V$3:$AC$2867,6,0)&amp;CHAR(34)</f>
        <v>"RAD&gt;"</v>
      </c>
      <c r="F389" s="22" t="str">
        <f>VLOOKUP(C389,SOURCE!$V$3:$AD$2867,9,0)&amp;"           {"&amp;D389&amp;",   "&amp;E389&amp;"},"</f>
        <v>//           {ITM_RADto,   "RAD&gt;"},</v>
      </c>
      <c r="H389" t="b">
        <f>ISNA(VLOOKUP(J389,J390:J$882,1,0))</f>
        <v>1</v>
      </c>
      <c r="I389" s="27">
        <f>VLOOKUP(C389,SOURCE!V$6:AB$10046,7,0)</f>
        <v>1558</v>
      </c>
      <c r="J389" s="28" t="str">
        <f>VLOOKUP(C389,SOURCE!V$6:AB$10046,6,0)</f>
        <v>RAD&gt;</v>
      </c>
      <c r="K389" s="29" t="str">
        <f t="shared" si="7"/>
        <v>RAD&gt;</v>
      </c>
      <c r="L389" s="38" t="str">
        <f>VLOOKUP(C389,SOURCE!V$6:AB$10046,2,0)</f>
        <v>Trig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"RAD" STD_RIGHT_ARROW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ITM_RAN</v>
      </c>
      <c r="E390" s="26" t="str">
        <f>CHAR(34)&amp;VLOOKUP(C390,SOURCE!$V$3:$AC$2867,6,0)&amp;CHAR(34)</f>
        <v>"RAN#"</v>
      </c>
      <c r="F390" s="22" t="str">
        <f>VLOOKUP(C390,SOURCE!$V$3:$AD$2867,9,0)&amp;"           {"&amp;D390&amp;",   "&amp;E390&amp;"},"</f>
        <v xml:space="preserve">           {ITM_RAN,   "RAN#"},</v>
      </c>
      <c r="H390" t="b">
        <f>ISNA(VLOOKUP(J390,J391:J$882,1,0))</f>
        <v>1</v>
      </c>
      <c r="I390" s="27">
        <f>VLOOKUP(C390,SOURCE!V$6:AB$10046,7,0)</f>
        <v>1559</v>
      </c>
      <c r="J390" s="28" t="str">
        <f>VLOOKUP(C390,SOURCE!V$6:AB$10046,6,0)</f>
        <v>RAN#</v>
      </c>
      <c r="K390" s="29" t="str">
        <f t="shared" si="7"/>
        <v>RAN#</v>
      </c>
      <c r="L390" s="38" t="str">
        <f>VLOOKUP(C390,SOURCE!V$6:AB$10046,2,0)</f>
        <v>Math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"RAN#"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ITM_RBR</v>
      </c>
      <c r="E391" s="26" t="str">
        <f>CHAR(34)&amp;VLOOKUP(C391,SOURCE!$V$3:$AC$2867,6,0)&amp;CHAR(34)</f>
        <v>"REGS"</v>
      </c>
      <c r="F391" s="22" t="str">
        <f>VLOOKUP(C391,SOURCE!$V$3:$AD$2867,9,0)&amp;"           {"&amp;D391&amp;",   "&amp;E391&amp;"},"</f>
        <v>//           {ITM_RBR,   "REGS"},</v>
      </c>
      <c r="H391" t="b">
        <f>ISNA(VLOOKUP(J391,J392:J$882,1,0))</f>
        <v>1</v>
      </c>
      <c r="I391" s="27">
        <f>VLOOKUP(C391,SOURCE!V$6:AB$10046,7,0)</f>
        <v>1560</v>
      </c>
      <c r="J391" s="28" t="str">
        <f>VLOOKUP(C391,SOURCE!V$6:AB$10046,6,0)</f>
        <v>REGS</v>
      </c>
      <c r="K391" s="29" t="str">
        <f t="shared" si="7"/>
        <v>REGS</v>
      </c>
      <c r="L391" s="38" t="str">
        <f>VLOOKUP(C391,SOURCE!V$6:AB$10046,2,0)</f>
        <v/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"REGS"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ITM_RCLCFG</v>
      </c>
      <c r="E392" s="26" t="str">
        <f>CHAR(34)&amp;VLOOKUP(C392,SOURCE!$V$3:$AC$2867,6,0)&amp;CHAR(34)</f>
        <v>"RCLCFG"</v>
      </c>
      <c r="F392" s="22" t="str">
        <f>VLOOKUP(C392,SOURCE!$V$3:$AD$2867,9,0)&amp;"           {"&amp;D392&amp;",   "&amp;E392&amp;"},"</f>
        <v>//           {ITM_RCLCFG,   "RCLCFG"},</v>
      </c>
      <c r="H392" t="b">
        <f>ISNA(VLOOKUP(J392,J393:J$882,1,0))</f>
        <v>1</v>
      </c>
      <c r="I392" s="27">
        <f>VLOOKUP(C392,SOURCE!V$6:AB$10046,7,0)</f>
        <v>1561</v>
      </c>
      <c r="J392" s="28" t="str">
        <f>VLOOKUP(C392,SOURCE!V$6:AB$10046,6,0)</f>
        <v>RCLCFG</v>
      </c>
      <c r="K392" s="29" t="str">
        <f t="shared" si="7"/>
        <v>Config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"Config"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ITM_RCLEL</v>
      </c>
      <c r="E393" s="26" t="str">
        <f>CHAR(34)&amp;VLOOKUP(C393,SOURCE!$V$3:$AC$2867,6,0)&amp;CHAR(34)</f>
        <v>"RCLEL"</v>
      </c>
      <c r="F393" s="22" t="str">
        <f>VLOOKUP(C393,SOURCE!$V$3:$AD$2867,9,0)&amp;"           {"&amp;D393&amp;",   "&amp;E393&amp;"},"</f>
        <v>//           {ITM_RCLEL,   "RCLEL"},</v>
      </c>
      <c r="H393" t="b">
        <f>ISNA(VLOOKUP(J393,J394:J$882,1,0))</f>
        <v>1</v>
      </c>
      <c r="I393" s="27">
        <f>VLOOKUP(C393,SOURCE!V$6:AB$10046,7,0)</f>
        <v>1562</v>
      </c>
      <c r="J393" s="28" t="str">
        <f>VLOOKUP(C393,SOURCE!V$6:AB$10046,6,0)</f>
        <v>RCLEL</v>
      </c>
      <c r="K393" s="29" t="str">
        <f t="shared" si="7"/>
        <v>RCLEL</v>
      </c>
      <c r="L393" s="38" t="str">
        <f>VLOOKUP(C393,SOURCE!V$6:AB$10046,2,0)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"RCLEL"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ITM_RCLIJ</v>
      </c>
      <c r="E394" s="26" t="str">
        <f>CHAR(34)&amp;VLOOKUP(C394,SOURCE!$V$3:$AC$2867,6,0)&amp;CHAR(34)</f>
        <v>"RCLIJ"</v>
      </c>
      <c r="F394" s="22" t="str">
        <f>VLOOKUP(C394,SOURCE!$V$3:$AD$2867,9,0)&amp;"           {"&amp;D394&amp;",   "&amp;E394&amp;"},"</f>
        <v>//           {ITM_RCLIJ,   "RCLIJ"},</v>
      </c>
      <c r="H394" t="b">
        <f>ISNA(VLOOKUP(J394,J395:J$882,1,0))</f>
        <v>1</v>
      </c>
      <c r="I394" s="27">
        <f>VLOOKUP(C394,SOURCE!V$6:AB$10046,7,0)</f>
        <v>1563</v>
      </c>
      <c r="J394" s="28" t="str">
        <f>VLOOKUP(C394,SOURCE!V$6:AB$10046,6,0)</f>
        <v>RCLIJ</v>
      </c>
      <c r="K394" s="29" t="str">
        <f t="shared" si="7"/>
        <v>RCLIJ</v>
      </c>
      <c r="L394" s="38" t="str">
        <f>VLOOKUP(C394,SOURCE!V$6:AB$10046,2,0)</f>
        <v>STACK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"RCLIJ"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ITM_RCLS</v>
      </c>
      <c r="E395" s="26" t="str">
        <f>CHAR(34)&amp;VLOOKUP(C395,SOURCE!$V$3:$AC$2867,6,0)&amp;CHAR(34)</f>
        <v>"RCLS"</v>
      </c>
      <c r="F395" s="22" t="str">
        <f>VLOOKUP(C395,SOURCE!$V$3:$AD$2867,9,0)&amp;"           {"&amp;D395&amp;",   "&amp;E395&amp;"},"</f>
        <v>//           {ITM_RCLS,   "RCLS"},</v>
      </c>
      <c r="H395" t="b">
        <f>ISNA(VLOOKUP(J395,J396:J$882,1,0))</f>
        <v>1</v>
      </c>
      <c r="I395" s="27">
        <f>VLOOKUP(C395,SOURCE!V$6:AB$10046,7,0)</f>
        <v>1564</v>
      </c>
      <c r="J395" s="28" t="str">
        <f>VLOOKUP(C395,SOURCE!V$6:AB$10046,6,0)</f>
        <v>RCLS</v>
      </c>
      <c r="K395" s="29" t="str">
        <f t="shared" si="7"/>
        <v>RCLS</v>
      </c>
      <c r="L395" s="38" t="str">
        <f>VLOOKUP(C395,SOURCE!V$6:AB$10046,2,0)</f>
        <v>STACK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"RCLS"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ITM_RDP</v>
      </c>
      <c r="E396" s="26" t="str">
        <f>CHAR(34)&amp;VLOOKUP(C396,SOURCE!$V$3:$AC$2867,6,0)&amp;CHAR(34)</f>
        <v>"RDP"</v>
      </c>
      <c r="F396" s="22" t="str">
        <f>VLOOKUP(C396,SOURCE!$V$3:$AD$2867,9,0)&amp;"           {"&amp;D396&amp;",   "&amp;E396&amp;"},"</f>
        <v>//           {ITM_RDP,   "RDP"},</v>
      </c>
      <c r="H396" t="b">
        <f>ISNA(VLOOKUP(J396,J397:J$882,1,0))</f>
        <v>1</v>
      </c>
      <c r="I396" s="27">
        <f>VLOOKUP(C396,SOURCE!V$6:AB$10046,7,0)</f>
        <v>1565</v>
      </c>
      <c r="J396" s="28" t="str">
        <f>VLOOKUP(C396,SOURCE!V$6:AB$10046,6,0)</f>
        <v>RDP</v>
      </c>
      <c r="K396" s="29" t="str">
        <f t="shared" si="7"/>
        <v>RDP</v>
      </c>
      <c r="L396" s="38" t="str">
        <f>VLOOKUP(C396,SOURCE!V$6:AB$10046,2,0)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</v>
      </c>
      <c r="E397" s="26" t="str">
        <f>CHAR(34)&amp;VLOOKUP(C397,SOURCE!$V$3:$AC$2867,6,0)&amp;CHAR(34)</f>
        <v>"RE"</v>
      </c>
      <c r="F397" s="22" t="str">
        <f>VLOOKUP(C397,SOURCE!$V$3:$AD$2867,9,0)&amp;"           {"&amp;D397&amp;",   "&amp;E397&amp;"},"</f>
        <v xml:space="preserve">           {ITM_RE,   "RE"},</v>
      </c>
      <c r="H397" t="b">
        <f>ISNA(VLOOKUP(J397,J398:J$882,1,0))</f>
        <v>1</v>
      </c>
      <c r="I397" s="27">
        <f>VLOOKUP(C397,SOURCE!V$6:AB$10046,7,0)</f>
        <v>1566</v>
      </c>
      <c r="J397" s="28" t="str">
        <f>VLOOKUP(C397,SOURCE!V$6:AB$10046,6,0)</f>
        <v>RE</v>
      </c>
      <c r="K397" s="29" t="str">
        <f t="shared" si="7"/>
        <v>Re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 0 GSB M2 //</v>
      </c>
      <c r="O397" t="b">
        <f>ISNA(VLOOKUP(J397,J$3:J396,1,0))</f>
        <v>1</v>
      </c>
      <c r="Q397" s="26" t="str">
        <f>VLOOKUP(I397,SOURCE!B:P,5,0)</f>
        <v>"Re"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0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ITM_READP</v>
      </c>
      <c r="E398" s="26" t="str">
        <f>CHAR(34)&amp;VLOOKUP(C398,SOURCE!$V$3:$AC$2867,6,0)&amp;CHAR(34)</f>
        <v>"READP"</v>
      </c>
      <c r="F398" s="22" t="str">
        <f>VLOOKUP(C398,SOURCE!$V$3:$AD$2867,9,0)&amp;"           {"&amp;D398&amp;",   "&amp;E398&amp;"},"</f>
        <v>//           {ITM_READP,   "READP"},</v>
      </c>
      <c r="H398" t="b">
        <f>ISNA(VLOOKUP(J398,J399:J$882,1,0))</f>
        <v>1</v>
      </c>
      <c r="I398" s="27">
        <f>VLOOKUP(C398,SOURCE!V$6:AB$10046,7,0)</f>
        <v>1567</v>
      </c>
      <c r="J398" s="28" t="str">
        <f>VLOOKUP(C398,SOURCE!V$6:AB$10046,6,0)</f>
        <v>READP</v>
      </c>
      <c r="K398" s="29" t="str">
        <f t="shared" si="7"/>
        <v>READP</v>
      </c>
      <c r="L398" s="38" t="str">
        <f>VLOOKUP(C398,SOURCE!V$6:AB$10046,2,0)</f>
        <v/>
      </c>
      <c r="M398" t="str">
        <f>IF(VLOOKUP(I398,SOURCE!B:P,2,0)="/  { itemToBeCoded","To be coded","")</f>
        <v>To be coded</v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"READP"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ITM_RESET</v>
      </c>
      <c r="E399" s="26" t="str">
        <f>CHAR(34)&amp;VLOOKUP(C399,SOURCE!$V$3:$AC$2867,6,0)&amp;CHAR(34)</f>
        <v>"RESET"</v>
      </c>
      <c r="F399" s="22" t="str">
        <f>VLOOKUP(C399,SOURCE!$V$3:$AD$2867,9,0)&amp;"           {"&amp;D399&amp;",   "&amp;E399&amp;"},"</f>
        <v>//           {ITM_RESET,   "RESET"},</v>
      </c>
      <c r="H399" t="b">
        <f>ISNA(VLOOKUP(J399,J400:J$882,1,0))</f>
        <v>1</v>
      </c>
      <c r="I399" s="27">
        <f>VLOOKUP(C399,SOURCE!V$6:AB$10046,7,0)</f>
        <v>1568</v>
      </c>
      <c r="J399" s="28" t="str">
        <f>VLOOKUP(C399,SOURCE!V$6:AB$10046,6,0)</f>
        <v>RESET</v>
      </c>
      <c r="K399" s="29" t="str">
        <f t="shared" si="7"/>
        <v>RESET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"RESET"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ITM_REtoCX</v>
      </c>
      <c r="E400" s="26" t="str">
        <f>CHAR(34)&amp;VLOOKUP(C400,SOURCE!$V$3:$AC$2867,6,0)&amp;CHAR(34)</f>
        <v>"RE&gt;CX"</v>
      </c>
      <c r="F400" s="22" t="str">
        <f>VLOOKUP(C400,SOURCE!$V$3:$AD$2867,9,0)&amp;"           {"&amp;D400&amp;",   "&amp;E400&amp;"},"</f>
        <v>//           {ITM_REtoCX,   "RE&gt;CX"},</v>
      </c>
      <c r="H400" t="b">
        <f>ISNA(VLOOKUP(J400,J401:J$882,1,0))</f>
        <v>1</v>
      </c>
      <c r="I400" s="27">
        <f>VLOOKUP(C400,SOURCE!V$6:AB$10046,7,0)</f>
        <v>1569</v>
      </c>
      <c r="J400" s="28" t="str">
        <f>VLOOKUP(C400,SOURCE!V$6:AB$10046,6,0)</f>
        <v>RE&gt;CX</v>
      </c>
      <c r="K400" s="29" t="str">
        <f t="shared" si="7"/>
        <v>RE&gt;CX</v>
      </c>
      <c r="L400" s="38" t="str">
        <f>VLOOKUP(C400,SOURCE!V$6:AB$10046,2,0)</f>
        <v>Complex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"RE" STD_RIGHT_ARROW "CX"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ITM_REexIM</v>
      </c>
      <c r="E401" s="26" t="str">
        <f>CHAR(34)&amp;VLOOKUP(C401,SOURCE!$V$3:$AC$2867,6,0)&amp;CHAR(34)</f>
        <v>"RE&lt;&gt;IM"</v>
      </c>
      <c r="F401" s="22" t="str">
        <f>VLOOKUP(C401,SOURCE!$V$3:$AD$2867,9,0)&amp;"           {"&amp;D401&amp;",   "&amp;E401&amp;"},"</f>
        <v xml:space="preserve">           {ITM_REexIM,   "RE&lt;&gt;IM"},</v>
      </c>
      <c r="H401" t="b">
        <f>ISNA(VLOOKUP(J401,J402:J$882,1,0))</f>
        <v>1</v>
      </c>
      <c r="I401" s="27">
        <f>VLOOKUP(C401,SOURCE!V$6:AB$10046,7,0)</f>
        <v>1570</v>
      </c>
      <c r="J401" s="28" t="str">
        <f>VLOOKUP(C401,SOURCE!V$6:AB$10046,6,0)</f>
        <v>RE&lt;&gt;IM</v>
      </c>
      <c r="K401" s="29" t="str">
        <f t="shared" si="7"/>
        <v>Re&lt;&gt;Im</v>
      </c>
      <c r="L401" s="38" t="str">
        <f>VLOOKUP(C401,SOURCE!V$6:AB$10046,2,0)</f>
        <v>Complex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20 CHS SQRT RE&lt;&gt;IM RE 4.47213595499958 GSB M2 //</v>
      </c>
      <c r="O401" t="b">
        <f>ISNA(VLOOKUP(J401,J$3:J400,1,0))</f>
        <v>1</v>
      </c>
      <c r="Q401" s="26" t="str">
        <f>VLOOKUP(I401,SOURCE!B:P,5,0)</f>
        <v>"Re" STD_LEFT_RIGHT_ARROWS "Im"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4.4721359549995796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ITM_RM</v>
      </c>
      <c r="E402" s="26" t="str">
        <f>CHAR(34)&amp;VLOOKUP(C402,SOURCE!$V$3:$AC$2867,6,0)&amp;CHAR(34)</f>
        <v>"RM"</v>
      </c>
      <c r="F402" s="22" t="str">
        <f>VLOOKUP(C402,SOURCE!$V$3:$AD$2867,9,0)&amp;"           {"&amp;D402&amp;",   "&amp;E402&amp;"},"</f>
        <v>//           {ITM_RM,   "RM"},</v>
      </c>
      <c r="H402" t="b">
        <f>ISNA(VLOOKUP(J402,J403:J$882,1,0))</f>
        <v>1</v>
      </c>
      <c r="I402" s="27">
        <f>VLOOKUP(C402,SOURCE!V$6:AB$10046,7,0)</f>
        <v>1571</v>
      </c>
      <c r="J402" s="28" t="str">
        <f>VLOOKUP(C402,SOURCE!V$6:AB$10046,6,0)</f>
        <v>RM</v>
      </c>
      <c r="K402" s="29" t="str">
        <f t="shared" si="7"/>
        <v>RM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ITM_RMQ</v>
      </c>
      <c r="E403" s="26" t="str">
        <f>CHAR(34)&amp;VLOOKUP(C403,SOURCE!$V$3:$AC$2867,6,0)&amp;CHAR(34)</f>
        <v>"RM?"</v>
      </c>
      <c r="F403" s="22" t="str">
        <f>VLOOKUP(C403,SOURCE!$V$3:$AD$2867,9,0)&amp;"           {"&amp;D403&amp;",   "&amp;E403&amp;"},"</f>
        <v>//           {ITM_RMQ,   "RM?"},</v>
      </c>
      <c r="H403" t="b">
        <f>ISNA(VLOOKUP(J403,J404:J$882,1,0))</f>
        <v>1</v>
      </c>
      <c r="I403" s="27">
        <f>VLOOKUP(C403,SOURCE!V$6:AB$10046,7,0)</f>
        <v>1572</v>
      </c>
      <c r="J403" s="28" t="str">
        <f>VLOOKUP(C403,SOURCE!V$6:AB$10046,6,0)</f>
        <v>RM?</v>
      </c>
      <c r="K403" s="29" t="str">
        <f t="shared" si="7"/>
        <v>RM?</v>
      </c>
      <c r="L403" s="38" t="str">
        <f>VLOOKUP(C403,SOURCE!V$6:AB$10046,2,0)</f>
        <v>CONF</v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0</v>
      </c>
      <c r="Q403" s="26" t="str">
        <f>VLOOKUP(I403,SOURCE!B:P,5,0)</f>
        <v>"RM?"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ITM_DSP</v>
      </c>
      <c r="E404" s="26" t="str">
        <f>CHAR(34)&amp;VLOOKUP(C404,SOURCE!$V$3:$AC$2867,6,0)&amp;CHAR(34)</f>
        <v>"DSP"</v>
      </c>
      <c r="F404" s="22" t="str">
        <f>VLOOKUP(C404,SOURCE!$V$3:$AD$2867,9,0)&amp;"           {"&amp;D404&amp;",   "&amp;E404&amp;"},"</f>
        <v>//           {ITM_DSP,   "DSP"},</v>
      </c>
      <c r="H404" t="b">
        <f>ISNA(VLOOKUP(J404,J405:J$882,1,0))</f>
        <v>1</v>
      </c>
      <c r="I404" s="27">
        <f>VLOOKUP(C404,SOURCE!V$6:AB$10046,7,0)</f>
        <v>1573</v>
      </c>
      <c r="J404" s="28" t="str">
        <f>VLOOKUP(C404,SOURCE!V$6:AB$10046,6,0)</f>
        <v>DSP</v>
      </c>
      <c r="K404" s="29" t="str">
        <f t="shared" si="7"/>
        <v>DSP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"DSP"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ITM_RNORM</v>
      </c>
      <c r="E405" s="26" t="str">
        <f>CHAR(34)&amp;VLOOKUP(C405,SOURCE!$V$3:$AC$2867,6,0)&amp;CHAR(34)</f>
        <v>"RNORM"</v>
      </c>
      <c r="F405" s="22" t="str">
        <f>VLOOKUP(C405,SOURCE!$V$3:$AD$2867,9,0)&amp;"           {"&amp;D405&amp;",   "&amp;E405&amp;"},"</f>
        <v>//           {ITM_RNORM,   "RNORM"},</v>
      </c>
      <c r="H405" t="b">
        <f>ISNA(VLOOKUP(J405,J406:J$882,1,0))</f>
        <v>1</v>
      </c>
      <c r="I405" s="27">
        <f>VLOOKUP(C405,SOURCE!V$6:AB$10046,7,0)</f>
        <v>1574</v>
      </c>
      <c r="J405" s="28" t="str">
        <f>VLOOKUP(C405,SOURCE!V$6:AB$10046,6,0)</f>
        <v>RNORM</v>
      </c>
      <c r="K405" s="29" t="str">
        <f t="shared" si="7"/>
        <v>RNORM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"RNORM"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ITM_EX1</v>
      </c>
      <c r="E406" s="26" t="str">
        <f>CHAR(34)&amp;VLOOKUP(C406,SOURCE!$V$3:$AC$2867,6,0)&amp;CHAR(34)</f>
        <v>"E^X-1"</v>
      </c>
      <c r="F406" s="22" t="str">
        <f>VLOOKUP(C406,SOURCE!$V$3:$AD$2867,9,0)&amp;"           {"&amp;D406&amp;",   "&amp;E406&amp;"},"</f>
        <v xml:space="preserve">           {ITM_EX1,   "E^X-1"},</v>
      </c>
      <c r="H406" t="b">
        <f>ISNA(VLOOKUP(J406,J407:J$882,1,0))</f>
        <v>1</v>
      </c>
      <c r="I406" s="27">
        <f>VLOOKUP(C406,SOURCE!V$6:AB$10046,7,0)</f>
        <v>1575</v>
      </c>
      <c r="J406" s="28" t="str">
        <f>VLOOKUP(C406,SOURCE!V$6:AB$10046,6,0)</f>
        <v>E^X-1</v>
      </c>
      <c r="K406" s="29" t="str">
        <f t="shared" si="7"/>
        <v>e^x-1</v>
      </c>
      <c r="L406" s="38" t="str">
        <f>VLOOKUP(C406,SOURCE!V$6:AB$10046,2,0)</f>
        <v>Math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>0.98 E^X-1 1.66445624192942 GSB M2 //</v>
      </c>
      <c r="O406" t="b">
        <f>ISNA(VLOOKUP(J406,J$3:J405,1,0))</f>
        <v>1</v>
      </c>
      <c r="Q406" s="26" t="str">
        <f>VLOOKUP(I406,SOURCE!B:P,5,0)</f>
        <v>"e" STD_SUP_x "-1"</v>
      </c>
      <c r="W406">
        <f>IF(VLOOKUP(I406,SOURCE!B:P,2,0)&lt;&gt;"/  { itemToBeCoded",IF(ISERROR(VLOOKUP(J406,TEST!A:F,5,0)),"",VLOOKUP(J406,TEST!A:F,5,0)),"")</f>
        <v>1</v>
      </c>
      <c r="X406">
        <f>IF(VLOOKUP(I406,SOURCE!B:P,2,0)&lt;&gt;"/  { itemToBeCoded",IF(ISERROR(VLOOKUP(J406,TEST!A:F,6,0)),"",VLOOKUP(J406,TEST!A:F,6,0)),"")</f>
        <v>1.6644562419294169</v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ITM_RSD</v>
      </c>
      <c r="E407" s="26" t="str">
        <f>CHAR(34)&amp;VLOOKUP(C407,SOURCE!$V$3:$AC$2867,6,0)&amp;CHAR(34)</f>
        <v>"RSD"</v>
      </c>
      <c r="F407" s="22" t="str">
        <f>VLOOKUP(C407,SOURCE!$V$3:$AD$2867,9,0)&amp;"           {"&amp;D407&amp;",   "&amp;E407&amp;"},"</f>
        <v>//           {ITM_RSD,   "RSD"},</v>
      </c>
      <c r="H407" t="b">
        <f>ISNA(VLOOKUP(J407,J408:J$882,1,0))</f>
        <v>1</v>
      </c>
      <c r="I407" s="27">
        <f>VLOOKUP(C407,SOURCE!V$6:AB$10046,7,0)</f>
        <v>1577</v>
      </c>
      <c r="J407" s="28" t="str">
        <f>VLOOKUP(C407,SOURCE!V$6:AB$10046,6,0)</f>
        <v>RSD</v>
      </c>
      <c r="K407" s="29" t="str">
        <f t="shared" si="7"/>
        <v>RSD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"RSD"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ITM_RSUM</v>
      </c>
      <c r="E408" s="26" t="str">
        <f>CHAR(34)&amp;VLOOKUP(C408,SOURCE!$V$3:$AC$2867,6,0)&amp;CHAR(34)</f>
        <v>"RSUM"</v>
      </c>
      <c r="F408" s="22" t="str">
        <f>VLOOKUP(C408,SOURCE!$V$3:$AD$2867,9,0)&amp;"           {"&amp;D408&amp;",   "&amp;E408&amp;"},"</f>
        <v>//           {ITM_RSUM,   "RSUM"},</v>
      </c>
      <c r="H408" t="b">
        <f>ISNA(VLOOKUP(J408,J409:J$882,1,0))</f>
        <v>1</v>
      </c>
      <c r="I408" s="27">
        <f>VLOOKUP(C408,SOURCE!V$6:AB$10046,7,0)</f>
        <v>1578</v>
      </c>
      <c r="J408" s="28" t="str">
        <f>VLOOKUP(C408,SOURCE!V$6:AB$10046,6,0)</f>
        <v>RSUM</v>
      </c>
      <c r="K408" s="29" t="str">
        <f t="shared" si="7"/>
        <v>RSUM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"RSUM"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ITM_R_CLR</v>
      </c>
      <c r="E409" s="26" t="str">
        <f>CHAR(34)&amp;VLOOKUP(C409,SOURCE!$V$3:$AC$2867,6,0)&amp;CHAR(34)</f>
        <v>"R-CLR"</v>
      </c>
      <c r="F409" s="22" t="str">
        <f>VLOOKUP(C409,SOURCE!$V$3:$AD$2867,9,0)&amp;"           {"&amp;D409&amp;",   "&amp;E409&amp;"},"</f>
        <v>//           {ITM_R_CLR,   "R-CLR"},</v>
      </c>
      <c r="H409" t="b">
        <f>ISNA(VLOOKUP(J409,J410:J$882,1,0))</f>
        <v>1</v>
      </c>
      <c r="I409" s="27">
        <f>VLOOKUP(C409,SOURCE!V$6:AB$10046,7,0)</f>
        <v>1580</v>
      </c>
      <c r="J409" s="28" t="str">
        <f>VLOOKUP(C409,SOURCE!V$6:AB$10046,6,0)</f>
        <v>R-CLR</v>
      </c>
      <c r="K409" s="29" t="str">
        <f t="shared" si="7"/>
        <v>R-CLR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"R-CLR"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ITM_R_COPY</v>
      </c>
      <c r="E410" s="26" t="str">
        <f>CHAR(34)&amp;VLOOKUP(C410,SOURCE!$V$3:$AC$2867,6,0)&amp;CHAR(34)</f>
        <v>"R-COPY"</v>
      </c>
      <c r="F410" s="22" t="str">
        <f>VLOOKUP(C410,SOURCE!$V$3:$AD$2867,9,0)&amp;"           {"&amp;D410&amp;",   "&amp;E410&amp;"},"</f>
        <v>//           {ITM_R_COPY,   "R-COPY"},</v>
      </c>
      <c r="H410" t="b">
        <f>ISNA(VLOOKUP(J410,J411:J$882,1,0))</f>
        <v>1</v>
      </c>
      <c r="I410" s="27">
        <f>VLOOKUP(C410,SOURCE!V$6:AB$10046,7,0)</f>
        <v>1581</v>
      </c>
      <c r="J410" s="28" t="str">
        <f>VLOOKUP(C410,SOURCE!V$6:AB$10046,6,0)</f>
        <v>R-COPY</v>
      </c>
      <c r="K410" s="29" t="str">
        <f t="shared" si="7"/>
        <v>R-COPY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"R-COPY"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ITM_R_SORT</v>
      </c>
      <c r="E411" s="26" t="str">
        <f>CHAR(34)&amp;VLOOKUP(C411,SOURCE!$V$3:$AC$2867,6,0)&amp;CHAR(34)</f>
        <v>"R-SORT"</v>
      </c>
      <c r="F411" s="22" t="str">
        <f>VLOOKUP(C411,SOURCE!$V$3:$AD$2867,9,0)&amp;"           {"&amp;D411&amp;",   "&amp;E411&amp;"},"</f>
        <v>//           {ITM_R_SORT,   "R-SORT"},</v>
      </c>
      <c r="H411" t="b">
        <f>ISNA(VLOOKUP(J411,J412:J$882,1,0))</f>
        <v>1</v>
      </c>
      <c r="I411" s="27">
        <f>VLOOKUP(C411,SOURCE!V$6:AB$10046,7,0)</f>
        <v>1582</v>
      </c>
      <c r="J411" s="28" t="str">
        <f>VLOOKUP(C411,SOURCE!V$6:AB$10046,6,0)</f>
        <v>R-SORT</v>
      </c>
      <c r="K411" s="29" t="str">
        <f t="shared" si="7"/>
        <v>R-SORT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"R-SORT"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ITM_R_SWAP</v>
      </c>
      <c r="E412" s="26" t="str">
        <f>CHAR(34)&amp;VLOOKUP(C412,SOURCE!$V$3:$AC$2867,6,0)&amp;CHAR(34)</f>
        <v>"R-SWAP"</v>
      </c>
      <c r="F412" s="22" t="str">
        <f>VLOOKUP(C412,SOURCE!$V$3:$AD$2867,9,0)&amp;"           {"&amp;D412&amp;",   "&amp;E412&amp;"},"</f>
        <v>//           {ITM_R_SWAP,   "R-SWAP"},</v>
      </c>
      <c r="H412" t="b">
        <f>ISNA(VLOOKUP(J412,J413:J$882,1,0))</f>
        <v>1</v>
      </c>
      <c r="I412" s="27">
        <f>VLOOKUP(C412,SOURCE!V$6:AB$10046,7,0)</f>
        <v>1583</v>
      </c>
      <c r="J412" s="28" t="str">
        <f>VLOOKUP(C412,SOURCE!V$6:AB$10046,6,0)</f>
        <v>R-SWAP</v>
      </c>
      <c r="K412" s="29" t="str">
        <f t="shared" si="7"/>
        <v>R-SWAP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"R-SWAP"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ITM_am</v>
      </c>
      <c r="E413" s="26" t="str">
        <f>CHAR(34)&amp;VLOOKUP(C413,SOURCE!$V$3:$AC$2867,6,0)&amp;CHAR(34)</f>
        <v>"PSI(U,M)"</v>
      </c>
      <c r="F413" s="22" t="str">
        <f>VLOOKUP(C413,SOURCE!$V$3:$AD$2867,9,0)&amp;"           {"&amp;D413&amp;",   "&amp;E413&amp;"},"</f>
        <v>//           {ITM_am,   "PSI(U,M)"},</v>
      </c>
      <c r="H413" t="b">
        <f>ISNA(VLOOKUP(J413,J414:J$882,1,0))</f>
        <v>1</v>
      </c>
      <c r="I413" s="27">
        <f>VLOOKUP(C413,SOURCE!V$6:AB$10046,7,0)</f>
        <v>1584</v>
      </c>
      <c r="J413" s="28" t="str">
        <f>VLOOKUP(C413,SOURCE!V$6:AB$10046,6,0)</f>
        <v>PSI(U,M)</v>
      </c>
      <c r="K413" s="29" t="str">
        <f t="shared" si="7"/>
        <v>psi(u,m)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STD_psi "(u,m)"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ITM_STDDEVWEIGHTED</v>
      </c>
      <c r="E414" s="26" t="str">
        <f>CHAR(34)&amp;VLOOKUP(C414,SOURCE!$V$3:$AC$2867,6,0)&amp;CHAR(34)</f>
        <v>"S"</v>
      </c>
      <c r="F414" s="22" t="str">
        <f>VLOOKUP(C414,SOURCE!$V$3:$AD$2867,9,0)&amp;"           {"&amp;D414&amp;",   "&amp;E414&amp;"},"</f>
        <v>//           {ITM_STDDEVWEIGHTED,   "S"},</v>
      </c>
      <c r="H414" t="b">
        <f>ISNA(VLOOKUP(J414,J415:J$882,1,0))</f>
        <v>1</v>
      </c>
      <c r="I414" s="27">
        <f>VLOOKUP(C414,SOURCE!V$6:AB$10046,7,0)</f>
        <v>1585</v>
      </c>
      <c r="J414" s="28" t="str">
        <f>VLOOKUP(C414,SOURCE!V$6:AB$10046,6,0)</f>
        <v>S</v>
      </c>
      <c r="K414" s="29" t="str">
        <f t="shared" si="7"/>
        <v>s</v>
      </c>
      <c r="L414" s="38">
        <f>VLOOKUP(C414,SOURCE!V$6:AB$10046,2,0)</f>
        <v>0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ITM_SAVE</v>
      </c>
      <c r="E415" s="26" t="str">
        <f>CHAR(34)&amp;VLOOKUP(C415,SOURCE!$V$3:$AC$2867,6,0)&amp;CHAR(34)</f>
        <v>"SAVE"</v>
      </c>
      <c r="F415" s="22" t="str">
        <f>VLOOKUP(C415,SOURCE!$V$3:$AD$2867,9,0)&amp;"           {"&amp;D415&amp;",   "&amp;E415&amp;"},"</f>
        <v>//           {ITM_SAVE,   "SAVE"},</v>
      </c>
      <c r="H415" t="b">
        <f>ISNA(VLOOKUP(J415,J416:J$882,1,0))</f>
        <v>1</v>
      </c>
      <c r="I415" s="27">
        <f>VLOOKUP(C415,SOURCE!V$6:AB$10046,7,0)</f>
        <v>1586</v>
      </c>
      <c r="J415" s="28" t="str">
        <f>VLOOKUP(C415,SOURCE!V$6:AB$10046,6,0)</f>
        <v>SAVE</v>
      </c>
      <c r="K415" s="29" t="str">
        <f t="shared" si="7"/>
        <v>SAVE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"SAVE"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ITM_SCI</v>
      </c>
      <c r="E416" s="26" t="str">
        <f>CHAR(34)&amp;VLOOKUP(C416,SOURCE!$V$3:$AC$2867,6,0)&amp;CHAR(34)</f>
        <v>"SCI"</v>
      </c>
      <c r="F416" s="22" t="str">
        <f>VLOOKUP(C416,SOURCE!$V$3:$AD$2867,9,0)&amp;"           {"&amp;D416&amp;",   "&amp;E416&amp;"},"</f>
        <v xml:space="preserve">           {ITM_SCI,   "SCI"},</v>
      </c>
      <c r="H416" t="b">
        <f>ISNA(VLOOKUP(J416,J417:J$882,1,0))</f>
        <v>1</v>
      </c>
      <c r="I416" s="27">
        <f>VLOOKUP(C416,SOURCE!V$6:AB$10046,7,0)</f>
        <v>1587</v>
      </c>
      <c r="J416" s="28" t="str">
        <f>VLOOKUP(C416,SOURCE!V$6:AB$10046,6,0)</f>
        <v>SCI</v>
      </c>
      <c r="K416" s="29" t="str">
        <f t="shared" si="7"/>
        <v>SCI</v>
      </c>
      <c r="L416" s="38" t="str">
        <f>VLOOKUP(C416,SOURCE!V$6:AB$10046,2,0)</f>
        <v>DISP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"SCI"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ITM_SDIGS</v>
      </c>
      <c r="E417" s="26" t="str">
        <f>CHAR(34)&amp;VLOOKUP(C417,SOURCE!$V$3:$AC$2867,6,0)&amp;CHAR(34)</f>
        <v>"SDIGS?"</v>
      </c>
      <c r="F417" s="22" t="str">
        <f>VLOOKUP(C417,SOURCE!$V$3:$AD$2867,9,0)&amp;"           {"&amp;D417&amp;",   "&amp;E417&amp;"},"</f>
        <v>//           {ITM_SDIGS,   "SDIGS?"},</v>
      </c>
      <c r="H417" t="b">
        <f>ISNA(VLOOKUP(J417,J418:J$882,1,0))</f>
        <v>1</v>
      </c>
      <c r="I417" s="27">
        <f>VLOOKUP(C417,SOURCE!V$6:AB$10046,7,0)</f>
        <v>1588</v>
      </c>
      <c r="J417" s="28" t="str">
        <f>VLOOKUP(C417,SOURCE!V$6:AB$10046,6,0)</f>
        <v>SDIGS?</v>
      </c>
      <c r="K417" s="29" t="str">
        <f t="shared" si="7"/>
        <v>SDIGS?</v>
      </c>
      <c r="L417" s="38" t="str">
        <f>VLOOKUP(C417,SOURCE!V$6:AB$10046,2,0)</f>
        <v>CONF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"SDIGS?"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ITM_SEED</v>
      </c>
      <c r="E418" s="26" t="str">
        <f>CHAR(34)&amp;VLOOKUP(C418,SOURCE!$V$3:$AC$2867,6,0)&amp;CHAR(34)</f>
        <v>"SEED"</v>
      </c>
      <c r="F418" s="22" t="str">
        <f>VLOOKUP(C418,SOURCE!$V$3:$AD$2867,9,0)&amp;"           {"&amp;D418&amp;",   "&amp;E418&amp;"},"</f>
        <v>//           {ITM_SEED,   "SEED"},</v>
      </c>
      <c r="H418" t="b">
        <f>ISNA(VLOOKUP(J418,J419:J$882,1,0))</f>
        <v>1</v>
      </c>
      <c r="I418" s="27">
        <f>VLOOKUP(C418,SOURCE!V$6:AB$10046,7,0)</f>
        <v>1589</v>
      </c>
      <c r="J418" s="28" t="str">
        <f>VLOOKUP(C418,SOURCE!V$6:AB$10046,6,0)</f>
        <v>SEED</v>
      </c>
      <c r="K418" s="29" t="str">
        <f t="shared" si="7"/>
        <v>SEED</v>
      </c>
      <c r="L418" s="38" t="str">
        <f>VLOOKUP(C418,SOURCE!V$6:AB$10046,2,0)</f>
        <v>Math</v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"SEED"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ITM_WRITEP</v>
      </c>
      <c r="E419" s="26" t="str">
        <f>CHAR(34)&amp;VLOOKUP(C419,SOURCE!$V$3:$AC$2867,6,0)&amp;CHAR(34)</f>
        <v>"WRITEP"</v>
      </c>
      <c r="F419" s="22" t="str">
        <f>VLOOKUP(C419,SOURCE!$V$3:$AD$2867,9,0)&amp;"           {"&amp;D419&amp;",   "&amp;E419&amp;"},"</f>
        <v>//           {ITM_WRITEP,   "WRITEP"},</v>
      </c>
      <c r="H419" t="b">
        <f>ISNA(VLOOKUP(J419,J420:J$882,1,0))</f>
        <v>1</v>
      </c>
      <c r="I419" s="27">
        <f>VLOOKUP(C419,SOURCE!V$6:AB$10046,7,0)</f>
        <v>1590</v>
      </c>
      <c r="J419" s="28" t="str">
        <f>VLOOKUP(C419,SOURCE!V$6:AB$10046,6,0)</f>
        <v>WRITEP</v>
      </c>
      <c r="K419" s="29" t="str">
        <f t="shared" si="7"/>
        <v>WRITEP</v>
      </c>
      <c r="L419" s="38" t="str">
        <f>VLOOKUP(C419,SOURCE!V$6:AB$10046,2,0)</f>
        <v/>
      </c>
      <c r="M419" t="str">
        <f>IF(VLOOKUP(I419,SOURCE!B:P,2,0)="/  { itemToBeCoded","To be coded","")</f>
        <v>To be coded</v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"WRITEP"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ITM_SETCHN</v>
      </c>
      <c r="E420" s="26" t="str">
        <f>CHAR(34)&amp;VLOOKUP(C420,SOURCE!$V$3:$AC$2867,6,0)&amp;CHAR(34)</f>
        <v>"SETCHN"</v>
      </c>
      <c r="F420" s="22" t="str">
        <f>VLOOKUP(C420,SOURCE!$V$3:$AD$2867,9,0)&amp;"           {"&amp;D420&amp;",   "&amp;E420&amp;"},"</f>
        <v>//           {ITM_SETCHN,   "SETCHN"},</v>
      </c>
      <c r="H420" t="b">
        <f>ISNA(VLOOKUP(J420,J421:J$882,1,0))</f>
        <v>1</v>
      </c>
      <c r="I420" s="27">
        <f>VLOOKUP(C420,SOURCE!V$6:AB$10046,7,0)</f>
        <v>1591</v>
      </c>
      <c r="J420" s="28" t="str">
        <f>VLOOKUP(C420,SOURCE!V$6:AB$10046,6,0)</f>
        <v>SETCHN</v>
      </c>
      <c r="K420" s="29" t="str">
        <f t="shared" si="7"/>
        <v>CHINA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"CHINA"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ITM_SETDAT</v>
      </c>
      <c r="E421" s="26" t="str">
        <f>CHAR(34)&amp;VLOOKUP(C421,SOURCE!$V$3:$AC$2867,6,0)&amp;CHAR(34)</f>
        <v>"SETDAT"</v>
      </c>
      <c r="F421" s="22" t="str">
        <f>VLOOKUP(C421,SOURCE!$V$3:$AD$2867,9,0)&amp;"           {"&amp;D421&amp;",   "&amp;E421&amp;"},"</f>
        <v>//           {ITM_SETDAT,   "SETDAT"},</v>
      </c>
      <c r="H421" t="b">
        <f>ISNA(VLOOKUP(J421,J422:J$882,1,0))</f>
        <v>1</v>
      </c>
      <c r="I421" s="27">
        <f>VLOOKUP(C421,SOURCE!V$6:AB$10046,7,0)</f>
        <v>1592</v>
      </c>
      <c r="J421" s="28" t="str">
        <f>VLOOKUP(C421,SOURCE!V$6:AB$10046,6,0)</f>
        <v>SETDAT</v>
      </c>
      <c r="K421" s="29" t="str">
        <f t="shared" si="7"/>
        <v>SETDAT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"SETDAT"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ITM_SETEUR</v>
      </c>
      <c r="E422" s="26" t="str">
        <f>CHAR(34)&amp;VLOOKUP(C422,SOURCE!$V$3:$AC$2867,6,0)&amp;CHAR(34)</f>
        <v>"SETEUR"</v>
      </c>
      <c r="F422" s="22" t="str">
        <f>VLOOKUP(C422,SOURCE!$V$3:$AD$2867,9,0)&amp;"           {"&amp;D422&amp;",   "&amp;E422&amp;"},"</f>
        <v>//           {ITM_SETEUR,   "SETEUR"},</v>
      </c>
      <c r="H422" t="b">
        <f>ISNA(VLOOKUP(J422,J423:J$882,1,0))</f>
        <v>1</v>
      </c>
      <c r="I422" s="27">
        <f>VLOOKUP(C422,SOURCE!V$6:AB$10046,7,0)</f>
        <v>1593</v>
      </c>
      <c r="J422" s="28" t="str">
        <f>VLOOKUP(C422,SOURCE!V$6:AB$10046,6,0)</f>
        <v>SETEUR</v>
      </c>
      <c r="K422" s="29" t="str">
        <f t="shared" si="7"/>
        <v>EUROPE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"EUROPE"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ITM_SETIND</v>
      </c>
      <c r="E423" s="26" t="str">
        <f>CHAR(34)&amp;VLOOKUP(C423,SOURCE!$V$3:$AC$2867,6,0)&amp;CHAR(34)</f>
        <v>"SETIND"</v>
      </c>
      <c r="F423" s="22" t="str">
        <f>VLOOKUP(C423,SOURCE!$V$3:$AD$2867,9,0)&amp;"           {"&amp;D423&amp;",   "&amp;E423&amp;"},"</f>
        <v>//           {ITM_SETIND,   "SETIND"},</v>
      </c>
      <c r="H423" t="b">
        <f>ISNA(VLOOKUP(J423,J424:J$882,1,0))</f>
        <v>1</v>
      </c>
      <c r="I423" s="27">
        <f>VLOOKUP(C423,SOURCE!V$6:AB$10046,7,0)</f>
        <v>1594</v>
      </c>
      <c r="J423" s="28" t="str">
        <f>VLOOKUP(C423,SOURCE!V$6:AB$10046,6,0)</f>
        <v>SETIND</v>
      </c>
      <c r="K423" s="29" t="str">
        <f t="shared" si="7"/>
        <v>INDIA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"INDIA"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ITM_SETJPN</v>
      </c>
      <c r="E424" s="26" t="str">
        <f>CHAR(34)&amp;VLOOKUP(C424,SOURCE!$V$3:$AC$2867,6,0)&amp;CHAR(34)</f>
        <v>"SETJPN"</v>
      </c>
      <c r="F424" s="22" t="str">
        <f>VLOOKUP(C424,SOURCE!$V$3:$AD$2867,9,0)&amp;"           {"&amp;D424&amp;",   "&amp;E424&amp;"},"</f>
        <v>//           {ITM_SETJPN,   "SETJPN"},</v>
      </c>
      <c r="H424" t="b">
        <f>ISNA(VLOOKUP(J424,J425:J$882,1,0))</f>
        <v>1</v>
      </c>
      <c r="I424" s="27">
        <f>VLOOKUP(C424,SOURCE!V$6:AB$10046,7,0)</f>
        <v>1595</v>
      </c>
      <c r="J424" s="28" t="str">
        <f>VLOOKUP(C424,SOURCE!V$6:AB$10046,6,0)</f>
        <v>SETJPN</v>
      </c>
      <c r="K424" s="29" t="str">
        <f t="shared" si="7"/>
        <v>JAPAN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"JAPAN"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ITM_SETSIG</v>
      </c>
      <c r="E425" s="26" t="str">
        <f>CHAR(34)&amp;VLOOKUP(C425,SOURCE!$V$3:$AC$2867,6,0)&amp;CHAR(34)</f>
        <v>"SETSIG"</v>
      </c>
      <c r="F425" s="22" t="str">
        <f>VLOOKUP(C425,SOURCE!$V$3:$AD$2867,9,0)&amp;"           {"&amp;D425&amp;",   "&amp;E425&amp;"},"</f>
        <v>//           {ITM_SETSIG,   "SETSIG"},</v>
      </c>
      <c r="H425" t="b">
        <f>ISNA(VLOOKUP(J425,J426:J$882,1,0))</f>
        <v>1</v>
      </c>
      <c r="I425" s="27">
        <f>VLOOKUP(C425,SOURCE!V$6:AB$10046,7,0)</f>
        <v>1596</v>
      </c>
      <c r="J425" s="28" t="str">
        <f>VLOOKUP(C425,SOURCE!V$6:AB$10046,6,0)</f>
        <v>SETSIG</v>
      </c>
      <c r="K425" s="29" t="str">
        <f t="shared" si="7"/>
        <v>SETSIG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"SETSIG"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ITM_SETTIM</v>
      </c>
      <c r="E426" s="26" t="str">
        <f>CHAR(34)&amp;VLOOKUP(C426,SOURCE!$V$3:$AC$2867,6,0)&amp;CHAR(34)</f>
        <v>"SETTIM"</v>
      </c>
      <c r="F426" s="22" t="str">
        <f>VLOOKUP(C426,SOURCE!$V$3:$AD$2867,9,0)&amp;"           {"&amp;D426&amp;",   "&amp;E426&amp;"},"</f>
        <v>//           {ITM_SETTIM,   "SETTIM"},</v>
      </c>
      <c r="H426" t="b">
        <f>ISNA(VLOOKUP(J426,J427:J$882,1,0))</f>
        <v>1</v>
      </c>
      <c r="I426" s="27">
        <f>VLOOKUP(C426,SOURCE!V$6:AB$10046,7,0)</f>
        <v>1597</v>
      </c>
      <c r="J426" s="28" t="str">
        <f>VLOOKUP(C426,SOURCE!V$6:AB$10046,6,0)</f>
        <v>SETTIM</v>
      </c>
      <c r="K426" s="29" t="str">
        <f t="shared" si="7"/>
        <v>SETTIM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"SETTIM"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ITM_SETUK</v>
      </c>
      <c r="E427" s="26" t="str">
        <f>CHAR(34)&amp;VLOOKUP(C427,SOURCE!$V$3:$AC$2867,6,0)&amp;CHAR(34)</f>
        <v>"SETUK"</v>
      </c>
      <c r="F427" s="22" t="str">
        <f>VLOOKUP(C427,SOURCE!$V$3:$AD$2867,9,0)&amp;"           {"&amp;D427&amp;",   "&amp;E427&amp;"},"</f>
        <v>//           {ITM_SETUK,   "SETUK"},</v>
      </c>
      <c r="H427" t="b">
        <f>ISNA(VLOOKUP(J427,J428:J$882,1,0))</f>
        <v>1</v>
      </c>
      <c r="I427" s="27">
        <f>VLOOKUP(C427,SOURCE!V$6:AB$10046,7,0)</f>
        <v>1598</v>
      </c>
      <c r="J427" s="28" t="str">
        <f>VLOOKUP(C427,SOURCE!V$6:AB$10046,6,0)</f>
        <v>SETUK</v>
      </c>
      <c r="K427" s="29" t="str">
        <f t="shared" si="7"/>
        <v>UK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"UK"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ITM_SETUSA</v>
      </c>
      <c r="E428" s="26" t="str">
        <f>CHAR(34)&amp;VLOOKUP(C428,SOURCE!$V$3:$AC$2867,6,0)&amp;CHAR(34)</f>
        <v>"SETUSA"</v>
      </c>
      <c r="F428" s="22" t="str">
        <f>VLOOKUP(C428,SOURCE!$V$3:$AD$2867,9,0)&amp;"           {"&amp;D428&amp;",   "&amp;E428&amp;"},"</f>
        <v>//           {ITM_SETUSA,   "SETUSA"},</v>
      </c>
      <c r="H428" t="b">
        <f>ISNA(VLOOKUP(J428,J429:J$882,1,0))</f>
        <v>1</v>
      </c>
      <c r="I428" s="27">
        <f>VLOOKUP(C428,SOURCE!V$6:AB$10046,7,0)</f>
        <v>1599</v>
      </c>
      <c r="J428" s="28" t="str">
        <f>VLOOKUP(C428,SOURCE!V$6:AB$10046,6,0)</f>
        <v>SETUSA</v>
      </c>
      <c r="K428" s="29" t="str">
        <f t="shared" si="7"/>
        <v>USA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"USA"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ITM_SIGN</v>
      </c>
      <c r="E429" s="26" t="str">
        <f>CHAR(34)&amp;VLOOKUP(C429,SOURCE!$V$3:$AC$2867,6,0)&amp;CHAR(34)</f>
        <v>"SIGN"</v>
      </c>
      <c r="F429" s="22" t="str">
        <f>VLOOKUP(C429,SOURCE!$V$3:$AD$2867,9,0)&amp;"           {"&amp;D429&amp;",   "&amp;E429&amp;"},"</f>
        <v>//           {ITM_SIGN,   "SIGN"},</v>
      </c>
      <c r="H429" t="b">
        <f>ISNA(VLOOKUP(J429,J430:J$882,1,0))</f>
        <v>1</v>
      </c>
      <c r="I429" s="27">
        <f>VLOOKUP(C429,SOURCE!V$6:AB$10046,7,0)</f>
        <v>1600</v>
      </c>
      <c r="J429" s="28" t="str">
        <f>VLOOKUP(C429,SOURCE!V$6:AB$10046,6,0)</f>
        <v>SIGN</v>
      </c>
      <c r="K429" s="29" t="str">
        <f t="shared" si="7"/>
        <v>sign</v>
      </c>
      <c r="L429" s="38" t="str">
        <f>VLOOKUP(C429,SOURCE!V$6:AB$10046,2,0)</f>
        <v>Math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"sign"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ITM_SIGNMT</v>
      </c>
      <c r="E430" s="26" t="str">
        <f>CHAR(34)&amp;VLOOKUP(C430,SOURCE!$V$3:$AC$2867,6,0)&amp;CHAR(34)</f>
        <v>"SIGNMT"</v>
      </c>
      <c r="F430" s="22" t="str">
        <f>VLOOKUP(C430,SOURCE!$V$3:$AD$2867,9,0)&amp;"           {"&amp;D430&amp;",   "&amp;E430&amp;"},"</f>
        <v>//           {ITM_SIGNMT,   "SIGNMT"},</v>
      </c>
      <c r="H430" t="b">
        <f>ISNA(VLOOKUP(J430,J431:J$882,1,0))</f>
        <v>1</v>
      </c>
      <c r="I430" s="27">
        <f>VLOOKUP(C430,SOURCE!V$6:AB$10046,7,0)</f>
        <v>1601</v>
      </c>
      <c r="J430" s="28" t="str">
        <f>VLOOKUP(C430,SOURCE!V$6:AB$10046,6,0)</f>
        <v>SIGNMT</v>
      </c>
      <c r="K430" s="29" t="str">
        <f t="shared" si="7"/>
        <v>SIGNMT</v>
      </c>
      <c r="L430" s="38" t="str">
        <f>VLOOKUP(C430,SOURCE!V$6:AB$10046,2,0)</f>
        <v>INT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"SIGNMT"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ITM_SIM_EQ</v>
      </c>
      <c r="E431" s="26" t="str">
        <f>CHAR(34)&amp;VLOOKUP(C431,SOURCE!$V$3:$AC$2867,6,0)&amp;CHAR(34)</f>
        <v>"SIM_EQ"</v>
      </c>
      <c r="F431" s="22" t="str">
        <f>VLOOKUP(C431,SOURCE!$V$3:$AD$2867,9,0)&amp;"           {"&amp;D431&amp;",   "&amp;E431&amp;"},"</f>
        <v>//           {ITM_SIM_EQ,   "SIM_EQ"},</v>
      </c>
      <c r="H431" t="b">
        <f>ISNA(VLOOKUP(J431,J432:J$882,1,0))</f>
        <v>1</v>
      </c>
      <c r="I431" s="27">
        <f>VLOOKUP(C431,SOURCE!V$6:AB$10046,7,0)</f>
        <v>1602</v>
      </c>
      <c r="J431" s="28" t="str">
        <f>VLOOKUP(C431,SOURCE!V$6:AB$10046,6,0)</f>
        <v>SIM_EQ</v>
      </c>
      <c r="K431" s="29" t="str">
        <f t="shared" si="7"/>
        <v>SIMEQ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"SIM EQ"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ITM_SKIP</v>
      </c>
      <c r="E432" s="26" t="str">
        <f>CHAR(34)&amp;VLOOKUP(C432,SOURCE!$V$3:$AC$2867,6,0)&amp;CHAR(34)</f>
        <v>"SKIP"</v>
      </c>
      <c r="F432" s="22" t="str">
        <f>VLOOKUP(C432,SOURCE!$V$3:$AD$2867,9,0)&amp;"           {"&amp;D432&amp;",   "&amp;E432&amp;"},"</f>
        <v>//           {ITM_SKIP,   "SKIP"},</v>
      </c>
      <c r="H432" t="b">
        <f>ISNA(VLOOKUP(J432,J433:J$882,1,0))</f>
        <v>1</v>
      </c>
      <c r="I432" s="27">
        <f>VLOOKUP(C432,SOURCE!V$6:AB$10046,7,0)</f>
        <v>1603</v>
      </c>
      <c r="J432" s="28" t="str">
        <f>VLOOKUP(C432,SOURCE!V$6:AB$10046,6,0)</f>
        <v>SKIP</v>
      </c>
      <c r="K432" s="29" t="str">
        <f t="shared" si="7"/>
        <v>SKIP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"SKIP"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ITM_SLVQ</v>
      </c>
      <c r="E433" s="26" t="str">
        <f>CHAR(34)&amp;VLOOKUP(C433,SOURCE!$V$3:$AC$2867,6,0)&amp;CHAR(34)</f>
        <v>"SLVQ"</v>
      </c>
      <c r="F433" s="22" t="str">
        <f>VLOOKUP(C433,SOURCE!$V$3:$AD$2867,9,0)&amp;"           {"&amp;D433&amp;",   "&amp;E433&amp;"},"</f>
        <v>//           {ITM_SLVQ,   "SLVQ"},</v>
      </c>
      <c r="H433" t="b">
        <f>ISNA(VLOOKUP(J433,J434:J$882,1,0))</f>
        <v>1</v>
      </c>
      <c r="I433" s="27">
        <f>VLOOKUP(C433,SOURCE!V$6:AB$10046,7,0)</f>
        <v>1604</v>
      </c>
      <c r="J433" s="28" t="str">
        <f>VLOOKUP(C433,SOURCE!V$6:AB$10046,6,0)</f>
        <v>SLVQ</v>
      </c>
      <c r="K433" s="29" t="str">
        <f t="shared" si="7"/>
        <v>SLVQ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"SLVQ"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ITM_SM</v>
      </c>
      <c r="E434" s="26" t="str">
        <f>CHAR(34)&amp;VLOOKUP(C434,SOURCE!$V$3:$AC$2867,6,0)&amp;CHAR(34)</f>
        <v>"SM"</v>
      </c>
      <c r="F434" s="22" t="str">
        <f>VLOOKUP(C434,SOURCE!$V$3:$AD$2867,9,0)&amp;"           {"&amp;D434&amp;",   "&amp;E434&amp;"},"</f>
        <v>//           {ITM_SM,   "SM"},</v>
      </c>
      <c r="H434" t="b">
        <f>ISNA(VLOOKUP(J434,J435:J$882,1,0))</f>
        <v>1</v>
      </c>
      <c r="I434" s="27">
        <f>VLOOKUP(C434,SOURCE!V$6:AB$10046,7,0)</f>
        <v>1605</v>
      </c>
      <c r="J434" s="28" t="str">
        <f>VLOOKUP(C434,SOURCE!V$6:AB$10046,6,0)</f>
        <v>SM</v>
      </c>
      <c r="K434" s="29" t="str">
        <f t="shared" si="7"/>
        <v>sm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"s" STD_SUB_m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ITM_ISM</v>
      </c>
      <c r="E435" s="26" t="str">
        <f>CHAR(34)&amp;VLOOKUP(C435,SOURCE!$V$3:$AC$2867,6,0)&amp;CHAR(34)</f>
        <v>"ISM?"</v>
      </c>
      <c r="F435" s="22" t="str">
        <f>VLOOKUP(C435,SOURCE!$V$3:$AD$2867,9,0)&amp;"           {"&amp;D435&amp;",   "&amp;E435&amp;"},"</f>
        <v>//           {ITM_ISM,   "ISM?"},</v>
      </c>
      <c r="H435" t="b">
        <f>ISNA(VLOOKUP(J435,J436:J$882,1,0))</f>
        <v>1</v>
      </c>
      <c r="I435" s="27">
        <f>VLOOKUP(C435,SOURCE!V$6:AB$10046,7,0)</f>
        <v>1606</v>
      </c>
      <c r="J435" s="28" t="str">
        <f>VLOOKUP(C435,SOURCE!V$6:AB$10046,6,0)</f>
        <v>ISM?</v>
      </c>
      <c r="K435" s="29" t="str">
        <f t="shared" si="7"/>
        <v>ISM?</v>
      </c>
      <c r="L435" s="38" t="str">
        <f>VLOOKUP(C435,SOURCE!V$6:AB$10046,2,0)</f>
        <v>CONF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"ISM?"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ITM_SMW</v>
      </c>
      <c r="E436" s="26" t="str">
        <f>CHAR(34)&amp;VLOOKUP(C436,SOURCE!$V$3:$AC$2867,6,0)&amp;CHAR(34)</f>
        <v>"SMW"</v>
      </c>
      <c r="F436" s="22" t="str">
        <f>VLOOKUP(C436,SOURCE!$V$3:$AD$2867,9,0)&amp;"           {"&amp;D436&amp;",   "&amp;E436&amp;"},"</f>
        <v>//           {ITM_SMW,   "SMW"},</v>
      </c>
      <c r="H436" t="b">
        <f>ISNA(VLOOKUP(J436,J437:J$882,1,0))</f>
        <v>1</v>
      </c>
      <c r="I436" s="27">
        <f>VLOOKUP(C436,SOURCE!V$6:AB$10046,7,0)</f>
        <v>1607</v>
      </c>
      <c r="J436" s="28" t="str">
        <f>VLOOKUP(C436,SOURCE!V$6:AB$10046,6,0)</f>
        <v>SMW</v>
      </c>
      <c r="K436" s="29" t="str">
        <f t="shared" si="7"/>
        <v>smw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"s" STD_SUB_m STD_SUB_w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ITM_SOLVE</v>
      </c>
      <c r="E437" s="26" t="str">
        <f>CHAR(34)&amp;VLOOKUP(C437,SOURCE!$V$3:$AC$2867,6,0)&amp;CHAR(34)</f>
        <v>"SOLVE"</v>
      </c>
      <c r="F437" s="22" t="str">
        <f>VLOOKUP(C437,SOURCE!$V$3:$AD$2867,9,0)&amp;"           {"&amp;D437&amp;",   "&amp;E437&amp;"},"</f>
        <v>//           {ITM_SOLVE,   "SOLVE"},</v>
      </c>
      <c r="H437" t="b">
        <f>ISNA(VLOOKUP(J437,J438:J$882,1,0))</f>
        <v>1</v>
      </c>
      <c r="I437" s="27">
        <f>VLOOKUP(C437,SOURCE!V$6:AB$10046,7,0)</f>
        <v>1608</v>
      </c>
      <c r="J437" s="28" t="str">
        <f>VLOOKUP(C437,SOURCE!V$6:AB$10046,6,0)</f>
        <v>SOLVE</v>
      </c>
      <c r="K437" s="29" t="str">
        <f t="shared" si="7"/>
        <v>SOLVE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"SOLVE"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ITM_SSIZE</v>
      </c>
      <c r="E438" s="26" t="str">
        <f>CHAR(34)&amp;VLOOKUP(C438,SOURCE!$V$3:$AC$2867,6,0)&amp;CHAR(34)</f>
        <v>"SSIZE?"</v>
      </c>
      <c r="F438" s="22" t="str">
        <f>VLOOKUP(C438,SOURCE!$V$3:$AD$2867,9,0)&amp;"           {"&amp;D438&amp;",   "&amp;E438&amp;"},"</f>
        <v>//           {ITM_SSIZE,   "SSIZE?"},</v>
      </c>
      <c r="H438" t="b">
        <f>ISNA(VLOOKUP(J438,J439:J$882,1,0))</f>
        <v>0</v>
      </c>
      <c r="I438" s="27">
        <f>VLOOKUP(C438,SOURCE!V$6:AB$10046,7,0)</f>
        <v>1609</v>
      </c>
      <c r="J438" s="28" t="str">
        <f>VLOOKUP(C438,SOURCE!V$6:AB$10046,6,0)</f>
        <v>SSIZE?</v>
      </c>
      <c r="K438" s="29" t="str">
        <f t="shared" si="7"/>
        <v>SSIZE?</v>
      </c>
      <c r="L438" s="38" t="str">
        <f>VLOOKUP(C438,SOURCE!V$6:AB$10046,2,0)</f>
        <v>CONF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"SSIZE?"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ITM_STATUS</v>
      </c>
      <c r="E439" s="26" t="str">
        <f>CHAR(34)&amp;VLOOKUP(C439,SOURCE!$V$3:$AC$2867,6,0)&amp;CHAR(34)</f>
        <v>"STATUS"</v>
      </c>
      <c r="F439" s="22" t="str">
        <f>VLOOKUP(C439,SOURCE!$V$3:$AD$2867,9,0)&amp;"           {"&amp;D439&amp;",   "&amp;E439&amp;"},"</f>
        <v>//           {ITM_STATUS,   "STATUS"},</v>
      </c>
      <c r="H439" t="b">
        <f>ISNA(VLOOKUP(J439,J440:J$882,1,0))</f>
        <v>1</v>
      </c>
      <c r="I439" s="27">
        <f>VLOOKUP(C439,SOURCE!V$6:AB$10046,7,0)</f>
        <v>1610</v>
      </c>
      <c r="J439" s="28" t="str">
        <f>VLOOKUP(C439,SOURCE!V$6:AB$10046,6,0)</f>
        <v>STATUS</v>
      </c>
      <c r="K439" s="29" t="str">
        <f t="shared" si="7"/>
        <v>STATUS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"STATUS"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ITM_STOCFG</v>
      </c>
      <c r="E440" s="26" t="str">
        <f>CHAR(34)&amp;VLOOKUP(C440,SOURCE!$V$3:$AC$2867,6,0)&amp;CHAR(34)</f>
        <v>"STOCFG"</v>
      </c>
      <c r="F440" s="22" t="str">
        <f>VLOOKUP(C440,SOURCE!$V$3:$AD$2867,9,0)&amp;"           {"&amp;D440&amp;",   "&amp;E440&amp;"},"</f>
        <v>//           {ITM_STOCFG,   "STOCFG"},</v>
      </c>
      <c r="H440" t="b">
        <f>ISNA(VLOOKUP(J440,J441:J$882,1,0))</f>
        <v>1</v>
      </c>
      <c r="I440" s="27">
        <f>VLOOKUP(C440,SOURCE!V$6:AB$10046,7,0)</f>
        <v>1611</v>
      </c>
      <c r="J440" s="28" t="str">
        <f>VLOOKUP(C440,SOURCE!V$6:AB$10046,6,0)</f>
        <v>STOCFG</v>
      </c>
      <c r="K440" s="29" t="str">
        <f t="shared" si="7"/>
        <v>Config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"Config"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ITM_STOEL</v>
      </c>
      <c r="E441" s="26" t="str">
        <f>CHAR(34)&amp;VLOOKUP(C441,SOURCE!$V$3:$AC$2867,6,0)&amp;CHAR(34)</f>
        <v>"STOEL"</v>
      </c>
      <c r="F441" s="22" t="str">
        <f>VLOOKUP(C441,SOURCE!$V$3:$AD$2867,9,0)&amp;"           {"&amp;D441&amp;",   "&amp;E441&amp;"},"</f>
        <v xml:space="preserve">           {ITM_STOEL,   "STOEL"},</v>
      </c>
      <c r="H441" t="b">
        <f>ISNA(VLOOKUP(J441,J442:J$882,1,0))</f>
        <v>1</v>
      </c>
      <c r="I441" s="27">
        <f>VLOOKUP(C441,SOURCE!V$6:AB$10046,7,0)</f>
        <v>1612</v>
      </c>
      <c r="J441" s="28" t="str">
        <f>VLOOKUP(C441,SOURCE!V$6:AB$10046,6,0)</f>
        <v>STOEL</v>
      </c>
      <c r="K441" s="29" t="str">
        <f t="shared" si="7"/>
        <v>STOEL</v>
      </c>
      <c r="L441" s="38" t="str">
        <f>VLOOKUP(C441,SOURCE!V$6:AB$10046,2,0)</f>
        <v>STACK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"STOEL"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ITM_STOIJ</v>
      </c>
      <c r="E442" s="26" t="str">
        <f>CHAR(34)&amp;VLOOKUP(C442,SOURCE!$V$3:$AC$2867,6,0)&amp;CHAR(34)</f>
        <v>"STOIJ"</v>
      </c>
      <c r="F442" s="22" t="str">
        <f>VLOOKUP(C442,SOURCE!$V$3:$AD$2867,9,0)&amp;"           {"&amp;D442&amp;",   "&amp;E442&amp;"},"</f>
        <v xml:space="preserve">           {ITM_STOIJ,   "STOIJ"},</v>
      </c>
      <c r="H442" t="b">
        <f>ISNA(VLOOKUP(J442,J443:J$882,1,0))</f>
        <v>1</v>
      </c>
      <c r="I442" s="27">
        <f>VLOOKUP(C442,SOURCE!V$6:AB$10046,7,0)</f>
        <v>1613</v>
      </c>
      <c r="J442" s="28" t="str">
        <f>VLOOKUP(C442,SOURCE!V$6:AB$10046,6,0)</f>
        <v>STOIJ</v>
      </c>
      <c r="K442" s="29" t="str">
        <f t="shared" si="7"/>
        <v>STOIJ</v>
      </c>
      <c r="L442" s="38" t="str">
        <f>VLOOKUP(C442,SOURCE!V$6:AB$10046,2,0)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"STOIJ"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ITM_LN1X</v>
      </c>
      <c r="E443" s="26" t="str">
        <f>CHAR(34)&amp;VLOOKUP(C443,SOURCE!$V$3:$AC$2867,6,0)&amp;CHAR(34)</f>
        <v>"LN(1+X)"</v>
      </c>
      <c r="F443" s="22" t="str">
        <f>VLOOKUP(C443,SOURCE!$V$3:$AD$2867,9,0)&amp;"           {"&amp;D443&amp;",   "&amp;E443&amp;"},"</f>
        <v xml:space="preserve">           {ITM_LN1X,   "LN(1+X)"},</v>
      </c>
      <c r="H443" t="b">
        <f>ISNA(VLOOKUP(J443,J444:J$882,1,0))</f>
        <v>1</v>
      </c>
      <c r="I443" s="27">
        <f>VLOOKUP(C443,SOURCE!V$6:AB$10046,7,0)</f>
        <v>1614</v>
      </c>
      <c r="J443" s="28" t="str">
        <f>VLOOKUP(C443,SOURCE!V$6:AB$10046,6,0)</f>
        <v>LN(1+X)</v>
      </c>
      <c r="K443" s="29" t="str">
        <f t="shared" si="7"/>
        <v>LN(1+x)</v>
      </c>
      <c r="L443" s="38" t="str">
        <f>VLOOKUP(C443,SOURCE!V$6:AB$10046,2,0)</f>
        <v>Math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>0.98 LN(1+X) 0.683096844706444 GSB M2 //</v>
      </c>
      <c r="O443" t="b">
        <f>ISNA(VLOOKUP(J443,J$3:J442,1,0))</f>
        <v>1</v>
      </c>
      <c r="Q443" s="26" t="str">
        <f>VLOOKUP(I443,SOURCE!B:P,5,0)</f>
        <v>"LN(1+x)"</v>
      </c>
      <c r="W443">
        <f>IF(VLOOKUP(I443,SOURCE!B:P,2,0)&lt;&gt;"/  { itemToBeCoded",IF(ISERROR(VLOOKUP(J443,TEST!A:F,5,0)),"",VLOOKUP(J443,TEST!A:F,5,0)),"")</f>
        <v>1</v>
      </c>
      <c r="X443">
        <f>IF(VLOOKUP(I443,SOURCE!B:P,2,0)&lt;&gt;"/  { itemToBeCoded",IF(ISERROR(VLOOKUP(J443,TEST!A:F,6,0)),"",VLOOKUP(J443,TEST!A:F,6,0)),"")</f>
        <v>0.68309684470644383</v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ITM_STOS</v>
      </c>
      <c r="E444" s="26" t="str">
        <f>CHAR(34)&amp;VLOOKUP(C444,SOURCE!$V$3:$AC$2867,6,0)&amp;CHAR(34)</f>
        <v>"STOS"</v>
      </c>
      <c r="F444" s="22" t="str">
        <f>VLOOKUP(C444,SOURCE!$V$3:$AD$2867,9,0)&amp;"           {"&amp;D444&amp;",   "&amp;E444&amp;"},"</f>
        <v>//           {ITM_STOS,   "STOS"},</v>
      </c>
      <c r="H444" t="b">
        <f>ISNA(VLOOKUP(J444,J445:J$882,1,0))</f>
        <v>1</v>
      </c>
      <c r="I444" s="27">
        <f>VLOOKUP(C444,SOURCE!V$6:AB$10046,7,0)</f>
        <v>1615</v>
      </c>
      <c r="J444" s="28" t="str">
        <f>VLOOKUP(C444,SOURCE!V$6:AB$10046,6,0)</f>
        <v>STOS</v>
      </c>
      <c r="K444" s="29" t="str">
        <f t="shared" si="7"/>
        <v>STOS</v>
      </c>
      <c r="L444" s="38" t="str">
        <f>VLOOKUP(C444,SOURCE!V$6:AB$10046,2,0)</f>
        <v>STACK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ITM_SUM</v>
      </c>
      <c r="E445" s="26" t="str">
        <f>CHAR(34)&amp;VLOOKUP(C445,SOURCE!$V$3:$AC$2867,6,0)&amp;CHAR(34)</f>
        <v>"XSUM"</v>
      </c>
      <c r="F445" s="22" t="str">
        <f>VLOOKUP(C445,SOURCE!$V$3:$AD$2867,9,0)&amp;"           {"&amp;D445&amp;",   "&amp;E445&amp;"},"</f>
        <v>//           {ITM_SUM,   "XSUM"},</v>
      </c>
      <c r="H445" t="b">
        <f>ISNA(VLOOKUP(J445,J446:J$882,1,0))</f>
        <v>1</v>
      </c>
      <c r="I445" s="27">
        <f>VLOOKUP(C445,SOURCE!V$6:AB$10046,7,0)</f>
        <v>1616</v>
      </c>
      <c r="J445" s="28" t="str">
        <f>VLOOKUP(C445,SOURCE!V$6:AB$10046,6,0)</f>
        <v>XSUM</v>
      </c>
      <c r="K445" s="29" t="str">
        <f t="shared" si="7"/>
        <v>xSUM</v>
      </c>
      <c r="L445" s="38" t="str">
        <f>VLOOKUP(C445,SOURCE!V$6:AB$10046,2,0)</f>
        <v>Stat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"x" STD_SUB_S STD_SUB_U STD_SUB_M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ITM_SW</v>
      </c>
      <c r="E446" s="26" t="str">
        <f>CHAR(34)&amp;VLOOKUP(C446,SOURCE!$V$3:$AC$2867,6,0)&amp;CHAR(34)</f>
        <v>"SW"</v>
      </c>
      <c r="F446" s="22" t="str">
        <f>VLOOKUP(C446,SOURCE!$V$3:$AD$2867,9,0)&amp;"           {"&amp;D446&amp;",   "&amp;E446&amp;"},"</f>
        <v>//           {ITM_SW,   "SW"},</v>
      </c>
      <c r="H446" t="b">
        <f>ISNA(VLOOKUP(J446,J447:J$882,1,0))</f>
        <v>1</v>
      </c>
      <c r="I446" s="27">
        <f>VLOOKUP(C446,SOURCE!V$6:AB$10046,7,0)</f>
        <v>1617</v>
      </c>
      <c r="J446" s="28" t="str">
        <f>VLOOKUP(C446,SOURCE!V$6:AB$10046,6,0)</f>
        <v>SW</v>
      </c>
      <c r="K446" s="29" t="str">
        <f t="shared" si="7"/>
        <v>sw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"s" STD_SUB_w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ITM_SXY</v>
      </c>
      <c r="E447" s="26" t="str">
        <f>CHAR(34)&amp;VLOOKUP(C447,SOURCE!$V$3:$AC$2867,6,0)&amp;CHAR(34)</f>
        <v>"SXY"</v>
      </c>
      <c r="F447" s="22" t="str">
        <f>VLOOKUP(C447,SOURCE!$V$3:$AD$2867,9,0)&amp;"           {"&amp;D447&amp;",   "&amp;E447&amp;"},"</f>
        <v>//           {ITM_SXY,   "SXY"},</v>
      </c>
      <c r="H447" t="b">
        <f>ISNA(VLOOKUP(J447,J448:J$882,1,0))</f>
        <v>1</v>
      </c>
      <c r="I447" s="27">
        <f>VLOOKUP(C447,SOURCE!V$6:AB$10046,7,0)</f>
        <v>1618</v>
      </c>
      <c r="J447" s="28" t="str">
        <f>VLOOKUP(C447,SOURCE!V$6:AB$10046,6,0)</f>
        <v>SXY</v>
      </c>
      <c r="K447" s="29" t="str">
        <f t="shared" si="7"/>
        <v>sxy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"s" STD_SUB_x STD_SUB_y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ITM_TDISP</v>
      </c>
      <c r="E448" s="26" t="str">
        <f>CHAR(34)&amp;VLOOKUP(C448,SOURCE!$V$3:$AC$2867,6,0)&amp;CHAR(34)</f>
        <v>"TDISP"</v>
      </c>
      <c r="F448" s="22" t="str">
        <f>VLOOKUP(C448,SOURCE!$V$3:$AD$2867,9,0)&amp;"           {"&amp;D448&amp;",   "&amp;E448&amp;"},"</f>
        <v>//           {ITM_TDISP,   "TDISP"},</v>
      </c>
      <c r="H448" t="b">
        <f>ISNA(VLOOKUP(J448,J449:J$882,1,0))</f>
        <v>1</v>
      </c>
      <c r="I448" s="27">
        <f>VLOOKUP(C448,SOURCE!V$6:AB$10046,7,0)</f>
        <v>1619</v>
      </c>
      <c r="J448" s="28" t="str">
        <f>VLOOKUP(C448,SOURCE!V$6:AB$10046,6,0)</f>
        <v>TDISP</v>
      </c>
      <c r="K448" s="29" t="str">
        <f t="shared" si="7"/>
        <v>TDISP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"TDISP"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ITM_TICKS</v>
      </c>
      <c r="E449" s="26" t="str">
        <f>CHAR(34)&amp;VLOOKUP(C449,SOURCE!$V$3:$AC$2867,6,0)&amp;CHAR(34)</f>
        <v>"TICKS"</v>
      </c>
      <c r="F449" s="22" t="str">
        <f>VLOOKUP(C449,SOURCE!$V$3:$AD$2867,9,0)&amp;"           {"&amp;D449&amp;",   "&amp;E449&amp;"},"</f>
        <v xml:space="preserve">           {ITM_TICKS,   "TICKS"},</v>
      </c>
      <c r="H449" t="b">
        <f>ISNA(VLOOKUP(J449,J450:J$882,1,0))</f>
        <v>1</v>
      </c>
      <c r="I449" s="27">
        <f>VLOOKUP(C449,SOURCE!V$6:AB$10046,7,0)</f>
        <v>1620</v>
      </c>
      <c r="J449" s="28" t="str">
        <f>VLOOKUP(C449,SOURCE!V$6:AB$10046,6,0)</f>
        <v>TICKS</v>
      </c>
      <c r="K449" s="29" t="str">
        <f t="shared" si="7"/>
        <v>TICKS</v>
      </c>
      <c r="L449" s="38" t="str">
        <f>VLOOKUP(C449,SOURCE!V$6:AB$10046,2,0)</f>
        <v>INFO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"TICKS"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ITM_TIME</v>
      </c>
      <c r="E450" s="26" t="str">
        <f>CHAR(34)&amp;VLOOKUP(C450,SOURCE!$V$3:$AC$2867,6,0)&amp;CHAR(34)</f>
        <v>"TIME"</v>
      </c>
      <c r="F450" s="22" t="str">
        <f>VLOOKUP(C450,SOURCE!$V$3:$AD$2867,9,0)&amp;"           {"&amp;D450&amp;",   "&amp;E450&amp;"},"</f>
        <v>//           {ITM_TIME,   "TIME"},</v>
      </c>
      <c r="H450" t="b">
        <f>ISNA(VLOOKUP(J450,J451:J$882,1,0))</f>
        <v>1</v>
      </c>
      <c r="I450" s="27">
        <f>VLOOKUP(C450,SOURCE!V$6:AB$10046,7,0)</f>
        <v>1621</v>
      </c>
      <c r="J450" s="28" t="str">
        <f>VLOOKUP(C450,SOURCE!V$6:AB$10046,6,0)</f>
        <v>TIME</v>
      </c>
      <c r="K450" s="29" t="str">
        <f t="shared" si="7"/>
        <v>TIME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"TIME"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ITM_TIMER</v>
      </c>
      <c r="E451" s="26" t="str">
        <f>CHAR(34)&amp;VLOOKUP(C451,SOURCE!$V$3:$AC$2867,6,0)&amp;CHAR(34)</f>
        <v>"STOPW"</v>
      </c>
      <c r="F451" s="22" t="str">
        <f>VLOOKUP(C451,SOURCE!$V$3:$AD$2867,9,0)&amp;"           {"&amp;D451&amp;",   "&amp;E451&amp;"},"</f>
        <v>//           {ITM_TIMER,   "STOPW"},</v>
      </c>
      <c r="H451" t="b">
        <f>ISNA(VLOOKUP(J451,J452:J$882,1,0))</f>
        <v>1</v>
      </c>
      <c r="I451" s="27">
        <f>VLOOKUP(C451,SOURCE!V$6:AB$10046,7,0)</f>
        <v>1622</v>
      </c>
      <c r="J451" s="28" t="str">
        <f>VLOOKUP(C451,SOURCE!V$6:AB$10046,6,0)</f>
        <v>STOPW</v>
      </c>
      <c r="K451" s="29" t="str">
        <f t="shared" si="7"/>
        <v>STOPW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"STOPW"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ITM_Tn</v>
      </c>
      <c r="E452" s="26" t="str">
        <f>CHAR(34)&amp;VLOOKUP(C452,SOURCE!$V$3:$AC$2867,6,0)&amp;CHAR(34)</f>
        <v>"TN"</v>
      </c>
      <c r="F452" s="22" t="str">
        <f>VLOOKUP(C452,SOURCE!$V$3:$AD$2867,9,0)&amp;"           {"&amp;D452&amp;",   "&amp;E452&amp;"},"</f>
        <v>//           {ITM_Tn,   "TN"},</v>
      </c>
      <c r="H452" t="b">
        <f>ISNA(VLOOKUP(J452,J453:J$882,1,0))</f>
        <v>1</v>
      </c>
      <c r="I452" s="27">
        <f>VLOOKUP(C452,SOURCE!V$6:AB$10046,7,0)</f>
        <v>1623</v>
      </c>
      <c r="J452" s="28" t="str">
        <f>VLOOKUP(C452,SOURCE!V$6:AB$10046,6,0)</f>
        <v>TN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Tn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"T" STD_SUB_n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ITM_Tex</v>
      </c>
      <c r="E453" s="26" t="str">
        <f>CHAR(34)&amp;VLOOKUP(C453,SOURCE!$V$3:$AC$2867,6,0)&amp;CHAR(34)</f>
        <v>"T&lt;&gt;"</v>
      </c>
      <c r="F453" s="22" t="str">
        <f>VLOOKUP(C453,SOURCE!$V$3:$AD$2867,9,0)&amp;"           {"&amp;D453&amp;",   "&amp;E453&amp;"},"</f>
        <v>//           {ITM_Tex,   "T&lt;&gt;"},</v>
      </c>
      <c r="H453" t="b">
        <f>ISNA(VLOOKUP(J453,J454:J$882,1,0))</f>
        <v>1</v>
      </c>
      <c r="I453" s="27">
        <f>VLOOKUP(C453,SOURCE!V$6:AB$10046,7,0)</f>
        <v>1625</v>
      </c>
      <c r="J453" s="28" t="str">
        <f>VLOOKUP(C453,SOURCE!V$6:AB$10046,6,0)</f>
        <v>T&lt;&gt;</v>
      </c>
      <c r="K453" s="29" t="str">
        <f t="shared" si="8"/>
        <v>t&lt;&gt;</v>
      </c>
      <c r="L453" s="38" t="str">
        <f>VLOOKUP(C453,SOURCE!V$6:AB$10046,2,0)</f>
        <v>STACK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"t" STD_LEFT_RIGHT_ARROWS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ITM_ULP</v>
      </c>
      <c r="E454" s="26" t="str">
        <f>CHAR(34)&amp;VLOOKUP(C454,SOURCE!$V$3:$AC$2867,6,0)&amp;CHAR(34)</f>
        <v>"ULP?"</v>
      </c>
      <c r="F454" s="22" t="str">
        <f>VLOOKUP(C454,SOURCE!$V$3:$AD$2867,9,0)&amp;"           {"&amp;D454&amp;",   "&amp;E454&amp;"},"</f>
        <v>//           {ITM_ULP,   "ULP?"},</v>
      </c>
      <c r="H454" t="b">
        <f>ISNA(VLOOKUP(J454,J455:J$882,1,0))</f>
        <v>1</v>
      </c>
      <c r="I454" s="27">
        <f>VLOOKUP(C454,SOURCE!V$6:AB$10046,7,0)</f>
        <v>1626</v>
      </c>
      <c r="J454" s="28" t="str">
        <f>VLOOKUP(C454,SOURCE!V$6:AB$10046,6,0)</f>
        <v>ULP?</v>
      </c>
      <c r="K454" s="29" t="str">
        <f t="shared" si="8"/>
        <v>ULP?</v>
      </c>
      <c r="L454" s="38" t="str">
        <f>VLOOKUP(C454,SOURCE!V$6:AB$10046,2,0)</f>
        <v>CONF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"ULP?"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ITM_Un</v>
      </c>
      <c r="E455" s="26" t="str">
        <f>CHAR(34)&amp;VLOOKUP(C455,SOURCE!$V$3:$AC$2867,6,0)&amp;CHAR(34)</f>
        <v>"UN"</v>
      </c>
      <c r="F455" s="22" t="str">
        <f>VLOOKUP(C455,SOURCE!$V$3:$AD$2867,9,0)&amp;"           {"&amp;D455&amp;",   "&amp;E455&amp;"},"</f>
        <v>//           {ITM_Un,   "UN"},</v>
      </c>
      <c r="H455" t="b">
        <f>ISNA(VLOOKUP(J455,J456:J$882,1,0))</f>
        <v>1</v>
      </c>
      <c r="I455" s="27">
        <f>VLOOKUP(C455,SOURCE!V$6:AB$10046,7,0)</f>
        <v>1627</v>
      </c>
      <c r="J455" s="28" t="str">
        <f>VLOOKUP(C455,SOURCE!V$6:AB$10046,6,0)</f>
        <v>UN</v>
      </c>
      <c r="K455" s="29" t="str">
        <f t="shared" si="8"/>
        <v>Un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"U" STD_SUB_n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ITM_UNITV</v>
      </c>
      <c r="E456" s="26" t="str">
        <f>CHAR(34)&amp;VLOOKUP(C456,SOURCE!$V$3:$AC$2867,6,0)&amp;CHAR(34)</f>
        <v>"UNITV"</v>
      </c>
      <c r="F456" s="22" t="str">
        <f>VLOOKUP(C456,SOURCE!$V$3:$AD$2867,9,0)&amp;"           {"&amp;D456&amp;",   "&amp;E456&amp;"},"</f>
        <v>//           {ITM_UNITV,   "UNITV"},</v>
      </c>
      <c r="H456" t="b">
        <f>ISNA(VLOOKUP(J456,J457:J$882,1,0))</f>
        <v>1</v>
      </c>
      <c r="I456" s="27">
        <f>VLOOKUP(C456,SOURCE!V$6:AB$10046,7,0)</f>
        <v>1628</v>
      </c>
      <c r="J456" s="28" t="str">
        <f>VLOOKUP(C456,SOURCE!V$6:AB$10046,6,0)</f>
        <v>UNITV</v>
      </c>
      <c r="K456" s="29" t="str">
        <f t="shared" si="8"/>
        <v>UNITV</v>
      </c>
      <c r="L456" s="38" t="str">
        <f>VLOOKUP(C456,SOURCE!V$6:AB$10046,2,0)</f>
        <v>Complex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"UNITV"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ITM_UNSIGN</v>
      </c>
      <c r="E457" s="26" t="str">
        <f>CHAR(34)&amp;VLOOKUP(C457,SOURCE!$V$3:$AC$2867,6,0)&amp;CHAR(34)</f>
        <v>"UNSIGN"</v>
      </c>
      <c r="F457" s="22" t="str">
        <f>VLOOKUP(C457,SOURCE!$V$3:$AD$2867,9,0)&amp;"           {"&amp;D457&amp;",   "&amp;E457&amp;"},"</f>
        <v>//           {ITM_UNSIGN,   "UNSIGN"},</v>
      </c>
      <c r="H457" t="b">
        <f>ISNA(VLOOKUP(J457,J458:J$882,1,0))</f>
        <v>1</v>
      </c>
      <c r="I457" s="27">
        <f>VLOOKUP(C457,SOURCE!V$6:AB$10046,7,0)</f>
        <v>1629</v>
      </c>
      <c r="J457" s="28" t="str">
        <f>VLOOKUP(C457,SOURCE!V$6:AB$10046,6,0)</f>
        <v>UNSIGN</v>
      </c>
      <c r="K457" s="29" t="str">
        <f t="shared" si="8"/>
        <v>UNSIGN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"UNSIGN"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ITM_VERS</v>
      </c>
      <c r="E458" s="26" t="str">
        <f>CHAR(34)&amp;VLOOKUP(C458,SOURCE!$V$3:$AC$2867,6,0)&amp;CHAR(34)</f>
        <v>"VERS?"</v>
      </c>
      <c r="F458" s="22" t="str">
        <f>VLOOKUP(C458,SOURCE!$V$3:$AD$2867,9,0)&amp;"           {"&amp;D458&amp;",   "&amp;E458&amp;"},"</f>
        <v>//           {ITM_VERS,   "VERS?"},</v>
      </c>
      <c r="H458" t="b">
        <f>ISNA(VLOOKUP(J458,J459:J$882,1,0))</f>
        <v>1</v>
      </c>
      <c r="I458" s="27">
        <f>VLOOKUP(C458,SOURCE!V$6:AB$10046,7,0)</f>
        <v>1631</v>
      </c>
      <c r="J458" s="28" t="str">
        <f>VLOOKUP(C458,SOURCE!V$6:AB$10046,6,0)</f>
        <v>VERS?</v>
      </c>
      <c r="K458" s="29" t="str">
        <f t="shared" si="8"/>
        <v>VERS?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"VERS?"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ITM_IDIVR</v>
      </c>
      <c r="E459" s="26" t="str">
        <f>CHAR(34)&amp;VLOOKUP(C459,SOURCE!$V$3:$AC$2867,6,0)&amp;CHAR(34)</f>
        <v>"IDIVR"</v>
      </c>
      <c r="F459" s="22" t="str">
        <f>VLOOKUP(C459,SOURCE!$V$3:$AD$2867,9,0)&amp;"           {"&amp;D459&amp;",   "&amp;E459&amp;"},"</f>
        <v>//           {ITM_IDIVR,   "IDIVR"},</v>
      </c>
      <c r="H459" t="b">
        <f>ISNA(VLOOKUP(J459,J460:J$882,1,0))</f>
        <v>1</v>
      </c>
      <c r="I459" s="27">
        <f>VLOOKUP(C459,SOURCE!V$6:AB$10046,7,0)</f>
        <v>1632</v>
      </c>
      <c r="J459" s="28" t="str">
        <f>VLOOKUP(C459,SOURCE!V$6:AB$10046,6,0)</f>
        <v>IDIVR</v>
      </c>
      <c r="K459" s="29" t="str">
        <f t="shared" si="8"/>
        <v>IDIVR</v>
      </c>
      <c r="L459" s="38" t="str">
        <f>VLOOKUP(C459,SOURCE!V$6:AB$10046,2,0)</f>
        <v>Math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"IDIVR"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ITM_WDAY</v>
      </c>
      <c r="E460" s="26" t="str">
        <f>CHAR(34)&amp;VLOOKUP(C460,SOURCE!$V$3:$AC$2867,6,0)&amp;CHAR(34)</f>
        <v>"WDAY"</v>
      </c>
      <c r="F460" s="22" t="str">
        <f>VLOOKUP(C460,SOURCE!$V$3:$AD$2867,9,0)&amp;"           {"&amp;D460&amp;",   "&amp;E460&amp;"},"</f>
        <v>//           {ITM_WDAY,   "WDAY"},</v>
      </c>
      <c r="H460" t="b">
        <f>ISNA(VLOOKUP(J460,J461:J$882,1,0))</f>
        <v>1</v>
      </c>
      <c r="I460" s="27">
        <f>VLOOKUP(C460,SOURCE!V$6:AB$10046,7,0)</f>
        <v>1633</v>
      </c>
      <c r="J460" s="28" t="str">
        <f>VLOOKUP(C460,SOURCE!V$6:AB$10046,6,0)</f>
        <v>WDAY</v>
      </c>
      <c r="K460" s="29" t="str">
        <f t="shared" si="8"/>
        <v>WDAY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"WDAY"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ITM_WHO</v>
      </c>
      <c r="E461" s="26" t="str">
        <f>CHAR(34)&amp;VLOOKUP(C461,SOURCE!$V$3:$AC$2867,6,0)&amp;CHAR(34)</f>
        <v>"WHO?"</v>
      </c>
      <c r="F461" s="22" t="str">
        <f>VLOOKUP(C461,SOURCE!$V$3:$AD$2867,9,0)&amp;"           {"&amp;D461&amp;",   "&amp;E461&amp;"},"</f>
        <v>//           {ITM_WHO,   "WHO?"},</v>
      </c>
      <c r="H461" t="b">
        <f>ISNA(VLOOKUP(J461,J462:J$882,1,0))</f>
        <v>1</v>
      </c>
      <c r="I461" s="27">
        <f>VLOOKUP(C461,SOURCE!V$6:AB$10046,7,0)</f>
        <v>1634</v>
      </c>
      <c r="J461" s="28" t="str">
        <f>VLOOKUP(C461,SOURCE!V$6:AB$10046,6,0)</f>
        <v>WHO?</v>
      </c>
      <c r="K461" s="29" t="str">
        <f t="shared" si="8"/>
        <v>WHO?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"WHO?"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ITM_WM</v>
      </c>
      <c r="E462" s="26" t="str">
        <f>CHAR(34)&amp;VLOOKUP(C462,SOURCE!$V$3:$AC$2867,6,0)&amp;CHAR(34)</f>
        <v>"WM"</v>
      </c>
      <c r="F462" s="22" t="str">
        <f>VLOOKUP(C462,SOURCE!$V$3:$AD$2867,9,0)&amp;"           {"&amp;D462&amp;",   "&amp;E462&amp;"},"</f>
        <v>//           {ITM_WM,   "WM"},</v>
      </c>
      <c r="H462" t="b">
        <f>ISNA(VLOOKUP(J462,J463:J$882,1,0))</f>
        <v>1</v>
      </c>
      <c r="I462" s="27">
        <f>VLOOKUP(C462,SOURCE!V$6:AB$10046,7,0)</f>
        <v>1635</v>
      </c>
      <c r="J462" s="28" t="str">
        <f>VLOOKUP(C462,SOURCE!V$6:AB$10046,6,0)</f>
        <v>WM</v>
      </c>
      <c r="K462" s="29" t="str">
        <f t="shared" si="8"/>
        <v>Wm</v>
      </c>
      <c r="L462" s="38" t="str">
        <f>VLOOKUP(C462,SOURCE!V$6:AB$10046,2,0)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"W" STD_SUB_m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ITM_WP</v>
      </c>
      <c r="E463" s="26" t="str">
        <f>CHAR(34)&amp;VLOOKUP(C463,SOURCE!$V$3:$AC$2867,6,0)&amp;CHAR(34)</f>
        <v>"WP"</v>
      </c>
      <c r="F463" s="22" t="str">
        <f>VLOOKUP(C463,SOURCE!$V$3:$AD$2867,9,0)&amp;"           {"&amp;D463&amp;",   "&amp;E463&amp;"},"</f>
        <v>//           {ITM_WP,   "WP"},</v>
      </c>
      <c r="H463" t="b">
        <f>ISNA(VLOOKUP(J463,J464:J$882,1,0))</f>
        <v>1</v>
      </c>
      <c r="I463" s="27">
        <f>VLOOKUP(C463,SOURCE!V$6:AB$10046,7,0)</f>
        <v>1636</v>
      </c>
      <c r="J463" s="28" t="str">
        <f>VLOOKUP(C463,SOURCE!V$6:AB$10046,6,0)</f>
        <v>WP</v>
      </c>
      <c r="K463" s="29" t="str">
        <f t="shared" si="8"/>
        <v>Wp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"W" STD_SUB_p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ITM_WM1</v>
      </c>
      <c r="E464" s="26" t="str">
        <f>CHAR(34)&amp;VLOOKUP(C464,SOURCE!$V$3:$AC$2867,6,0)&amp;CHAR(34)</f>
        <v>"W^MINUS_1"</v>
      </c>
      <c r="F464" s="22" t="str">
        <f>VLOOKUP(C464,SOURCE!$V$3:$AD$2867,9,0)&amp;"           {"&amp;D464&amp;",   "&amp;E464&amp;"},"</f>
        <v>//           {ITM_WM1,   "W^MINUS_1"},</v>
      </c>
      <c r="H464" t="b">
        <f>ISNA(VLOOKUP(J464,J465:J$882,1,0))</f>
        <v>1</v>
      </c>
      <c r="I464" s="27">
        <f>VLOOKUP(C464,SOURCE!V$6:AB$10046,7,0)</f>
        <v>1637</v>
      </c>
      <c r="J464" s="28" t="str">
        <f>VLOOKUP(C464,SOURCE!V$6:AB$10046,6,0)</f>
        <v>W^MINUS_1</v>
      </c>
      <c r="K464" s="29" t="str">
        <f t="shared" si="8"/>
        <v>W^MINUS_1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"W" STD_SUP_MINUS_1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ITM_WSIZE</v>
      </c>
      <c r="E465" s="26" t="str">
        <f>CHAR(34)&amp;VLOOKUP(C465,SOURCE!$V$3:$AC$2867,6,0)&amp;CHAR(34)</f>
        <v>"WSIZE"</v>
      </c>
      <c r="F465" s="22" t="str">
        <f>VLOOKUP(C465,SOURCE!$V$3:$AD$2867,9,0)&amp;"           {"&amp;D465&amp;",   "&amp;E465&amp;"},"</f>
        <v>//           {ITM_WSIZE,   "WSIZE"},</v>
      </c>
      <c r="H465" t="b">
        <f>ISNA(VLOOKUP(J465,J466:J$882,1,0))</f>
        <v>1</v>
      </c>
      <c r="I465" s="27">
        <f>VLOOKUP(C465,SOURCE!V$6:AB$10046,7,0)</f>
        <v>1638</v>
      </c>
      <c r="J465" s="28" t="str">
        <f>VLOOKUP(C465,SOURCE!V$6:AB$10046,6,0)</f>
        <v>WSIZE</v>
      </c>
      <c r="K465" s="29" t="str">
        <f t="shared" si="8"/>
        <v>WSIZE</v>
      </c>
      <c r="L465" s="38" t="str">
        <f>VLOOKUP(C465,SOURCE!V$6:AB$10046,2,0)</f>
        <v>CONF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"WSIZE"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ITM_WSIZEQ</v>
      </c>
      <c r="E466" s="26" t="str">
        <f>CHAR(34)&amp;VLOOKUP(C466,SOURCE!$V$3:$AC$2867,6,0)&amp;CHAR(34)</f>
        <v>"WSIZE?"</v>
      </c>
      <c r="F466" s="22" t="str">
        <f>VLOOKUP(C466,SOURCE!$V$3:$AD$2867,9,0)&amp;"           {"&amp;D466&amp;",   "&amp;E466&amp;"},"</f>
        <v>//           {ITM_WSIZEQ,   "WSIZE?"},</v>
      </c>
      <c r="H466" t="b">
        <f>ISNA(VLOOKUP(J466,J467:J$882,1,0))</f>
        <v>1</v>
      </c>
      <c r="I466" s="27">
        <f>VLOOKUP(C466,SOURCE!V$6:AB$10046,7,0)</f>
        <v>1639</v>
      </c>
      <c r="J466" s="28" t="str">
        <f>VLOOKUP(C466,SOURCE!V$6:AB$10046,6,0)</f>
        <v>WSIZE?</v>
      </c>
      <c r="K466" s="29" t="str">
        <f t="shared" si="8"/>
        <v>WSIZE?</v>
      </c>
      <c r="L466" s="38" t="str">
        <f>VLOOKUP(C466,SOURCE!V$6:AB$10046,2,0)</f>
        <v>CONF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"WSIZE?"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ITM_XBAR</v>
      </c>
      <c r="E467" s="26" t="str">
        <f>CHAR(34)&amp;VLOOKUP(C467,SOURCE!$V$3:$AC$2867,6,0)&amp;CHAR(34)</f>
        <v>"X_MEAN"</v>
      </c>
      <c r="F467" s="22" t="str">
        <f>VLOOKUP(C467,SOURCE!$V$3:$AD$2867,9,0)&amp;"           {"&amp;D467&amp;",   "&amp;E467&amp;"},"</f>
        <v>//           {ITM_XBAR,   "X_MEAN"},</v>
      </c>
      <c r="H467" t="b">
        <f>ISNA(VLOOKUP(J467,J468:J$882,1,0))</f>
        <v>1</v>
      </c>
      <c r="I467" s="27">
        <f>VLOOKUP(C467,SOURCE!V$6:AB$10046,7,0)</f>
        <v>1640</v>
      </c>
      <c r="J467" s="28" t="str">
        <f>VLOOKUP(C467,SOURCE!V$6:AB$10046,6,0)</f>
        <v>X_MEAN</v>
      </c>
      <c r="K467" s="29" t="str">
        <f t="shared" si="8"/>
        <v>x_BAR</v>
      </c>
      <c r="L467" s="38" t="str">
        <f>VLOOKUP(C467,SOURCE!V$6:AB$10046,2,0)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STD_x_BAR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ITM_XG</v>
      </c>
      <c r="E468" s="26" t="str">
        <f>CHAR(34)&amp;VLOOKUP(C468,SOURCE!$V$3:$AC$2867,6,0)&amp;CHAR(34)</f>
        <v>"X_GEO"</v>
      </c>
      <c r="F468" s="22" t="str">
        <f>VLOOKUP(C468,SOURCE!$V$3:$AD$2867,9,0)&amp;"           {"&amp;D468&amp;",   "&amp;E468&amp;"},"</f>
        <v>//           {ITM_XG,   "X_GEO"},</v>
      </c>
      <c r="H468" t="b">
        <f>ISNA(VLOOKUP(J468,J469:J$882,1,0))</f>
        <v>1</v>
      </c>
      <c r="I468" s="27">
        <f>VLOOKUP(C468,SOURCE!V$6:AB$10046,7,0)</f>
        <v>1641</v>
      </c>
      <c r="J468" s="28" t="str">
        <f>VLOOKUP(C468,SOURCE!V$6:AB$10046,6,0)</f>
        <v>X_GEO</v>
      </c>
      <c r="K468" s="29" t="str">
        <f t="shared" si="8"/>
        <v>x_BARG</v>
      </c>
      <c r="L468" s="38" t="str">
        <f>VLOOKUP(C468,SOURCE!V$6:AB$10046,2,0)</f>
        <v>Stat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STD_x_BAR STD_SUB_G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ITM_XW</v>
      </c>
      <c r="E469" s="26" t="str">
        <f>CHAR(34)&amp;VLOOKUP(C469,SOURCE!$V$3:$AC$2867,6,0)&amp;CHAR(34)</f>
        <v>"X_WTD"</v>
      </c>
      <c r="F469" s="22" t="str">
        <f>VLOOKUP(C469,SOURCE!$V$3:$AD$2867,9,0)&amp;"           {"&amp;D469&amp;",   "&amp;E469&amp;"},"</f>
        <v>//           {ITM_XW,   "X_WTD"},</v>
      </c>
      <c r="H469" t="b">
        <f>ISNA(VLOOKUP(J469,J470:J$882,1,0))</f>
        <v>1</v>
      </c>
      <c r="I469" s="27">
        <f>VLOOKUP(C469,SOURCE!V$6:AB$10046,7,0)</f>
        <v>1642</v>
      </c>
      <c r="J469" s="28" t="str">
        <f>VLOOKUP(C469,SOURCE!V$6:AB$10046,6,0)</f>
        <v>X_WTD</v>
      </c>
      <c r="K469" s="29" t="str">
        <f t="shared" si="8"/>
        <v>x_BARw</v>
      </c>
      <c r="L469" s="38" t="str">
        <f>VLOOKUP(C469,SOURCE!V$6:AB$10046,2,0)</f>
        <v>Stat</v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STD_x_BAR STD_SUB_w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ITM_XCIRC</v>
      </c>
      <c r="E470" s="26" t="str">
        <f>CHAR(34)&amp;VLOOKUP(C470,SOURCE!$V$3:$AC$2867,6,0)&amp;CHAR(34)</f>
        <v>"X_CIRC"</v>
      </c>
      <c r="F470" s="22" t="str">
        <f>VLOOKUP(C470,SOURCE!$V$3:$AD$2867,9,0)&amp;"           {"&amp;D470&amp;",   "&amp;E470&amp;"},"</f>
        <v>//           {ITM_XCIRC,   "X_CIRC"},</v>
      </c>
      <c r="H470" t="b">
        <f>ISNA(VLOOKUP(J470,J471:J$882,1,0))</f>
        <v>1</v>
      </c>
      <c r="I470" s="27">
        <f>VLOOKUP(C470,SOURCE!V$6:AB$10046,7,0)</f>
        <v>1643</v>
      </c>
      <c r="J470" s="28" t="str">
        <f>VLOOKUP(C470,SOURCE!V$6:AB$10046,6,0)</f>
        <v>X_CIRC</v>
      </c>
      <c r="K470" s="29" t="str">
        <f t="shared" si="8"/>
        <v>x_CIRC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STD_x_CIRC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ITM_XtoDATE</v>
      </c>
      <c r="E471" s="26" t="str">
        <f>CHAR(34)&amp;VLOOKUP(C471,SOURCE!$V$3:$AC$2867,6,0)&amp;CHAR(34)</f>
        <v>"X&gt;DATE"</v>
      </c>
      <c r="F471" s="22" t="str">
        <f>VLOOKUP(C471,SOURCE!$V$3:$AD$2867,9,0)&amp;"           {"&amp;D471&amp;",   "&amp;E471&amp;"},"</f>
        <v>//           {ITM_XtoDATE,   "X&gt;DATE"},</v>
      </c>
      <c r="H471" t="b">
        <f>ISNA(VLOOKUP(J471,J472:J$882,1,0))</f>
        <v>1</v>
      </c>
      <c r="I471" s="27">
        <f>VLOOKUP(C471,SOURCE!V$6:AB$10046,7,0)</f>
        <v>1644</v>
      </c>
      <c r="J471" s="28" t="str">
        <f>VLOOKUP(C471,SOURCE!V$6:AB$10046,6,0)</f>
        <v>X&gt;DATE</v>
      </c>
      <c r="K471" s="29" t="str">
        <f t="shared" si="8"/>
        <v>x&gt;DATE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"x" STD_RIGHT_ARROW "DATE"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ITM_XtoALPHA</v>
      </c>
      <c r="E472" s="26" t="str">
        <f>CHAR(34)&amp;VLOOKUP(C472,SOURCE!$V$3:$AC$2867,6,0)&amp;CHAR(34)</f>
        <v>"X&gt;ALPHA"</v>
      </c>
      <c r="F472" s="22" t="str">
        <f>VLOOKUP(C472,SOURCE!$V$3:$AD$2867,9,0)&amp;"           {"&amp;D472&amp;",   "&amp;E472&amp;"},"</f>
        <v>//           {ITM_XtoALPHA,   "X&gt;ALPHA"},</v>
      </c>
      <c r="H472" t="b">
        <f>ISNA(VLOOKUP(J472,J473:J$882,1,0))</f>
        <v>1</v>
      </c>
      <c r="I472" s="27">
        <f>VLOOKUP(C472,SOURCE!V$6:AB$10046,7,0)</f>
        <v>1645</v>
      </c>
      <c r="J472" s="28" t="str">
        <f>VLOOKUP(C472,SOURCE!V$6:AB$10046,6,0)</f>
        <v>X&gt;ALPHA</v>
      </c>
      <c r="K472" s="29" t="str">
        <f t="shared" si="8"/>
        <v>x&gt;alpha</v>
      </c>
      <c r="L472" s="38" t="str">
        <f>VLOOKUP(C472,SOURCE!V$6:AB$10046,2,0)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STD_RIGHT_ARROW STD_alpha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ITM_M_QR</v>
      </c>
      <c r="E473" s="26" t="str">
        <f>CHAR(34)&amp;VLOOKUP(C473,SOURCE!$V$3:$AC$2867,6,0)&amp;CHAR(34)</f>
        <v>"M.QR"</v>
      </c>
      <c r="F473" s="22" t="str">
        <f>VLOOKUP(C473,SOURCE!$V$3:$AD$2867,9,0)&amp;"           {"&amp;D473&amp;",   "&amp;E473&amp;"},"</f>
        <v>//           {ITM_M_QR,   "M.QR"},</v>
      </c>
      <c r="H473" t="b">
        <f>ISNA(VLOOKUP(J473,J474:J$882,1,0))</f>
        <v>1</v>
      </c>
      <c r="I473" s="27">
        <f>VLOOKUP(C473,SOURCE!V$6:AB$10046,7,0)</f>
        <v>1646</v>
      </c>
      <c r="J473" s="28" t="str">
        <f>VLOOKUP(C473,SOURCE!V$6:AB$10046,6,0)</f>
        <v>M.QR</v>
      </c>
      <c r="K473" s="29" t="str">
        <f t="shared" si="8"/>
        <v>M.QR</v>
      </c>
      <c r="L473" s="38" t="str">
        <f>VLOOKUP(C473,SOURCE!V$6:AB$10046,2,0)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"M.QR"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ITM_YEAR</v>
      </c>
      <c r="E474" s="26" t="str">
        <f>CHAR(34)&amp;VLOOKUP(C474,SOURCE!$V$3:$AC$2867,6,0)&amp;CHAR(34)</f>
        <v>"YEAR"</v>
      </c>
      <c r="F474" s="22" t="str">
        <f>VLOOKUP(C474,SOURCE!$V$3:$AD$2867,9,0)&amp;"           {"&amp;D474&amp;",   "&amp;E474&amp;"},"</f>
        <v>//           {ITM_YEAR,   "YEAR"},</v>
      </c>
      <c r="H474" t="b">
        <f>ISNA(VLOOKUP(J474,J475:J$882,1,0))</f>
        <v>1</v>
      </c>
      <c r="I474" s="27">
        <f>VLOOKUP(C474,SOURCE!V$6:AB$10046,7,0)</f>
        <v>1647</v>
      </c>
      <c r="J474" s="28" t="str">
        <f>VLOOKUP(C474,SOURCE!V$6:AB$10046,6,0)</f>
        <v>YEAR</v>
      </c>
      <c r="K474" s="29" t="str">
        <f t="shared" si="8"/>
        <v>YEAR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"YEAR"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ITM_YCIRC</v>
      </c>
      <c r="E475" s="26" t="str">
        <f>CHAR(34)&amp;VLOOKUP(C475,SOURCE!$V$3:$AC$2867,6,0)&amp;CHAR(34)</f>
        <v>"Y_CIRC"</v>
      </c>
      <c r="F475" s="22" t="str">
        <f>VLOOKUP(C475,SOURCE!$V$3:$AD$2867,9,0)&amp;"           {"&amp;D475&amp;",   "&amp;E475&amp;"},"</f>
        <v>//           {ITM_YCIRC,   "Y_CIRC"},</v>
      </c>
      <c r="H475" t="b">
        <f>ISNA(VLOOKUP(J475,J476:J$882,1,0))</f>
        <v>1</v>
      </c>
      <c r="I475" s="27">
        <f>VLOOKUP(C475,SOURCE!V$6:AB$10046,7,0)</f>
        <v>1648</v>
      </c>
      <c r="J475" s="28" t="str">
        <f>VLOOKUP(C475,SOURCE!V$6:AB$10046,6,0)</f>
        <v>Y_CIRC</v>
      </c>
      <c r="K475" s="29" t="str">
        <f t="shared" si="8"/>
        <v>y_CIRC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STD_y_CIRC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ITM_YMD</v>
      </c>
      <c r="E476" s="26" t="str">
        <f>CHAR(34)&amp;VLOOKUP(C476,SOURCE!$V$3:$AC$2867,6,0)&amp;CHAR(34)</f>
        <v>"YMD"</v>
      </c>
      <c r="F476" s="22" t="str">
        <f>VLOOKUP(C476,SOURCE!$V$3:$AD$2867,9,0)&amp;"           {"&amp;D476&amp;",   "&amp;E476&amp;"},"</f>
        <v>//           {ITM_YMD,   "YMD"},</v>
      </c>
      <c r="H476" t="b">
        <f>ISNA(VLOOKUP(J476,J477:J$882,1,0))</f>
        <v>1</v>
      </c>
      <c r="I476" s="27">
        <f>VLOOKUP(C476,SOURCE!V$6:AB$10046,7,0)</f>
        <v>1649</v>
      </c>
      <c r="J476" s="28" t="str">
        <f>VLOOKUP(C476,SOURCE!V$6:AB$10046,6,0)</f>
        <v>YMD</v>
      </c>
      <c r="K476" s="29" t="str">
        <f t="shared" si="8"/>
        <v>YMD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"YMD"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ITM_Yex</v>
      </c>
      <c r="E477" s="26" t="str">
        <f>CHAR(34)&amp;VLOOKUP(C477,SOURCE!$V$3:$AC$2867,6,0)&amp;CHAR(34)</f>
        <v>"Y&lt;&gt;"</v>
      </c>
      <c r="F477" s="22" t="str">
        <f>VLOOKUP(C477,SOURCE!$V$3:$AD$2867,9,0)&amp;"           {"&amp;D477&amp;",   "&amp;E477&amp;"},"</f>
        <v>//           {ITM_Yex,   "Y&lt;&gt;"},</v>
      </c>
      <c r="H477" t="b">
        <f>ISNA(VLOOKUP(J477,J478:J$882,1,0))</f>
        <v>1</v>
      </c>
      <c r="I477" s="27">
        <f>VLOOKUP(C477,SOURCE!V$6:AB$10046,7,0)</f>
        <v>1650</v>
      </c>
      <c r="J477" s="28" t="str">
        <f>VLOOKUP(C477,SOURCE!V$6:AB$10046,6,0)</f>
        <v>Y&lt;&gt;</v>
      </c>
      <c r="K477" s="29" t="str">
        <f t="shared" si="8"/>
        <v>y&lt;&gt;</v>
      </c>
      <c r="L477" s="38" t="str">
        <f>VLOOKUP(C477,SOURCE!V$6:AB$10046,2,0)</f>
        <v>STACK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"y" STD_LEFT_RIGHT_ARROWS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ITM_Zex</v>
      </c>
      <c r="E478" s="26" t="str">
        <f>CHAR(34)&amp;VLOOKUP(C478,SOURCE!$V$3:$AC$2867,6,0)&amp;CHAR(34)</f>
        <v>"Z&lt;&gt;"</v>
      </c>
      <c r="F478" s="22" t="str">
        <f>VLOOKUP(C478,SOURCE!$V$3:$AD$2867,9,0)&amp;"           {"&amp;D478&amp;",   "&amp;E478&amp;"},"</f>
        <v>//           {ITM_Zex,   "Z&lt;&gt;"},</v>
      </c>
      <c r="H478" t="b">
        <f>ISNA(VLOOKUP(J478,J479:J$882,1,0))</f>
        <v>1</v>
      </c>
      <c r="I478" s="27">
        <f>VLOOKUP(C478,SOURCE!V$6:AB$10046,7,0)</f>
        <v>1651</v>
      </c>
      <c r="J478" s="28" t="str">
        <f>VLOOKUP(C478,SOURCE!V$6:AB$10046,6,0)</f>
        <v>Z&lt;&gt;</v>
      </c>
      <c r="K478" s="29" t="str">
        <f t="shared" si="8"/>
        <v>z&lt;&gt;</v>
      </c>
      <c r="L478" s="38" t="str">
        <f>VLOOKUP(C478,SOURCE!V$6:AB$10046,2,0)</f>
        <v>STACK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"z" STD_LEFT_RIGHT_ARROWS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ITM_XMAX</v>
      </c>
      <c r="E479" s="26" t="str">
        <f>CHAR(34)&amp;VLOOKUP(C479,SOURCE!$V$3:$AC$2867,6,0)&amp;CHAR(34)</f>
        <v>"XMAX"</v>
      </c>
      <c r="F479" s="22" t="str">
        <f>VLOOKUP(C479,SOURCE!$V$3:$AD$2867,9,0)&amp;"           {"&amp;D479&amp;",   "&amp;E479&amp;"},"</f>
        <v>//           {ITM_XMAX,   "XMAX"},</v>
      </c>
      <c r="H479" t="b">
        <f>ISNA(VLOOKUP(J479,J480:J$882,1,0))</f>
        <v>1</v>
      </c>
      <c r="I479" s="27">
        <f>VLOOKUP(C479,SOURCE!V$6:AB$10046,7,0)</f>
        <v>1653</v>
      </c>
      <c r="J479" s="28" t="str">
        <f>VLOOKUP(C479,SOURCE!V$6:AB$10046,6,0)</f>
        <v>XMAX</v>
      </c>
      <c r="K479" s="29" t="str">
        <f t="shared" si="8"/>
        <v>xMAX</v>
      </c>
      <c r="L479" s="38" t="str">
        <f>VLOOKUP(C479,SOURCE!V$6:AB$10046,2,0)</f>
        <v>Stat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"x" STD_SUB_M STD_SUB_A STD_SUB_X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ITM_XMIN</v>
      </c>
      <c r="E480" s="26" t="str">
        <f>CHAR(34)&amp;VLOOKUP(C480,SOURCE!$V$3:$AC$2867,6,0)&amp;CHAR(34)</f>
        <v>"XMIN"</v>
      </c>
      <c r="F480" s="22" t="str">
        <f>VLOOKUP(C480,SOURCE!$V$3:$AD$2867,9,0)&amp;"           {"&amp;D480&amp;",   "&amp;E480&amp;"},"</f>
        <v>//           {ITM_XMIN,   "XMIN"},</v>
      </c>
      <c r="H480" t="b">
        <f>ISNA(VLOOKUP(J480,J481:J$882,1,0))</f>
        <v>1</v>
      </c>
      <c r="I480" s="27">
        <f>VLOOKUP(C480,SOURCE!V$6:AB$10046,7,0)</f>
        <v>1654</v>
      </c>
      <c r="J480" s="28" t="str">
        <f>VLOOKUP(C480,SOURCE!V$6:AB$10046,6,0)</f>
        <v>XMIN</v>
      </c>
      <c r="K480" s="29" t="str">
        <f t="shared" si="8"/>
        <v>xMIN</v>
      </c>
      <c r="L480" s="38" t="str">
        <f>VLOOKUP(C480,SOURCE!V$6:AB$10046,2,0)</f>
        <v>Stat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"x" STD_SUB_M STD_SUB_I STD_SUB_N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ITM_BETAXY</v>
      </c>
      <c r="E481" s="26" t="str">
        <f>CHAR(34)&amp;VLOOKUP(C481,SOURCE!$V$3:$AC$2867,6,0)&amp;CHAR(34)</f>
        <v>"BETA"</v>
      </c>
      <c r="F481" s="22" t="str">
        <f>VLOOKUP(C481,SOURCE!$V$3:$AD$2867,9,0)&amp;"           {"&amp;D481&amp;",   "&amp;E481&amp;"},"</f>
        <v>//           {ITM_BETAXY,   "BETA"},</v>
      </c>
      <c r="H481" t="b">
        <f>ISNA(VLOOKUP(J481,J482:J$882,1,0))</f>
        <v>1</v>
      </c>
      <c r="I481" s="27">
        <f>VLOOKUP(C481,SOURCE!V$6:AB$10046,7,0)</f>
        <v>1661</v>
      </c>
      <c r="J481" s="28" t="str">
        <f>VLOOKUP(C481,SOURCE!V$6:AB$10046,6,0)</f>
        <v>BETA</v>
      </c>
      <c r="K481" s="29" t="str">
        <f t="shared" si="8"/>
        <v>beta(x,y)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STD_beta "(x,y)"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ITM_gammaXY</v>
      </c>
      <c r="E482" s="26" t="str">
        <f>CHAR(34)&amp;VLOOKUP(C482,SOURCE!$V$3:$AC$2867,6,0)&amp;CHAR(34)</f>
        <v>"GAMMAXY"</v>
      </c>
      <c r="F482" s="22" t="str">
        <f>VLOOKUP(C482,SOURCE!$V$3:$AD$2867,9,0)&amp;"           {"&amp;D482&amp;",   "&amp;E482&amp;"},"</f>
        <v>//           {ITM_gammaXY,   "GAMMAXY"},</v>
      </c>
      <c r="H482" t="b">
        <f>ISNA(VLOOKUP(J482,J483:J$882,1,0))</f>
        <v>0</v>
      </c>
      <c r="I482" s="27">
        <f>VLOOKUP(C482,SOURCE!V$6:AB$10046,7,0)</f>
        <v>1662</v>
      </c>
      <c r="J482" s="28" t="str">
        <f>VLOOKUP(C482,SOURCE!V$6:AB$10046,6,0)</f>
        <v>GAMMAXY</v>
      </c>
      <c r="K482" s="29" t="str">
        <f t="shared" si="8"/>
        <v>gammaxy</v>
      </c>
      <c r="L482" s="38" t="str">
        <f>VLOOKUP(C482,SOURCE!V$6:AB$10046,2,0)</f>
        <v/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STD_gamma STD_SUB_x STD_SUB_y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ITM_GAMMAXY</v>
      </c>
      <c r="E483" s="26" t="str">
        <f>CHAR(34)&amp;VLOOKUP(C483,SOURCE!$V$3:$AC$2867,6,0)&amp;CHAR(34)</f>
        <v>"GAMMAXY"</v>
      </c>
      <c r="F483" s="22" t="str">
        <f>VLOOKUP(C483,SOURCE!$V$3:$AD$2867,9,0)&amp;"           {"&amp;D483&amp;",   "&amp;E483&amp;"},"</f>
        <v>//           {ITM_GAMMAXY,   "GAMMAXY"},</v>
      </c>
      <c r="H483" t="b">
        <f>ISNA(VLOOKUP(J483,J484:J$882,1,0))</f>
        <v>1</v>
      </c>
      <c r="I483" s="27">
        <f>VLOOKUP(C483,SOURCE!V$6:AB$10046,7,0)</f>
        <v>1663</v>
      </c>
      <c r="J483" s="28" t="str">
        <f>VLOOKUP(C483,SOURCE!V$6:AB$10046,6,0)</f>
        <v>GAMMAXY</v>
      </c>
      <c r="K483" s="29" t="str">
        <f t="shared" si="8"/>
        <v>GAMMAxy</v>
      </c>
      <c r="L483" s="38" t="str">
        <f>VLOOKUP(C483,SOURCE!V$6:AB$10046,2,0)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0</v>
      </c>
      <c r="Q483" s="26" t="str">
        <f>VLOOKUP(I483,SOURCE!B:P,5,0)</f>
        <v>STD_GAMMA STD_SUB_x STD_SUB_y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ITM_GAMMAX</v>
      </c>
      <c r="E484" s="26" t="str">
        <f>CHAR(34)&amp;VLOOKUP(C484,SOURCE!$V$3:$AC$2867,6,0)&amp;CHAR(34)</f>
        <v>"GAMMA"</v>
      </c>
      <c r="F484" s="22" t="str">
        <f>VLOOKUP(C484,SOURCE!$V$3:$AD$2867,9,0)&amp;"           {"&amp;D484&amp;",   "&amp;E484&amp;"},"</f>
        <v>//           {ITM_GAMMAX,   "GAMMA"},</v>
      </c>
      <c r="H484" t="b">
        <f>ISNA(VLOOKUP(J484,J485:J$882,1,0))</f>
        <v>1</v>
      </c>
      <c r="I484" s="27">
        <f>VLOOKUP(C484,SOURCE!V$6:AB$10046,7,0)</f>
        <v>1664</v>
      </c>
      <c r="J484" s="28" t="str">
        <f>VLOOKUP(C484,SOURCE!V$6:AB$10046,6,0)</f>
        <v>GAMMA</v>
      </c>
      <c r="K484" s="29" t="str">
        <f t="shared" si="8"/>
        <v>GAMMA(x)</v>
      </c>
      <c r="L484" s="38" t="str">
        <f>VLOOKUP(C484,SOURCE!V$6:AB$10046,2,0)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STD_GAMMA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ITM_YYX</v>
      </c>
      <c r="E485" s="26" t="str">
        <f>CHAR(34)&amp;VLOOKUP(C485,SOURCE!$V$3:$AC$2867,6,0)&amp;CHAR(34)</f>
        <v>"YY(X)"</v>
      </c>
      <c r="F485" s="22" t="str">
        <f>VLOOKUP(C485,SOURCE!$V$3:$AD$2867,9,0)&amp;"           {"&amp;D485&amp;",   "&amp;E485&amp;"},"</f>
        <v>//           {ITM_YYX,   "YY(X)"},</v>
      </c>
      <c r="H485" t="b">
        <f>ISNA(VLOOKUP(J485,J486:J$882,1,0))</f>
        <v>1</v>
      </c>
      <c r="I485" s="27">
        <f>VLOOKUP(C485,SOURCE!V$6:AB$10046,7,0)</f>
        <v>1665</v>
      </c>
      <c r="J485" s="28" t="str">
        <f>VLOOKUP(C485,SOURCE!V$6:AB$10046,6,0)</f>
        <v>YY(X)</v>
      </c>
      <c r="K485" s="29" t="str">
        <f t="shared" si="8"/>
        <v>Yy(x)</v>
      </c>
      <c r="L485" s="38" t="str">
        <f>VLOOKUP(C485,SOURCE!V$6:AB$10046,2,0)</f>
        <v/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"Y" STD_SUB_y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ITM_DELTAPC</v>
      </c>
      <c r="E486" s="26" t="str">
        <f>CHAR(34)&amp;VLOOKUP(C486,SOURCE!$V$3:$AC$2867,6,0)&amp;CHAR(34)</f>
        <v>"DELTA%"</v>
      </c>
      <c r="F486" s="22" t="str">
        <f>VLOOKUP(C486,SOURCE!$V$3:$AD$2867,9,0)&amp;"           {"&amp;D486&amp;",   "&amp;E486&amp;"},"</f>
        <v>//           {ITM_DELTAPC,   "DELTA%"},</v>
      </c>
      <c r="H486" t="b">
        <f>ISNA(VLOOKUP(J486,J487:J$882,1,0))</f>
        <v>1</v>
      </c>
      <c r="I486" s="27">
        <f>VLOOKUP(C486,SOURCE!V$6:AB$10046,7,0)</f>
        <v>1666</v>
      </c>
      <c r="J486" s="28" t="str">
        <f>VLOOKUP(C486,SOURCE!V$6:AB$10046,6,0)</f>
        <v>DELTA%</v>
      </c>
      <c r="K486" s="29" t="str">
        <f t="shared" si="8"/>
        <v>DELTA%</v>
      </c>
      <c r="L486" s="38" t="str">
        <f>VLOOKUP(C486,SOURCE!V$6:AB$10046,2,0)</f>
        <v>Math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STD_DELTA "%"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ITM_SCATTFACT</v>
      </c>
      <c r="E487" s="26" t="str">
        <f>CHAR(34)&amp;VLOOKUP(C487,SOURCE!$V$3:$AC$2867,6,0)&amp;CHAR(34)</f>
        <v>"EPSILON"</v>
      </c>
      <c r="F487" s="22" t="str">
        <f>VLOOKUP(C487,SOURCE!$V$3:$AD$2867,9,0)&amp;"           {"&amp;D487&amp;",   "&amp;E487&amp;"},"</f>
        <v>//           {ITM_SCATTFACT,   "EPSILON"},</v>
      </c>
      <c r="H487" t="b">
        <f>ISNA(VLOOKUP(J487,J488:J$882,1,0))</f>
        <v>1</v>
      </c>
      <c r="I487" s="27">
        <f>VLOOKUP(C487,SOURCE!V$6:AB$10046,7,0)</f>
        <v>1667</v>
      </c>
      <c r="J487" s="28" t="str">
        <f>VLOOKUP(C487,SOURCE!V$6:AB$10046,6,0)</f>
        <v>EPSILON</v>
      </c>
      <c r="K487" s="29" t="str">
        <f t="shared" si="8"/>
        <v>epsilon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STD_epsilon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ITM_SCATTFACTm</v>
      </c>
      <c r="E488" s="26" t="str">
        <f>CHAR(34)&amp;VLOOKUP(C488,SOURCE!$V$3:$AC$2867,6,0)&amp;CHAR(34)</f>
        <v>"EPSILONM"</v>
      </c>
      <c r="F488" s="22" t="str">
        <f>VLOOKUP(C488,SOURCE!$V$3:$AD$2867,9,0)&amp;"           {"&amp;D488&amp;",   "&amp;E488&amp;"},"</f>
        <v>//           {ITM_SCATTFACTm,   "EPSILONM"},</v>
      </c>
      <c r="H488" t="b">
        <f>ISNA(VLOOKUP(J488,J489:J$882,1,0))</f>
        <v>1</v>
      </c>
      <c r="I488" s="27">
        <f>VLOOKUP(C488,SOURCE!V$6:AB$10046,7,0)</f>
        <v>1668</v>
      </c>
      <c r="J488" s="28" t="str">
        <f>VLOOKUP(C488,SOURCE!V$6:AB$10046,6,0)</f>
        <v>EPSILONM</v>
      </c>
      <c r="K488" s="29" t="str">
        <f t="shared" si="8"/>
        <v>epsilonm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STD_epsilon STD_SUB_m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ITM_SCATTFACTp</v>
      </c>
      <c r="E489" s="26" t="str">
        <f>CHAR(34)&amp;VLOOKUP(C489,SOURCE!$V$3:$AC$2867,6,0)&amp;CHAR(34)</f>
        <v>"EPSILONP"</v>
      </c>
      <c r="F489" s="22" t="str">
        <f>VLOOKUP(C489,SOURCE!$V$3:$AD$2867,9,0)&amp;"           {"&amp;D489&amp;",   "&amp;E489&amp;"},"</f>
        <v>//           {ITM_SCATTFACTp,   "EPSILONP"},</v>
      </c>
      <c r="H489" t="b">
        <f>ISNA(VLOOKUP(J489,J490:J$882,1,0))</f>
        <v>1</v>
      </c>
      <c r="I489" s="27">
        <f>VLOOKUP(C489,SOURCE!V$6:AB$10046,7,0)</f>
        <v>1669</v>
      </c>
      <c r="J489" s="28" t="str">
        <f>VLOOKUP(C489,SOURCE!V$6:AB$10046,6,0)</f>
        <v>EPSILONP</v>
      </c>
      <c r="K489" s="29" t="str">
        <f t="shared" si="8"/>
        <v>epsilonp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STD_epsilon STD_SUB_p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ITM_zetaX</v>
      </c>
      <c r="E490" s="26" t="str">
        <f>CHAR(34)&amp;VLOOKUP(C490,SOURCE!$V$3:$AC$2867,6,0)&amp;CHAR(34)</f>
        <v>"ZETA(X)"</v>
      </c>
      <c r="F490" s="22" t="str">
        <f>VLOOKUP(C490,SOURCE!$V$3:$AD$2867,9,0)&amp;"           {"&amp;D490&amp;",   "&amp;E490&amp;"},"</f>
        <v>//           {ITM_zetaX,   "ZETA(X)"},</v>
      </c>
      <c r="H490" t="b">
        <f>ISNA(VLOOKUP(J490,J491:J$882,1,0))</f>
        <v>1</v>
      </c>
      <c r="I490" s="27">
        <f>VLOOKUP(C490,SOURCE!V$6:AB$10046,7,0)</f>
        <v>1670</v>
      </c>
      <c r="J490" s="28" t="str">
        <f>VLOOKUP(C490,SOURCE!V$6:AB$10046,6,0)</f>
        <v>ZETA(X)</v>
      </c>
      <c r="K490" s="29" t="str">
        <f t="shared" si="8"/>
        <v>zeta(x)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STD_zeta "(x)"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ITM_PIn</v>
      </c>
      <c r="E491" s="26" t="str">
        <f>CHAR(34)&amp;VLOOKUP(C491,SOURCE!$V$3:$AC$2867,6,0)&amp;CHAR(34)</f>
        <v>"PIN"</v>
      </c>
      <c r="F491" s="22" t="str">
        <f>VLOOKUP(C491,SOURCE!$V$3:$AD$2867,9,0)&amp;"           {"&amp;D491&amp;",   "&amp;E491&amp;"},"</f>
        <v>//           {ITM_PIn,   "PIN"},</v>
      </c>
      <c r="H491" t="b">
        <f>ISNA(VLOOKUP(J491,J492:J$882,1,0))</f>
        <v>1</v>
      </c>
      <c r="I491" s="27">
        <f>VLOOKUP(C491,SOURCE!V$6:AB$10046,7,0)</f>
        <v>1671</v>
      </c>
      <c r="J491" s="28" t="str">
        <f>VLOOKUP(C491,SOURCE!V$6:AB$10046,6,0)</f>
        <v>PIN</v>
      </c>
      <c r="K491" s="29" t="str">
        <f t="shared" si="8"/>
        <v>PIn</v>
      </c>
      <c r="L491" s="38">
        <f>VLOOKUP(C491,SOURCE!V$6:AB$10046,2,0)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STD_PI STD_SUB_n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ITM_SIGMAn</v>
      </c>
      <c r="E492" s="26" t="str">
        <f>CHAR(34)&amp;VLOOKUP(C492,SOURCE!$V$3:$AC$2867,6,0)&amp;CHAR(34)</f>
        <v>"SUMN"</v>
      </c>
      <c r="F492" s="22" t="str">
        <f>VLOOKUP(C492,SOURCE!$V$3:$AD$2867,9,0)&amp;"           {"&amp;D492&amp;",   "&amp;E492&amp;"},"</f>
        <v>//           {ITM_SIGMAn,   "SUMN"},</v>
      </c>
      <c r="H492" t="b">
        <f>ISNA(VLOOKUP(J492,J493:J$882,1,0))</f>
        <v>1</v>
      </c>
      <c r="I492" s="27">
        <f>VLOOKUP(C492,SOURCE!V$6:AB$10046,7,0)</f>
        <v>1672</v>
      </c>
      <c r="J492" s="28" t="str">
        <f>VLOOKUP(C492,SOURCE!V$6:AB$10046,6,0)</f>
        <v>SUMN</v>
      </c>
      <c r="K492" s="29" t="str">
        <f t="shared" si="8"/>
        <v>SUMn</v>
      </c>
      <c r="L492" s="38">
        <f>VLOOKUP(C492,SOURCE!V$6:AB$10046,2,0)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STD_SIGMA STD_SUB_n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ITM_STDDEV</v>
      </c>
      <c r="E493" s="26" t="str">
        <f>CHAR(34)&amp;VLOOKUP(C493,SOURCE!$V$3:$AC$2867,6,0)&amp;CHAR(34)</f>
        <v>"SUM"</v>
      </c>
      <c r="F493" s="22" t="str">
        <f>VLOOKUP(C493,SOURCE!$V$3:$AD$2867,9,0)&amp;"           {"&amp;D493&amp;",   "&amp;E493&amp;"},"</f>
        <v>//           {ITM_STDDEV,   "SUM"},</v>
      </c>
      <c r="H493" t="b">
        <f>ISNA(VLOOKUP(J493,J494:J$882,1,0))</f>
        <v>1</v>
      </c>
      <c r="I493" s="27">
        <f>VLOOKUP(C493,SOURCE!V$6:AB$10046,7,0)</f>
        <v>1673</v>
      </c>
      <c r="J493" s="28" t="str">
        <f>VLOOKUP(C493,SOURCE!V$6:AB$10046,6,0)</f>
        <v>SUM</v>
      </c>
      <c r="K493" s="29" t="str">
        <f t="shared" si="8"/>
        <v>sigma</v>
      </c>
      <c r="L493" s="38">
        <f>VLOOKUP(C493,SOURCE!V$6:AB$10046,2,0)</f>
        <v>0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STD_sigma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ITM_STDDEVPOP</v>
      </c>
      <c r="E494" s="26" t="str">
        <f>CHAR(34)&amp;VLOOKUP(C494,SOURCE!$V$3:$AC$2867,6,0)&amp;CHAR(34)</f>
        <v>"SUMW"</v>
      </c>
      <c r="F494" s="22" t="str">
        <f>VLOOKUP(C494,SOURCE!$V$3:$AD$2867,9,0)&amp;"           {"&amp;D494&amp;",   "&amp;E494&amp;"},"</f>
        <v>//           {ITM_STDDEVPOP,   "SUMW"},</v>
      </c>
      <c r="H494" t="b">
        <f>ISNA(VLOOKUP(J494,J495:J$882,1,0))</f>
        <v>1</v>
      </c>
      <c r="I494" s="27">
        <f>VLOOKUP(C494,SOURCE!V$6:AB$10046,7,0)</f>
        <v>1674</v>
      </c>
      <c r="J494" s="28" t="str">
        <f>VLOOKUP(C494,SOURCE!V$6:AB$10046,6,0)</f>
        <v>SUMW</v>
      </c>
      <c r="K494" s="29" t="str">
        <f t="shared" si="8"/>
        <v>sigmaw</v>
      </c>
      <c r="L494" s="38">
        <f>VLOOKUP(C494,SOURCE!V$6:AB$10046,2,0)</f>
        <v>0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STD_sigma STD_SUB_w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ITM_RANI</v>
      </c>
      <c r="E495" s="26" t="str">
        <f>CHAR(34)&amp;VLOOKUP(C495,SOURCE!$V$3:$AC$2867,6,0)&amp;CHAR(34)</f>
        <v>"RANI#"</v>
      </c>
      <c r="F495" s="22" t="str">
        <f>VLOOKUP(C495,SOURCE!$V$3:$AD$2867,9,0)&amp;"           {"&amp;D495&amp;",   "&amp;E495&amp;"},"</f>
        <v>//           {ITM_RANI,   "RANI#"},</v>
      </c>
      <c r="H495" t="b">
        <f>ISNA(VLOOKUP(J495,J496:J$882,1,0))</f>
        <v>1</v>
      </c>
      <c r="I495" s="27">
        <f>VLOOKUP(C495,SOURCE!V$6:AB$10046,7,0)</f>
        <v>1675</v>
      </c>
      <c r="J495" s="28" t="str">
        <f>VLOOKUP(C495,SOURCE!V$6:AB$10046,6,0)</f>
        <v>RANI#</v>
      </c>
      <c r="K495" s="29" t="str">
        <f t="shared" si="8"/>
        <v>RANI#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"RANI#"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ITM_PRINTERX</v>
      </c>
      <c r="E496" s="26" t="str">
        <f>CHAR(34)&amp;VLOOKUP(C496,SOURCE!$V$3:$AC$2867,6,0)&amp;CHAR(34)</f>
        <v>"PRINTERX"</v>
      </c>
      <c r="F496" s="22" t="str">
        <f>VLOOKUP(C496,SOURCE!$V$3:$AD$2867,9,0)&amp;"           {"&amp;D496&amp;",   "&amp;E496&amp;"},"</f>
        <v>//           {ITM_PRINTERX,   "PRINTERX"},</v>
      </c>
      <c r="H496" t="b">
        <f>ISNA(VLOOKUP(J496,J497:J$882,1,0))</f>
        <v>1</v>
      </c>
      <c r="I496" s="27">
        <f>VLOOKUP(C496,SOURCE!V$6:AB$10046,7,0)</f>
        <v>1676</v>
      </c>
      <c r="J496" s="28" t="str">
        <f>VLOOKUP(C496,SOURCE!V$6:AB$10046,6,0)</f>
        <v>PRINTERX</v>
      </c>
      <c r="K496" s="29" t="str">
        <f t="shared" si="8"/>
        <v>PRINTERx</v>
      </c>
      <c r="L496" s="38" t="str">
        <f>VLOOKUP(C496,SOURCE!V$6:AB$10046,2,0)</f>
        <v/>
      </c>
      <c r="M496" t="str">
        <f>IF(VLOOKUP(I496,SOURCE!B:P,2,0)="/  { itemToBeCoded","To be coded","")</f>
        <v>To be coded</v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STD_PRINTER "x"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ITM_RANGE</v>
      </c>
      <c r="E497" s="26" t="str">
        <f>CHAR(34)&amp;VLOOKUP(C497,SOURCE!$V$3:$AC$2867,6,0)&amp;CHAR(34)</f>
        <v>"RANGE"</v>
      </c>
      <c r="F497" s="22" t="str">
        <f>VLOOKUP(C497,SOURCE!$V$3:$AD$2867,9,0)&amp;"           {"&amp;D497&amp;",   "&amp;E497&amp;"},"</f>
        <v>//           {ITM_RANGE,   "RANGE"},</v>
      </c>
      <c r="H497" t="b">
        <f>ISNA(VLOOKUP(J497,J498:J$882,1,0))</f>
        <v>1</v>
      </c>
      <c r="I497" s="27">
        <f>VLOOKUP(C497,SOURCE!V$6:AB$10046,7,0)</f>
        <v>1677</v>
      </c>
      <c r="J497" s="28" t="str">
        <f>VLOOKUP(C497,SOURCE!V$6:AB$10046,6,0)</f>
        <v>RANGE</v>
      </c>
      <c r="K497" s="29" t="str">
        <f t="shared" si="8"/>
        <v>RANGE</v>
      </c>
      <c r="L497" s="38" t="str">
        <f>VLOOKUP(C497,SOURCE!V$6:AB$10046,2,0)</f>
        <v>CONF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"RANGE"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ITM_GETRANGE</v>
      </c>
      <c r="E498" s="26" t="str">
        <f>CHAR(34)&amp;VLOOKUP(C498,SOURCE!$V$3:$AC$2867,6,0)&amp;CHAR(34)</f>
        <v>"RANGE?"</v>
      </c>
      <c r="F498" s="22" t="str">
        <f>VLOOKUP(C498,SOURCE!$V$3:$AD$2867,9,0)&amp;"           {"&amp;D498&amp;",   "&amp;E498&amp;"},"</f>
        <v>//           {ITM_GETRANGE,   "RANGE?"},</v>
      </c>
      <c r="H498" t="b">
        <f>ISNA(VLOOKUP(J498,J499:J$882,1,0))</f>
        <v>1</v>
      </c>
      <c r="I498" s="27">
        <f>VLOOKUP(C498,SOURCE!V$6:AB$10046,7,0)</f>
        <v>1678</v>
      </c>
      <c r="J498" s="28" t="str">
        <f>VLOOKUP(C498,SOURCE!V$6:AB$10046,6,0)</f>
        <v>RANGE?</v>
      </c>
      <c r="K498" s="29" t="str">
        <f t="shared" si="8"/>
        <v>RANGE?</v>
      </c>
      <c r="L498" s="38" t="str">
        <f>VLOOKUP(C498,SOURCE!V$6:AB$10046,2,0)</f>
        <v>CONF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"RANGE?"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ITM_M1X</v>
      </c>
      <c r="E499" s="26" t="str">
        <f>CHAR(34)&amp;VLOOKUP(C499,SOURCE!$V$3:$AC$2867,6,0)&amp;CHAR(34)</f>
        <v>"(-1)^X"</v>
      </c>
      <c r="F499" s="22" t="str">
        <f>VLOOKUP(C499,SOURCE!$V$3:$AD$2867,9,0)&amp;"           {"&amp;D499&amp;",   "&amp;E499&amp;"},"</f>
        <v xml:space="preserve">           {ITM_M1X,   "(-1)^X"},</v>
      </c>
      <c r="H499" t="b">
        <f>ISNA(VLOOKUP(J499,J500:J$882,1,0))</f>
        <v>1</v>
      </c>
      <c r="I499" s="27">
        <f>VLOOKUP(C499,SOURCE!V$6:AB$10046,7,0)</f>
        <v>1679</v>
      </c>
      <c r="J499" s="28" t="str">
        <f>VLOOKUP(C499,SOURCE!V$6:AB$10046,6,0)</f>
        <v>(-1)^X</v>
      </c>
      <c r="K499" s="29" t="str">
        <f t="shared" si="8"/>
        <v>(-1)^x</v>
      </c>
      <c r="L499" s="38" t="str">
        <f>VLOOKUP(C499,SOURCE!V$6:AB$10046,2,0)</f>
        <v>Math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"(-1)" STD_SUP_x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ITM_XMOD</v>
      </c>
      <c r="E500" s="26" t="str">
        <f>CHAR(34)&amp;VLOOKUP(C500,SOURCE!$V$3:$AC$2867,6,0)&amp;CHAR(34)</f>
        <v>"CROSSMOD"</v>
      </c>
      <c r="F500" s="22" t="str">
        <f>VLOOKUP(C500,SOURCE!$V$3:$AD$2867,9,0)&amp;"           {"&amp;D500&amp;",   "&amp;E500&amp;"},"</f>
        <v>//           {ITM_XMOD,   "CROSSMOD"},</v>
      </c>
      <c r="H500" t="b">
        <f>ISNA(VLOOKUP(J500,J501:J$882,1,0))</f>
        <v>1</v>
      </c>
      <c r="I500" s="27">
        <f>VLOOKUP(C500,SOURCE!V$6:AB$10046,7,0)</f>
        <v>1680</v>
      </c>
      <c r="J500" s="28" t="str">
        <f>VLOOKUP(C500,SOURCE!V$6:AB$10046,6,0)</f>
        <v>CROSSMOD</v>
      </c>
      <c r="K500" s="29" t="str">
        <f t="shared" si="8"/>
        <v>CROSSMOD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STD_CROSS "MOD"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ITM_toDATE</v>
      </c>
      <c r="E501" s="26" t="str">
        <f>CHAR(34)&amp;VLOOKUP(C501,SOURCE!$V$3:$AC$2867,6,0)&amp;CHAR(34)</f>
        <v>"&gt;DATE"</v>
      </c>
      <c r="F501" s="22" t="str">
        <f>VLOOKUP(C501,SOURCE!$V$3:$AD$2867,9,0)&amp;"           {"&amp;D501&amp;",   "&amp;E501&amp;"},"</f>
        <v>//           {ITM_toDATE,   "&gt;DATE"},</v>
      </c>
      <c r="H501" t="b">
        <f>ISNA(VLOOKUP(J501,J502:J$882,1,0))</f>
        <v>1</v>
      </c>
      <c r="I501" s="27">
        <f>VLOOKUP(C501,SOURCE!V$6:AB$10046,7,0)</f>
        <v>1681</v>
      </c>
      <c r="J501" s="28" t="str">
        <f>VLOOKUP(C501,SOURCE!V$6:AB$10046,6,0)</f>
        <v>&gt;DATE</v>
      </c>
      <c r="K501" s="29" t="str">
        <f t="shared" si="8"/>
        <v>&gt;DATE</v>
      </c>
      <c r="L501" s="38" t="str">
        <f>VLOOKUP(C501,SOURCE!V$6:AB$10046,2,0)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STD_RIGHT_ARROW "DATE"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ITM_sn</v>
      </c>
      <c r="E502" s="26" t="str">
        <f>CHAR(34)&amp;VLOOKUP(C502,SOURCE!$V$3:$AC$2867,6,0)&amp;CHAR(34)</f>
        <v>"SN(U,M)"</v>
      </c>
      <c r="F502" s="22" t="str">
        <f>VLOOKUP(C502,SOURCE!$V$3:$AD$2867,9,0)&amp;"           {"&amp;D502&amp;",   "&amp;E502&amp;"},"</f>
        <v>//           {ITM_sn,   "SN(U,M)"},</v>
      </c>
      <c r="H502" t="b">
        <f>ISNA(VLOOKUP(J502,J503:J$882,1,0))</f>
        <v>1</v>
      </c>
      <c r="I502" s="27">
        <f>VLOOKUP(C502,SOURCE!V$6:AB$10046,7,0)</f>
        <v>1682</v>
      </c>
      <c r="J502" s="28" t="str">
        <f>VLOOKUP(C502,SOURCE!V$6:AB$10046,6,0)</f>
        <v>SN(U,M)</v>
      </c>
      <c r="K502" s="29" t="str">
        <f t="shared" si="8"/>
        <v>sn(u,m)</v>
      </c>
      <c r="L502" s="38" t="str">
        <f>VLOOKUP(C502,SOURCE!V$6:AB$10046,2,0)</f>
        <v/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"sn(u,m)"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ITM_cn</v>
      </c>
      <c r="E503" s="26" t="str">
        <f>CHAR(34)&amp;VLOOKUP(C503,SOURCE!$V$3:$AC$2867,6,0)&amp;CHAR(34)</f>
        <v>"CN(U,M)"</v>
      </c>
      <c r="F503" s="22" t="str">
        <f>VLOOKUP(C503,SOURCE!$V$3:$AD$2867,9,0)&amp;"           {"&amp;D503&amp;",   "&amp;E503&amp;"},"</f>
        <v>//           {ITM_cn,   "CN(U,M)"},</v>
      </c>
      <c r="H503" t="b">
        <f>ISNA(VLOOKUP(J503,J504:J$882,1,0))</f>
        <v>1</v>
      </c>
      <c r="I503" s="27">
        <f>VLOOKUP(C503,SOURCE!V$6:AB$10046,7,0)</f>
        <v>1683</v>
      </c>
      <c r="J503" s="28" t="str">
        <f>VLOOKUP(C503,SOURCE!V$6:AB$10046,6,0)</f>
        <v>CN(U,M)</v>
      </c>
      <c r="K503" s="29" t="str">
        <f t="shared" si="8"/>
        <v>cn(u,m)</v>
      </c>
      <c r="L503" s="38" t="str">
        <f>VLOOKUP(C503,SOURCE!V$6:AB$10046,2,0)</f>
        <v/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"cn(u,m)"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ITM_dn</v>
      </c>
      <c r="E504" s="26" t="str">
        <f>CHAR(34)&amp;VLOOKUP(C504,SOURCE!$V$3:$AC$2867,6,0)&amp;CHAR(34)</f>
        <v>"DN(U,M)"</v>
      </c>
      <c r="F504" s="22" t="str">
        <f>VLOOKUP(C504,SOURCE!$V$3:$AD$2867,9,0)&amp;"           {"&amp;D504&amp;",   "&amp;E504&amp;"},"</f>
        <v>//           {ITM_dn,   "DN(U,M)"},</v>
      </c>
      <c r="H504" t="b">
        <f>ISNA(VLOOKUP(J504,J505:J$882,1,0))</f>
        <v>1</v>
      </c>
      <c r="I504" s="27">
        <f>VLOOKUP(C504,SOURCE!V$6:AB$10046,7,0)</f>
        <v>1684</v>
      </c>
      <c r="J504" s="28" t="str">
        <f>VLOOKUP(C504,SOURCE!V$6:AB$10046,6,0)</f>
        <v>DN(U,M)</v>
      </c>
      <c r="K504" s="29" t="str">
        <f t="shared" si="8"/>
        <v>dn(u,m)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"dn(u,m)"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ITM_toHR</v>
      </c>
      <c r="E505" s="26" t="str">
        <f>CHAR(34)&amp;VLOOKUP(C505,SOURCE!$V$3:$AC$2867,6,0)&amp;CHAR(34)</f>
        <v>"&gt;HR"</v>
      </c>
      <c r="F505" s="22" t="str">
        <f>VLOOKUP(C505,SOURCE!$V$3:$AD$2867,9,0)&amp;"           {"&amp;D505&amp;",   "&amp;E505&amp;"},"</f>
        <v>//           {ITM_toHR,   "&gt;HR"},</v>
      </c>
      <c r="H505" t="b">
        <f>ISNA(VLOOKUP(J505,J506:J$882,1,0))</f>
        <v>1</v>
      </c>
      <c r="I505" s="27">
        <f>VLOOKUP(C505,SOURCE!V$6:AB$10046,7,0)</f>
        <v>1685</v>
      </c>
      <c r="J505" s="28" t="str">
        <f>VLOOKUP(C505,SOURCE!V$6:AB$10046,6,0)</f>
        <v>&gt;HR</v>
      </c>
      <c r="K505" s="29" t="str">
        <f t="shared" si="8"/>
        <v>.d</v>
      </c>
      <c r="L505" s="38" t="str">
        <f>VLOOKUP(C505,SOURCE!V$6:AB$10046,2,0)</f>
        <v>Trig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ITM_toHMS</v>
      </c>
      <c r="E506" s="26" t="str">
        <f>CHAR(34)&amp;VLOOKUP(C506,SOURCE!$V$3:$AC$2867,6,0)&amp;CHAR(34)</f>
        <v>"&gt;H.MS"</v>
      </c>
      <c r="F506" s="22" t="str">
        <f>VLOOKUP(C506,SOURCE!$V$3:$AD$2867,9,0)&amp;"           {"&amp;D506&amp;",   "&amp;E506&amp;"},"</f>
        <v>//           {ITM_toHMS,   "&gt;H.MS"},</v>
      </c>
      <c r="H506" t="b">
        <f>ISNA(VLOOKUP(J506,J507:J$882,1,0))</f>
        <v>1</v>
      </c>
      <c r="I506" s="27">
        <f>VLOOKUP(C506,SOURCE!V$6:AB$10046,7,0)</f>
        <v>1686</v>
      </c>
      <c r="J506" s="28" t="str">
        <f>VLOOKUP(C506,SOURCE!V$6:AB$10046,6,0)</f>
        <v>&gt;H.MS</v>
      </c>
      <c r="K506" s="29" t="str">
        <f t="shared" si="8"/>
        <v>&gt;h.ms</v>
      </c>
      <c r="L506" s="38" t="str">
        <f>VLOOKUP(C506,SOURCE!V$6:AB$10046,2,0)</f>
        <v>Trig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STD_RIGHT_ARROW "h.ms"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ITM_toINT</v>
      </c>
      <c r="E507" s="26" t="str">
        <f>CHAR(34)&amp;VLOOKUP(C507,SOURCE!$V$3:$AC$2867,6,0)&amp;CHAR(34)</f>
        <v>"&gt;INT"</v>
      </c>
      <c r="F507" s="22" t="str">
        <f>VLOOKUP(C507,SOURCE!$V$3:$AD$2867,9,0)&amp;"           {"&amp;D507&amp;",   "&amp;E507&amp;"},"</f>
        <v>//           {ITM_toINT,   "&gt;INT"},</v>
      </c>
      <c r="H507" t="b">
        <f>ISNA(VLOOKUP(J507,J508:J$882,1,0))</f>
        <v>0</v>
      </c>
      <c r="I507" s="27">
        <f>VLOOKUP(C507,SOURCE!V$6:AB$10046,7,0)</f>
        <v>1687</v>
      </c>
      <c r="J507" s="28" t="str">
        <f>VLOOKUP(C507,SOURCE!V$6:AB$10046,6,0)</f>
        <v>&gt;INT</v>
      </c>
      <c r="K507" s="29" t="str">
        <f t="shared" si="8"/>
        <v>#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"#"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ITM_MPItoR</v>
      </c>
      <c r="E508" s="26" t="str">
        <f>CHAR(34)&amp;VLOOKUP(C508,SOURCE!$V$3:$AC$2867,6,0)&amp;CHAR(34)</f>
        <v>"MPI&gt;R"</v>
      </c>
      <c r="F508" s="22" t="str">
        <f>VLOOKUP(C508,SOURCE!$V$3:$AD$2867,9,0)&amp;"           {"&amp;D508&amp;",   "&amp;E508&amp;"},"</f>
        <v>//           {ITM_MPItoR,   "MPI&gt;R"},</v>
      </c>
      <c r="H508" t="b">
        <f>ISNA(VLOOKUP(J508,J509:J$882,1,0))</f>
        <v>1</v>
      </c>
      <c r="I508" s="27">
        <f>VLOOKUP(C508,SOURCE!V$6:AB$10046,7,0)</f>
        <v>1689</v>
      </c>
      <c r="J508" s="28" t="str">
        <f>VLOOKUP(C508,SOURCE!V$6:AB$10046,6,0)</f>
        <v>MPI&gt;R</v>
      </c>
      <c r="K508" s="29" t="str">
        <f t="shared" si="8"/>
        <v>Mpi&gt;R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"M" STD_pi STD_RIGHT_ARROW "R"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ITM_RtoMPI</v>
      </c>
      <c r="E509" s="26" t="str">
        <f>CHAR(34)&amp;VLOOKUP(C509,SOURCE!$V$3:$AC$2867,6,0)&amp;CHAR(34)</f>
        <v>"R&gt;MPI"</v>
      </c>
      <c r="F509" s="22" t="str">
        <f>VLOOKUP(C509,SOURCE!$V$3:$AD$2867,9,0)&amp;"           {"&amp;D509&amp;",   "&amp;E509&amp;"},"</f>
        <v>//           {ITM_RtoMPI,   "R&gt;MPI"},</v>
      </c>
      <c r="H509" t="b">
        <f>ISNA(VLOOKUP(J509,J510:J$882,1,0))</f>
        <v>1</v>
      </c>
      <c r="I509" s="27">
        <f>VLOOKUP(C509,SOURCE!V$6:AB$10046,7,0)</f>
        <v>1690</v>
      </c>
      <c r="J509" s="28" t="str">
        <f>VLOOKUP(C509,SOURCE!V$6:AB$10046,6,0)</f>
        <v>R&gt;MPI</v>
      </c>
      <c r="K509" s="29" t="str">
        <f t="shared" si="8"/>
        <v>R&gt;Mpi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"R" STD_RIGHT_ARROW "M" STD_pi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ITM_toREAL</v>
      </c>
      <c r="E510" s="26" t="str">
        <f>CHAR(34)&amp;VLOOKUP(C510,SOURCE!$V$3:$AC$2867,6,0)&amp;CHAR(34)</f>
        <v>"&gt;REAL"</v>
      </c>
      <c r="F510" s="22" t="str">
        <f>VLOOKUP(C510,SOURCE!$V$3:$AD$2867,9,0)&amp;"           {"&amp;D510&amp;",   "&amp;E510&amp;"},"</f>
        <v xml:space="preserve">           {ITM_toREAL,   "&gt;REAL"},</v>
      </c>
      <c r="H510" t="b">
        <f>ISNA(VLOOKUP(J510,J511:J$882,1,0))</f>
        <v>1</v>
      </c>
      <c r="I510" s="27">
        <f>VLOOKUP(C510,SOURCE!V$6:AB$10046,7,0)</f>
        <v>1691</v>
      </c>
      <c r="J510" s="28" t="str">
        <f>VLOOKUP(C510,SOURCE!V$6:AB$10046,6,0)</f>
        <v>&gt;REAL</v>
      </c>
      <c r="K510" s="29" t="str">
        <f t="shared" si="8"/>
        <v>.d</v>
      </c>
      <c r="L510" s="38" t="str">
        <f>VLOOKUP(C510,SOURCE!V$6:AB$10046,2,0)</f>
        <v>STACK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".d"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ITM_DtoDMS</v>
      </c>
      <c r="E511" s="26" t="str">
        <f>CHAR(34)&amp;VLOOKUP(C511,SOURCE!$V$3:$AC$2867,6,0)&amp;CHAR(34)</f>
        <v>"D&gt;D.MS"</v>
      </c>
      <c r="F511" s="22" t="str">
        <f>VLOOKUP(C511,SOURCE!$V$3:$AD$2867,9,0)&amp;"           {"&amp;D511&amp;",   "&amp;E511&amp;"},"</f>
        <v>//           {ITM_DtoDMS,   "D&gt;D.MS"},</v>
      </c>
      <c r="H511" t="b">
        <f>ISNA(VLOOKUP(J511,J512:J$882,1,0))</f>
        <v>1</v>
      </c>
      <c r="I511" s="27">
        <f>VLOOKUP(C511,SOURCE!V$6:AB$10046,7,0)</f>
        <v>1693</v>
      </c>
      <c r="J511" s="28" t="str">
        <f>VLOOKUP(C511,SOURCE!V$6:AB$10046,6,0)</f>
        <v>D&gt;D.MS</v>
      </c>
      <c r="K511" s="29" t="str">
        <f t="shared" si="8"/>
        <v>D&gt;D.MS</v>
      </c>
      <c r="L511" s="38" t="str">
        <f>VLOOKUP(C511,SOURCE!V$6:AB$10046,2,0)</f>
        <v>Trig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"D" STD_RIGHT_ARROW "D.MS"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ITM_SHUFFLE</v>
      </c>
      <c r="E512" s="26" t="str">
        <f>CHAR(34)&amp;VLOOKUP(C512,SOURCE!$V$3:$AC$2867,6,0)&amp;CHAR(34)</f>
        <v>"&lt;&gt;"</v>
      </c>
      <c r="F512" s="22" t="str">
        <f>VLOOKUP(C512,SOURCE!$V$3:$AD$2867,9,0)&amp;"           {"&amp;D512&amp;",   "&amp;E512&amp;"},"</f>
        <v>//           {ITM_SHUFFLE,   "&lt;&gt;"},</v>
      </c>
      <c r="H512" t="b">
        <f>ISNA(VLOOKUP(J512,J513:J$882,1,0))</f>
        <v>1</v>
      </c>
      <c r="I512" s="27">
        <f>VLOOKUP(C512,SOURCE!V$6:AB$10046,7,0)</f>
        <v>1694</v>
      </c>
      <c r="J512" s="28" t="str">
        <f>VLOOKUP(C512,SOURCE!V$6:AB$10046,6,0)</f>
        <v>&lt;&gt;</v>
      </c>
      <c r="K512" s="29" t="str">
        <f t="shared" si="8"/>
        <v>&lt;&gt;</v>
      </c>
      <c r="L512" s="38">
        <f>VLOOKUP(C512,SOURCE!V$6:AB$10046,2,0)</f>
        <v>0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STD_LEFT_RIGHT_ARROWS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</v>
      </c>
      <c r="E513" s="26" t="str">
        <f>CHAR(34)&amp;VLOOKUP(C513,SOURCE!$V$3:$AC$2867,6,0)&amp;CHAR(34)</f>
        <v>"%"</v>
      </c>
      <c r="F513" s="22" t="str">
        <f>VLOOKUP(C513,SOURCE!$V$3:$AD$2867,9,0)&amp;"           {"&amp;D513&amp;",   "&amp;E513&amp;"},"</f>
        <v>//           {ITM_PC,   "%"},</v>
      </c>
      <c r="H513" t="b">
        <f>ISNA(VLOOKUP(J513,J514:J$882,1,0))</f>
        <v>1</v>
      </c>
      <c r="I513" s="27">
        <f>VLOOKUP(C513,SOURCE!V$6:AB$10046,7,0)</f>
        <v>1695</v>
      </c>
      <c r="J513" s="28" t="str">
        <f>VLOOKUP(C513,SOURCE!V$6:AB$10046,6,0)</f>
        <v>%</v>
      </c>
      <c r="K513" s="29" t="str">
        <f t="shared" si="8"/>
        <v>%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ITM_PCMRR</v>
      </c>
      <c r="E514" s="26" t="str">
        <f>CHAR(34)&amp;VLOOKUP(C514,SOURCE!$V$3:$AC$2867,6,0)&amp;CHAR(34)</f>
        <v>"%MRR"</v>
      </c>
      <c r="F514" s="22" t="str">
        <f>VLOOKUP(C514,SOURCE!$V$3:$AD$2867,9,0)&amp;"           {"&amp;D514&amp;",   "&amp;E514&amp;"},"</f>
        <v>//           {ITM_PCMRR,   "%MRR"},</v>
      </c>
      <c r="H514" t="b">
        <f>ISNA(VLOOKUP(J514,J515:J$882,1,0))</f>
        <v>1</v>
      </c>
      <c r="I514" s="27">
        <f>VLOOKUP(C514,SOURCE!V$6:AB$10046,7,0)</f>
        <v>1696</v>
      </c>
      <c r="J514" s="28" t="str">
        <f>VLOOKUP(C514,SOURCE!V$6:AB$10046,6,0)</f>
        <v>%MRR</v>
      </c>
      <c r="K514" s="29" t="str">
        <f t="shared" si="8"/>
        <v>%MRR</v>
      </c>
      <c r="L514" s="38" t="str">
        <f>VLOOKUP(C514,SOURCE!V$6:AB$10046,2,0)</f>
        <v>FIN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"%MRR"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ITM_PCT</v>
      </c>
      <c r="E515" s="26" t="str">
        <f>CHAR(34)&amp;VLOOKUP(C515,SOURCE!$V$3:$AC$2867,6,0)&amp;CHAR(34)</f>
        <v>"%T"</v>
      </c>
      <c r="F515" s="22" t="str">
        <f>VLOOKUP(C515,SOURCE!$V$3:$AD$2867,9,0)&amp;"           {"&amp;D515&amp;",   "&amp;E515&amp;"},"</f>
        <v>//           {ITM_PCT,   "%T"},</v>
      </c>
      <c r="H515" t="b">
        <f>ISNA(VLOOKUP(J515,J516:J$882,1,0))</f>
        <v>1</v>
      </c>
      <c r="I515" s="27">
        <f>VLOOKUP(C515,SOURCE!V$6:AB$10046,7,0)</f>
        <v>1697</v>
      </c>
      <c r="J515" s="28" t="str">
        <f>VLOOKUP(C515,SOURCE!V$6:AB$10046,6,0)</f>
        <v>%T</v>
      </c>
      <c r="K515" s="29" t="str">
        <f t="shared" si="8"/>
        <v>%T</v>
      </c>
      <c r="L515" s="38" t="str">
        <f>VLOOKUP(C515,SOURCE!V$6:AB$10046,2,0)</f>
        <v>FIN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"%T"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ITM_PCSIGMA</v>
      </c>
      <c r="E516" s="26" t="str">
        <f>CHAR(34)&amp;VLOOKUP(C516,SOURCE!$V$3:$AC$2867,6,0)&amp;CHAR(34)</f>
        <v>"%SUM"</v>
      </c>
      <c r="F516" s="22" t="str">
        <f>VLOOKUP(C516,SOURCE!$V$3:$AD$2867,9,0)&amp;"           {"&amp;D516&amp;",   "&amp;E516&amp;"},"</f>
        <v>//           {ITM_PCSIGMA,   "%SUM"},</v>
      </c>
      <c r="H516" t="b">
        <f>ISNA(VLOOKUP(J516,J517:J$882,1,0))</f>
        <v>1</v>
      </c>
      <c r="I516" s="27">
        <f>VLOOKUP(C516,SOURCE!V$6:AB$10046,7,0)</f>
        <v>1698</v>
      </c>
      <c r="J516" s="28" t="str">
        <f>VLOOKUP(C516,SOURCE!V$6:AB$10046,6,0)</f>
        <v>%SUM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%SUM</v>
      </c>
      <c r="L516" s="38" t="str">
        <f>VLOOKUP(C516,SOURCE!V$6:AB$10046,2,0)</f>
        <v>STAT</v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"%" STD_SIGMA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ITM_PCPMG</v>
      </c>
      <c r="E517" s="26" t="str">
        <f>CHAR(34)&amp;VLOOKUP(C517,SOURCE!$V$3:$AC$2867,6,0)&amp;CHAR(34)</f>
        <v>"%+MG"</v>
      </c>
      <c r="F517" s="22" t="str">
        <f>VLOOKUP(C517,SOURCE!$V$3:$AD$2867,9,0)&amp;"           {"&amp;D517&amp;",   "&amp;E517&amp;"},"</f>
        <v>//           {ITM_PCPMG,   "%+MG"},</v>
      </c>
      <c r="H517" t="b">
        <f>ISNA(VLOOKUP(J517,J518:J$882,1,0))</f>
        <v>1</v>
      </c>
      <c r="I517" s="27">
        <f>VLOOKUP(C517,SOURCE!V$6:AB$10046,7,0)</f>
        <v>1699</v>
      </c>
      <c r="J517" s="28" t="str">
        <f>VLOOKUP(C517,SOURCE!V$6:AB$10046,6,0)</f>
        <v>%+MG</v>
      </c>
      <c r="K517" s="29" t="str">
        <f t="shared" si="9"/>
        <v>%+MG</v>
      </c>
      <c r="L517" s="38" t="str">
        <f>VLOOKUP(C517,SOURCE!V$6:AB$10046,2,0)</f>
        <v>FIN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"%+MG"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ITM_INTEGRAL</v>
      </c>
      <c r="E518" s="26" t="str">
        <f>CHAR(34)&amp;VLOOKUP(C518,SOURCE!$V$3:$AC$2867,6,0)&amp;CHAR(34)</f>
        <v>"INTEGRAL"</v>
      </c>
      <c r="F518" s="22" t="str">
        <f>VLOOKUP(C518,SOURCE!$V$3:$AD$2867,9,0)&amp;"           {"&amp;D518&amp;",   "&amp;E518&amp;"},"</f>
        <v>//           {ITM_INTEGRAL,   "INTEGRAL"},</v>
      </c>
      <c r="H518" t="b">
        <f>ISNA(VLOOKUP(J518,J519:J$882,1,0))</f>
        <v>1</v>
      </c>
      <c r="I518" s="27">
        <f>VLOOKUP(C518,SOURCE!V$6:AB$10046,7,0)</f>
        <v>1700</v>
      </c>
      <c r="J518" s="28" t="str">
        <f>VLOOKUP(C518,SOURCE!V$6:AB$10046,6,0)</f>
        <v>INTEGRAL</v>
      </c>
      <c r="K518" s="29" t="str">
        <f t="shared" si="9"/>
        <v>INTEGRAL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STD_INTEGRAL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ITM_PMOD</v>
      </c>
      <c r="E519" s="26" t="str">
        <f>CHAR(34)&amp;VLOOKUP(C519,SOURCE!$V$3:$AC$2867,6,0)&amp;CHAR(34)</f>
        <v>"^MOD"</v>
      </c>
      <c r="F519" s="22" t="str">
        <f>VLOOKUP(C519,SOURCE!$V$3:$AD$2867,9,0)&amp;"           {"&amp;D519&amp;",   "&amp;E519&amp;"},"</f>
        <v>//           {ITM_PMOD,   "^MOD"},</v>
      </c>
      <c r="H519" t="b">
        <f>ISNA(VLOOKUP(J519,J520:J$882,1,0))</f>
        <v>1</v>
      </c>
      <c r="I519" s="27">
        <f>VLOOKUP(C519,SOURCE!V$6:AB$10046,7,0)</f>
        <v>1701</v>
      </c>
      <c r="J519" s="28" t="str">
        <f>VLOOKUP(C519,SOURCE!V$6:AB$10046,6,0)</f>
        <v>^MOD</v>
      </c>
      <c r="K519" s="29" t="str">
        <f t="shared" si="9"/>
        <v>^MOD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"^MOD"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ITM_M_DET</v>
      </c>
      <c r="E520" s="26" t="str">
        <f>CHAR(34)&amp;VLOOKUP(C520,SOURCE!$V$3:$AC$2867,6,0)&amp;CHAR(34)</f>
        <v>"|M|"</v>
      </c>
      <c r="F520" s="22" t="str">
        <f>VLOOKUP(C520,SOURCE!$V$3:$AD$2867,9,0)&amp;"           {"&amp;D520&amp;",   "&amp;E520&amp;"},"</f>
        <v>//           {ITM_M_DET,   "|M|"},</v>
      </c>
      <c r="H520" t="b">
        <f>ISNA(VLOOKUP(J520,J521:J$882,1,0))</f>
        <v>1</v>
      </c>
      <c r="I520" s="27">
        <f>VLOOKUP(C520,SOURCE!V$6:AB$10046,7,0)</f>
        <v>1702</v>
      </c>
      <c r="J520" s="28" t="str">
        <f>VLOOKUP(C520,SOURCE!V$6:AB$10046,6,0)</f>
        <v>|M|</v>
      </c>
      <c r="K520" s="29" t="str">
        <f t="shared" si="9"/>
        <v>|M|</v>
      </c>
      <c r="L520" s="38" t="str">
        <f>VLOOKUP(C520,SOURCE!V$6:AB$10046,2,0)</f>
        <v/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"|M|"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ITM_PARALLEL</v>
      </c>
      <c r="E521" s="26" t="str">
        <f>CHAR(34)&amp;VLOOKUP(C521,SOURCE!$V$3:$AC$2867,6,0)&amp;CHAR(34)</f>
        <v>"PARL"</v>
      </c>
      <c r="F521" s="22" t="str">
        <f>VLOOKUP(C521,SOURCE!$V$3:$AD$2867,9,0)&amp;"           {"&amp;D521&amp;",   "&amp;E521&amp;"},"</f>
        <v>//           {ITM_PARALLEL,   "PARL"},</v>
      </c>
      <c r="H521" t="b">
        <f>ISNA(VLOOKUP(J521,J522:J$882,1,0))</f>
        <v>1</v>
      </c>
      <c r="I521" s="27">
        <f>VLOOKUP(C521,SOURCE!V$6:AB$10046,7,0)</f>
        <v>1703</v>
      </c>
      <c r="J521" s="28" t="str">
        <f>VLOOKUP(C521,SOURCE!V$6:AB$10046,6,0)</f>
        <v>PARL</v>
      </c>
      <c r="K521" s="29" t="str">
        <f t="shared" si="9"/>
        <v>||</v>
      </c>
      <c r="L521" s="38" t="str">
        <f>VLOOKUP(C521,SOURCE!V$6:AB$10046,2,0)</f>
        <v>ELEC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"|" STD_SPACE_3_PER_EM "|"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ITM_M_TRANSP</v>
      </c>
      <c r="E522" s="26" t="str">
        <f>CHAR(34)&amp;VLOOKUP(C522,SOURCE!$V$3:$AC$2867,6,0)&amp;CHAR(34)</f>
        <v>"[M]^T"</v>
      </c>
      <c r="F522" s="22" t="str">
        <f>VLOOKUP(C522,SOURCE!$V$3:$AD$2867,9,0)&amp;"           {"&amp;D522&amp;",   "&amp;E522&amp;"},"</f>
        <v>//           {ITM_M_TRANSP,   "[M]^T"},</v>
      </c>
      <c r="H522" t="b">
        <f>ISNA(VLOOKUP(J522,J523:J$882,1,0))</f>
        <v>1</v>
      </c>
      <c r="I522" s="27">
        <f>VLOOKUP(C522,SOURCE!V$6:AB$10046,7,0)</f>
        <v>1704</v>
      </c>
      <c r="J522" s="28" t="str">
        <f>VLOOKUP(C522,SOURCE!V$6:AB$10046,6,0)</f>
        <v>[M]^T</v>
      </c>
      <c r="K522" s="29" t="str">
        <f t="shared" si="9"/>
        <v>[M]^T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"[M]" STD_SUP_T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ITM_M_INV</v>
      </c>
      <c r="E523" s="26" t="str">
        <f>CHAR(34)&amp;VLOOKUP(C523,SOURCE!$V$3:$AC$2867,6,0)&amp;CHAR(34)</f>
        <v>"[M]^MINUS_1"</v>
      </c>
      <c r="F523" s="22" t="str">
        <f>VLOOKUP(C523,SOURCE!$V$3:$AD$2867,9,0)&amp;"           {"&amp;D523&amp;",   "&amp;E523&amp;"},"</f>
        <v>//           {ITM_M_INV,   "[M]^MINUS_1"},</v>
      </c>
      <c r="H523" t="b">
        <f>ISNA(VLOOKUP(J523,J524:J$882,1,0))</f>
        <v>1</v>
      </c>
      <c r="I523" s="27">
        <f>VLOOKUP(C523,SOURCE!V$6:AB$10046,7,0)</f>
        <v>1705</v>
      </c>
      <c r="J523" s="28" t="str">
        <f>VLOOKUP(C523,SOURCE!V$6:AB$10046,6,0)</f>
        <v>[M]^MINUS_1</v>
      </c>
      <c r="K523" s="29" t="str">
        <f t="shared" si="9"/>
        <v>[M]^MINUS_1</v>
      </c>
      <c r="L523" s="38" t="str">
        <f>VLOOKUP(C523,SOURCE!V$6:AB$10046,2,0)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"[M]" STD_SUP_MINUS_1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ITM_MULPIto</v>
      </c>
      <c r="E524" s="26" t="str">
        <f>CHAR(34)&amp;VLOOKUP(C524,SOURCE!$V$3:$AC$2867,6,0)&amp;CHAR(34)</f>
        <v>"MULPI&gt;"</v>
      </c>
      <c r="F524" s="22" t="str">
        <f>VLOOKUP(C524,SOURCE!$V$3:$AD$2867,9,0)&amp;"           {"&amp;D524&amp;",   "&amp;E524&amp;"},"</f>
        <v>//           {ITM_MULPIto,   "MULPI&gt;"},</v>
      </c>
      <c r="H524" t="b">
        <f>ISNA(VLOOKUP(J524,J525:J$882,1,0))</f>
        <v>1</v>
      </c>
      <c r="I524" s="27">
        <f>VLOOKUP(C524,SOURCE!V$6:AB$10046,7,0)</f>
        <v>1707</v>
      </c>
      <c r="J524" s="28" t="str">
        <f>VLOOKUP(C524,SOURCE!V$6:AB$10046,6,0)</f>
        <v>MULPI&gt;</v>
      </c>
      <c r="K524" s="29" t="str">
        <f t="shared" si="9"/>
        <v>MULpi&gt;</v>
      </c>
      <c r="L524" s="38" t="str">
        <f>VLOOKUP(C524,SOURCE!V$6:AB$10046,2,0)</f>
        <v>Math</v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"MUL" STD_pi STD_RIGHT_ARROW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ITM_PRINTERADV</v>
      </c>
      <c r="E525" s="26" t="str">
        <f>CHAR(34)&amp;VLOOKUP(C525,SOURCE!$V$3:$AC$2867,6,0)&amp;CHAR(34)</f>
        <v>"PRINTERADV"</v>
      </c>
      <c r="F525" s="22" t="str">
        <f>VLOOKUP(C525,SOURCE!$V$3:$AD$2867,9,0)&amp;"           {"&amp;D525&amp;",   "&amp;E525&amp;"},"</f>
        <v>//           {ITM_PRINTERADV,   "PRINTERADV"},</v>
      </c>
      <c r="H525" t="b">
        <f>ISNA(VLOOKUP(J525,J526:J$882,1,0))</f>
        <v>1</v>
      </c>
      <c r="I525" s="27">
        <f>VLOOKUP(C525,SOURCE!V$6:AB$10046,7,0)</f>
        <v>1708</v>
      </c>
      <c r="J525" s="28" t="str">
        <f>VLOOKUP(C525,SOURCE!V$6:AB$10046,6,0)</f>
        <v>PRINTERADV</v>
      </c>
      <c r="K525" s="29" t="str">
        <f t="shared" si="9"/>
        <v>PRINTERADV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"ADV"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ITM_PRINTERCHAR</v>
      </c>
      <c r="E526" s="26" t="str">
        <f>CHAR(34)&amp;VLOOKUP(C526,SOURCE!$V$3:$AC$2867,6,0)&amp;CHAR(34)</f>
        <v>"PRINTERCHAR"</v>
      </c>
      <c r="F526" s="22" t="str">
        <f>VLOOKUP(C526,SOURCE!$V$3:$AD$2867,9,0)&amp;"           {"&amp;D526&amp;",   "&amp;E526&amp;"},"</f>
        <v>//           {ITM_PRINTERCHAR,   "PRINTERCHAR"},</v>
      </c>
      <c r="H526" t="b">
        <f>ISNA(VLOOKUP(J526,J527:J$882,1,0))</f>
        <v>1</v>
      </c>
      <c r="I526" s="27">
        <f>VLOOKUP(C526,SOURCE!V$6:AB$10046,7,0)</f>
        <v>1709</v>
      </c>
      <c r="J526" s="28" t="str">
        <f>VLOOKUP(C526,SOURCE!V$6:AB$10046,6,0)</f>
        <v>PRINTERCHAR</v>
      </c>
      <c r="K526" s="29" t="str">
        <f t="shared" si="9"/>
        <v>PRINTERCHAR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"CHAR"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ITM_PRINTERDLAY</v>
      </c>
      <c r="E527" s="26" t="str">
        <f>CHAR(34)&amp;VLOOKUP(C527,SOURCE!$V$3:$AC$2867,6,0)&amp;CHAR(34)</f>
        <v>"PRINTERDLAY"</v>
      </c>
      <c r="F527" s="22" t="str">
        <f>VLOOKUP(C527,SOURCE!$V$3:$AD$2867,9,0)&amp;"           {"&amp;D527&amp;",   "&amp;E527&amp;"},"</f>
        <v>//           {ITM_PRINTERDLAY,   "PRINTERDLAY"},</v>
      </c>
      <c r="H527" t="b">
        <f>ISNA(VLOOKUP(J527,J528:J$882,1,0))</f>
        <v>1</v>
      </c>
      <c r="I527" s="27">
        <f>VLOOKUP(C527,SOURCE!V$6:AB$10046,7,0)</f>
        <v>1710</v>
      </c>
      <c r="J527" s="28" t="str">
        <f>VLOOKUP(C527,SOURCE!V$6:AB$10046,6,0)</f>
        <v>PRINTERDLAY</v>
      </c>
      <c r="K527" s="29" t="str">
        <f t="shared" si="9"/>
        <v>PRINTERDLAY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"DLAY"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ITM_PRINTERLCD</v>
      </c>
      <c r="E528" s="26" t="str">
        <f>CHAR(34)&amp;VLOOKUP(C528,SOURCE!$V$3:$AC$2867,6,0)&amp;CHAR(34)</f>
        <v>"PRINTERLCD"</v>
      </c>
      <c r="F528" s="22" t="str">
        <f>VLOOKUP(C528,SOURCE!$V$3:$AD$2867,9,0)&amp;"           {"&amp;D528&amp;",   "&amp;E528&amp;"},"</f>
        <v>//           {ITM_PRINTERLCD,   "PRINTERLCD"},</v>
      </c>
      <c r="H528" t="b">
        <f>ISNA(VLOOKUP(J528,J529:J$882,1,0))</f>
        <v>1</v>
      </c>
      <c r="I528" s="27">
        <f>VLOOKUP(C528,SOURCE!V$6:AB$10046,7,0)</f>
        <v>1711</v>
      </c>
      <c r="J528" s="28" t="str">
        <f>VLOOKUP(C528,SOURCE!V$6:AB$10046,6,0)</f>
        <v>PRINTERLCD</v>
      </c>
      <c r="K528" s="29" t="str">
        <f t="shared" si="9"/>
        <v>PRINTERLCD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"LCD"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ITM_PRINTERMODE</v>
      </c>
      <c r="E529" s="26" t="str">
        <f>CHAR(34)&amp;VLOOKUP(C529,SOURCE!$V$3:$AC$2867,6,0)&amp;CHAR(34)</f>
        <v>"PRINTERMODE"</v>
      </c>
      <c r="F529" s="22" t="str">
        <f>VLOOKUP(C529,SOURCE!$V$3:$AD$2867,9,0)&amp;"           {"&amp;D529&amp;",   "&amp;E529&amp;"},"</f>
        <v>//           {ITM_PRINTERMODE,   "PRINTERMODE"},</v>
      </c>
      <c r="H529" t="b">
        <f>ISNA(VLOOKUP(J529,J530:J$882,1,0))</f>
        <v>1</v>
      </c>
      <c r="I529" s="27">
        <f>VLOOKUP(C529,SOURCE!V$6:AB$10046,7,0)</f>
        <v>1712</v>
      </c>
      <c r="J529" s="28" t="str">
        <f>VLOOKUP(C529,SOURCE!V$6:AB$10046,6,0)</f>
        <v>PRINTERMODE</v>
      </c>
      <c r="K529" s="29" t="str">
        <f t="shared" si="9"/>
        <v>PRINTERMODE</v>
      </c>
      <c r="L529" s="38" t="str">
        <f>VLOOKUP(C529,SOURCE!V$6:AB$10046,2,0)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"MODE"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ITM_PRINTERPROG</v>
      </c>
      <c r="E530" s="26" t="str">
        <f>CHAR(34)&amp;VLOOKUP(C530,SOURCE!$V$3:$AC$2867,6,0)&amp;CHAR(34)</f>
        <v>"PRINTERPROG"</v>
      </c>
      <c r="F530" s="22" t="str">
        <f>VLOOKUP(C530,SOURCE!$V$3:$AD$2867,9,0)&amp;"           {"&amp;D530&amp;",   "&amp;E530&amp;"},"</f>
        <v>//           {ITM_PRINTERPROG,   "PRINTERPROG"},</v>
      </c>
      <c r="H530" t="b">
        <f>ISNA(VLOOKUP(J530,J531:J$882,1,0))</f>
        <v>1</v>
      </c>
      <c r="I530" s="27">
        <f>VLOOKUP(C530,SOURCE!V$6:AB$10046,7,0)</f>
        <v>1713</v>
      </c>
      <c r="J530" s="28" t="str">
        <f>VLOOKUP(C530,SOURCE!V$6:AB$10046,6,0)</f>
        <v>PRINTERPROG</v>
      </c>
      <c r="K530" s="29" t="str">
        <f t="shared" si="9"/>
        <v>PRINTERPROG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"PROG"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ITM_PRINTERR</v>
      </c>
      <c r="E531" s="26" t="str">
        <f>CHAR(34)&amp;VLOOKUP(C531,SOURCE!$V$3:$AC$2867,6,0)&amp;CHAR(34)</f>
        <v>"PRINTERR"</v>
      </c>
      <c r="F531" s="22" t="str">
        <f>VLOOKUP(C531,SOURCE!$V$3:$AD$2867,9,0)&amp;"           {"&amp;D531&amp;",   "&amp;E531&amp;"},"</f>
        <v>//           {ITM_PRINTERR,   "PRINTERR"},</v>
      </c>
      <c r="H531" t="b">
        <f>ISNA(VLOOKUP(J531,J532:J$882,1,0))</f>
        <v>1</v>
      </c>
      <c r="I531" s="27">
        <f>VLOOKUP(C531,SOURCE!V$6:AB$10046,7,0)</f>
        <v>1714</v>
      </c>
      <c r="J531" s="28" t="str">
        <f>VLOOKUP(C531,SOURCE!V$6:AB$10046,6,0)</f>
        <v>PRINTERR</v>
      </c>
      <c r="K531" s="29" t="str">
        <f t="shared" si="9"/>
        <v>PRINTERr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ITM_PRINTERREGS</v>
      </c>
      <c r="E532" s="26" t="str">
        <f>CHAR(34)&amp;VLOOKUP(C532,SOURCE!$V$3:$AC$2867,6,0)&amp;CHAR(34)</f>
        <v>"PRINTERREGS"</v>
      </c>
      <c r="F532" s="22" t="str">
        <f>VLOOKUP(C532,SOURCE!$V$3:$AD$2867,9,0)&amp;"           {"&amp;D532&amp;",   "&amp;E532&amp;"},"</f>
        <v>//           {ITM_PRINTERREGS,   "PRINTERREGS"},</v>
      </c>
      <c r="H532" t="b">
        <f>ISNA(VLOOKUP(J532,J533:J$882,1,0))</f>
        <v>1</v>
      </c>
      <c r="I532" s="27">
        <f>VLOOKUP(C532,SOURCE!V$6:AB$10046,7,0)</f>
        <v>1715</v>
      </c>
      <c r="J532" s="28" t="str">
        <f>VLOOKUP(C532,SOURCE!V$6:AB$10046,6,0)</f>
        <v>PRINTERREGS</v>
      </c>
      <c r="K532" s="29" t="str">
        <f t="shared" si="9"/>
        <v>PRINTERREGS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"REGS"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ITM_PRINTERSTK</v>
      </c>
      <c r="E533" s="26" t="str">
        <f>CHAR(34)&amp;VLOOKUP(C533,SOURCE!$V$3:$AC$2867,6,0)&amp;CHAR(34)</f>
        <v>"PRINTERSTK"</v>
      </c>
      <c r="F533" s="22" t="str">
        <f>VLOOKUP(C533,SOURCE!$V$3:$AD$2867,9,0)&amp;"           {"&amp;D533&amp;",   "&amp;E533&amp;"},"</f>
        <v>//           {ITM_PRINTERSTK,   "PRINTERSTK"},</v>
      </c>
      <c r="H533" t="b">
        <f>ISNA(VLOOKUP(J533,J534:J$882,1,0))</f>
        <v>1</v>
      </c>
      <c r="I533" s="27">
        <f>VLOOKUP(C533,SOURCE!V$6:AB$10046,7,0)</f>
        <v>1716</v>
      </c>
      <c r="J533" s="28" t="str">
        <f>VLOOKUP(C533,SOURCE!V$6:AB$10046,6,0)</f>
        <v>PRINTERSTK</v>
      </c>
      <c r="K533" s="29" t="str">
        <f t="shared" si="9"/>
        <v>PRINTERSTK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"STK"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ITM_PRINTERTAB</v>
      </c>
      <c r="E534" s="26" t="str">
        <f>CHAR(34)&amp;VLOOKUP(C534,SOURCE!$V$3:$AC$2867,6,0)&amp;CHAR(34)</f>
        <v>"PRINTERTAB"</v>
      </c>
      <c r="F534" s="22" t="str">
        <f>VLOOKUP(C534,SOURCE!$V$3:$AD$2867,9,0)&amp;"           {"&amp;D534&amp;",   "&amp;E534&amp;"},"</f>
        <v>//           {ITM_PRINTERTAB,   "PRINTERTAB"},</v>
      </c>
      <c r="H534" t="b">
        <f>ISNA(VLOOKUP(J534,J535:J$882,1,0))</f>
        <v>1</v>
      </c>
      <c r="I534" s="27">
        <f>VLOOKUP(C534,SOURCE!V$6:AB$10046,7,0)</f>
        <v>1717</v>
      </c>
      <c r="J534" s="28" t="str">
        <f>VLOOKUP(C534,SOURCE!V$6:AB$10046,6,0)</f>
        <v>PRINTERTAB</v>
      </c>
      <c r="K534" s="29" t="str">
        <f t="shared" si="9"/>
        <v>PRINTERTAB</v>
      </c>
      <c r="L534" s="38" t="str">
        <f>VLOOKUP(C534,SOURCE!V$6:AB$10046,2,0)</f>
        <v/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"TAB"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ITM_PRINTERUSER</v>
      </c>
      <c r="E535" s="26" t="str">
        <f>CHAR(34)&amp;VLOOKUP(C535,SOURCE!$V$3:$AC$2867,6,0)&amp;CHAR(34)</f>
        <v>"PRINTERUSER"</v>
      </c>
      <c r="F535" s="22" t="str">
        <f>VLOOKUP(C535,SOURCE!$V$3:$AD$2867,9,0)&amp;"           {"&amp;D535&amp;",   "&amp;E535&amp;"},"</f>
        <v>//           {ITM_PRINTERUSER,   "PRINTERUSER"},</v>
      </c>
      <c r="H535" t="b">
        <f>ISNA(VLOOKUP(J535,J536:J$882,1,0))</f>
        <v>1</v>
      </c>
      <c r="I535" s="27">
        <f>VLOOKUP(C535,SOURCE!V$6:AB$10046,7,0)</f>
        <v>1718</v>
      </c>
      <c r="J535" s="28" t="str">
        <f>VLOOKUP(C535,SOURCE!V$6:AB$10046,6,0)</f>
        <v>PRINTERUSER</v>
      </c>
      <c r="K535" s="29" t="str">
        <f t="shared" si="9"/>
        <v>PRINTERUSER</v>
      </c>
      <c r="L535" s="38" t="str">
        <f>VLOOKUP(C535,SOURCE!V$6:AB$10046,2,0)</f>
        <v/>
      </c>
      <c r="M535" t="str">
        <f>IF(VLOOKUP(I535,SOURCE!B:P,2,0)="/  { itemToBeCoded","To be coded","")</f>
        <v>To be coded</v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STD_PRINTER "USER"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ITM_PRINTERWIDTH</v>
      </c>
      <c r="E536" s="26" t="str">
        <f>CHAR(34)&amp;VLOOKUP(C536,SOURCE!$V$3:$AC$2867,6,0)&amp;CHAR(34)</f>
        <v>"PRINTERWIDTH"</v>
      </c>
      <c r="F536" s="22" t="str">
        <f>VLOOKUP(C536,SOURCE!$V$3:$AD$2867,9,0)&amp;"           {"&amp;D536&amp;",   "&amp;E536&amp;"},"</f>
        <v>//           {ITM_PRINTERWIDTH,   "PRINTERWIDTH"},</v>
      </c>
      <c r="H536" t="b">
        <f>ISNA(VLOOKUP(J536,J537:J$882,1,0))</f>
        <v>1</v>
      </c>
      <c r="I536" s="27">
        <f>VLOOKUP(C536,SOURCE!V$6:AB$10046,7,0)</f>
        <v>1719</v>
      </c>
      <c r="J536" s="28" t="str">
        <f>VLOOKUP(C536,SOURCE!V$6:AB$10046,6,0)</f>
        <v>PRINTERWIDTH</v>
      </c>
      <c r="K536" s="29" t="str">
        <f t="shared" si="9"/>
        <v>PRINTERWIDTH</v>
      </c>
      <c r="L536" s="38" t="str">
        <f>VLOOKUP(C536,SOURCE!V$6:AB$10046,2,0)</f>
        <v/>
      </c>
      <c r="M536" t="str">
        <f>IF(VLOOKUP(I536,SOURCE!B:P,2,0)="/  { itemToBeCoded","To be coded","")</f>
        <v>To be coded</v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STD_PRINTER "WIDTH"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ITM_PRINTERSIGMA</v>
      </c>
      <c r="E537" s="26" t="str">
        <f>CHAR(34)&amp;VLOOKUP(C537,SOURCE!$V$3:$AC$2867,6,0)&amp;CHAR(34)</f>
        <v>"PRINTERSUM"</v>
      </c>
      <c r="F537" s="22" t="str">
        <f>VLOOKUP(C537,SOURCE!$V$3:$AD$2867,9,0)&amp;"           {"&amp;D537&amp;",   "&amp;E537&amp;"},"</f>
        <v>//           {ITM_PRINTERSIGMA,   "PRINTERSUM"},</v>
      </c>
      <c r="H537" t="b">
        <f>ISNA(VLOOKUP(J537,J538:J$882,1,0))</f>
        <v>1</v>
      </c>
      <c r="I537" s="27">
        <f>VLOOKUP(C537,SOURCE!V$6:AB$10046,7,0)</f>
        <v>1720</v>
      </c>
      <c r="J537" s="28" t="str">
        <f>VLOOKUP(C537,SOURCE!V$6:AB$10046,6,0)</f>
        <v>PRINTERSUM</v>
      </c>
      <c r="K537" s="29" t="str">
        <f t="shared" si="9"/>
        <v>PRINTERSUM</v>
      </c>
      <c r="L537" s="38" t="str">
        <f>VLOOKUP(C537,SOURCE!V$6:AB$10046,2,0)</f>
        <v/>
      </c>
      <c r="M537" t="str">
        <f>IF(VLOOKUP(I537,SOURCE!B:P,2,0)="/  { itemToBeCoded","To be coded","")</f>
        <v>To be coded</v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STD_PRINTER STD_SIGMA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ITM_PRINTERHASH</v>
      </c>
      <c r="E538" s="26" t="str">
        <f>CHAR(34)&amp;VLOOKUP(C538,SOURCE!$V$3:$AC$2867,6,0)&amp;CHAR(34)</f>
        <v>"PRINTER#"</v>
      </c>
      <c r="F538" s="22" t="str">
        <f>VLOOKUP(C538,SOURCE!$V$3:$AD$2867,9,0)&amp;"           {"&amp;D538&amp;",   "&amp;E538&amp;"},"</f>
        <v>//           {ITM_PRINTERHASH,   "PRINTER#"},</v>
      </c>
      <c r="H538" t="b">
        <f>ISNA(VLOOKUP(J538,J539:J$882,1,0))</f>
        <v>1</v>
      </c>
      <c r="I538" s="27">
        <f>VLOOKUP(C538,SOURCE!V$6:AB$10046,7,0)</f>
        <v>1721</v>
      </c>
      <c r="J538" s="28" t="str">
        <f>VLOOKUP(C538,SOURCE!V$6:AB$10046,6,0)</f>
        <v>PRINTER#</v>
      </c>
      <c r="K538" s="29" t="str">
        <f t="shared" si="9"/>
        <v>PRINTER#</v>
      </c>
      <c r="L538" s="38">
        <f>VLOOKUP(C538,SOURCE!V$6:AB$10046,2,0)</f>
        <v>0</v>
      </c>
      <c r="M538" t="str">
        <f>IF(VLOOKUP(I538,SOURCE!B:P,2,0)="/  { itemToBeCoded","To be coded","")</f>
        <v>To be coded</v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STD_PRINTER "#"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ITM_FBR</v>
      </c>
      <c r="E539" s="26" t="str">
        <f>CHAR(34)&amp;VLOOKUP(C539,SOURCE!$V$3:$AC$2867,6,0)&amp;CHAR(34)</f>
        <v>"FBR"</v>
      </c>
      <c r="F539" s="22" t="str">
        <f>VLOOKUP(C539,SOURCE!$V$3:$AD$2867,9,0)&amp;"           {"&amp;D539&amp;",   "&amp;E539&amp;"},"</f>
        <v>//           {ITM_FBR,   "FBR"},</v>
      </c>
      <c r="H539" t="b">
        <f>ISNA(VLOOKUP(J539,J540:J$882,1,0))</f>
        <v>1</v>
      </c>
      <c r="I539" s="27">
        <f>VLOOKUP(C539,SOURCE!V$6:AB$10046,7,0)</f>
        <v>1722</v>
      </c>
      <c r="J539" s="28" t="str">
        <f>VLOOKUP(C539,SOURCE!V$6:AB$10046,6,0)</f>
        <v>FBR</v>
      </c>
      <c r="K539" s="29" t="str">
        <f t="shared" si="9"/>
        <v>FBR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"FBR"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ITM_Kk</v>
      </c>
      <c r="E540" s="26" t="str">
        <f>CHAR(34)&amp;VLOOKUP(C540,SOURCE!$V$3:$AC$2867,6,0)&amp;CHAR(34)</f>
        <v>"K(M)"</v>
      </c>
      <c r="F540" s="22" t="str">
        <f>VLOOKUP(C540,SOURCE!$V$3:$AD$2867,9,0)&amp;"           {"&amp;D540&amp;",   "&amp;E540&amp;"},"</f>
        <v>//           {ITM_Kk,   "K(M)"},</v>
      </c>
      <c r="H540" t="b">
        <f>ISNA(VLOOKUP(J540,J541:J$882,1,0))</f>
        <v>1</v>
      </c>
      <c r="I540" s="27">
        <f>VLOOKUP(C540,SOURCE!V$6:AB$10046,7,0)</f>
        <v>1726</v>
      </c>
      <c r="J540" s="28" t="str">
        <f>VLOOKUP(C540,SOURCE!V$6:AB$10046,6,0)</f>
        <v>K(M)</v>
      </c>
      <c r="K540" s="29" t="str">
        <f t="shared" si="9"/>
        <v>K(m)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"K(m)"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ITM_Ek</v>
      </c>
      <c r="E541" s="26" t="str">
        <f>CHAR(34)&amp;VLOOKUP(C541,SOURCE!$V$3:$AC$2867,6,0)&amp;CHAR(34)</f>
        <v>"E(M)"</v>
      </c>
      <c r="F541" s="22" t="str">
        <f>VLOOKUP(C541,SOURCE!$V$3:$AD$2867,9,0)&amp;"           {"&amp;D541&amp;",   "&amp;E541&amp;"},"</f>
        <v>//           {ITM_Ek,   "E(M)"},</v>
      </c>
      <c r="H541" t="b">
        <f>ISNA(VLOOKUP(J541,J542:J$882,1,0))</f>
        <v>1</v>
      </c>
      <c r="I541" s="27">
        <f>VLOOKUP(C541,SOURCE!V$6:AB$10046,7,0)</f>
        <v>1727</v>
      </c>
      <c r="J541" s="28" t="str">
        <f>VLOOKUP(C541,SOURCE!V$6:AB$10046,6,0)</f>
        <v>E(M)</v>
      </c>
      <c r="K541" s="29" t="str">
        <f t="shared" si="9"/>
        <v>E(m)</v>
      </c>
      <c r="L541" s="38" t="str">
        <f>VLOOKUP(C541,SOURCE!V$6:AB$10046,2,0)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"E(m)"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ITM_PInk</v>
      </c>
      <c r="E542" s="26" t="str">
        <f>CHAR(34)&amp;VLOOKUP(C542,SOURCE!$V$3:$AC$2867,6,0)&amp;CHAR(34)</f>
        <v>"PI(N,M)"</v>
      </c>
      <c r="F542" s="22" t="str">
        <f>VLOOKUP(C542,SOURCE!$V$3:$AD$2867,9,0)&amp;"           {"&amp;D542&amp;",   "&amp;E542&amp;"},"</f>
        <v>//           {ITM_PInk,   "PI(N,M)"},</v>
      </c>
      <c r="H542" t="b">
        <f>ISNA(VLOOKUP(J542,J543:J$882,1,0))</f>
        <v>1</v>
      </c>
      <c r="I542" s="27">
        <f>VLOOKUP(C542,SOURCE!V$6:AB$10046,7,0)</f>
        <v>1728</v>
      </c>
      <c r="J542" s="28" t="str">
        <f>VLOOKUP(C542,SOURCE!V$6:AB$10046,6,0)</f>
        <v>PI(N,M)</v>
      </c>
      <c r="K542" s="29" t="str">
        <f t="shared" si="9"/>
        <v>PI(n,m)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STD_PI "(n,m)"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ITM_EXIT1</v>
      </c>
      <c r="E543" s="26" t="str">
        <f>CHAR(34)&amp;VLOOKUP(C543,SOURCE!$V$3:$AC$2867,6,0)&amp;CHAR(34)</f>
        <v>"EXIT"</v>
      </c>
      <c r="F543" s="22" t="str">
        <f>VLOOKUP(C543,SOURCE!$V$3:$AD$2867,9,0)&amp;"           {"&amp;D543&amp;",   "&amp;E543&amp;"},"</f>
        <v xml:space="preserve">           {ITM_EXIT1,   "EXIT"},</v>
      </c>
      <c r="H543" t="b">
        <f>ISNA(VLOOKUP(J543,J544:J$882,1,0))</f>
        <v>1</v>
      </c>
      <c r="I543" s="27">
        <f>VLOOKUP(C543,SOURCE!V$6:AB$10046,7,0)</f>
        <v>1737</v>
      </c>
      <c r="J543" s="28" t="str">
        <f>VLOOKUP(C543,SOURCE!V$6:AB$10046,6,0)</f>
        <v>EXIT</v>
      </c>
      <c r="K543" s="29" t="str">
        <f t="shared" si="9"/>
        <v>EXIT</v>
      </c>
      <c r="L543" s="38">
        <f>VLOOKUP(C543,SOURCE!V$6:AB$10046,2,0)</f>
        <v>0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"EXIT"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ITM_AIM</v>
      </c>
      <c r="E544" s="26" t="str">
        <f>CHAR(34)&amp;VLOOKUP(C544,SOURCE!$V$3:$AC$2867,6,0)&amp;CHAR(34)</f>
        <v>"ALPHA"</v>
      </c>
      <c r="F544" s="22" t="str">
        <f>VLOOKUP(C544,SOURCE!$V$3:$AD$2867,9,0)&amp;"           {"&amp;D544&amp;",   "&amp;E544&amp;"},"</f>
        <v xml:space="preserve">           {ITM_AIM,   "ALPHA"},</v>
      </c>
      <c r="H544" t="b">
        <f>ISNA(VLOOKUP(J544,J545:J$882,1,0))</f>
        <v>1</v>
      </c>
      <c r="I544" s="27">
        <f>VLOOKUP(C544,SOURCE!V$6:AB$10046,7,0)</f>
        <v>1740</v>
      </c>
      <c r="J544" s="28" t="str">
        <f>VLOOKUP(C544,SOURCE!V$6:AB$10046,6,0)</f>
        <v>ALPHA</v>
      </c>
      <c r="K544" s="29" t="str">
        <f t="shared" si="9"/>
        <v>alpha</v>
      </c>
      <c r="L544" s="38" t="str">
        <f>VLOOKUP(C544,SOURCE!V$6:AB$10046,2,0)</f>
        <v/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STD_alpha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ITM_dotD</v>
      </c>
      <c r="E545" s="26" t="str">
        <f>CHAR(34)&amp;VLOOKUP(C545,SOURCE!$V$3:$AC$2867,6,0)&amp;CHAR(34)</f>
        <v>"DOTD"</v>
      </c>
      <c r="F545" s="22" t="str">
        <f>VLOOKUP(C545,SOURCE!$V$3:$AD$2867,9,0)&amp;"           {"&amp;D545&amp;",   "&amp;E545&amp;"},"</f>
        <v xml:space="preserve">           {ITM_dotD,   "DOTD"},</v>
      </c>
      <c r="H545" t="b">
        <f>ISNA(VLOOKUP(J545,J546:J$882,1,0))</f>
        <v>1</v>
      </c>
      <c r="I545" s="27">
        <f>VLOOKUP(C545,SOURCE!V$6:AB$10046,7,0)</f>
        <v>1741</v>
      </c>
      <c r="J545" s="28" t="str">
        <f>VLOOKUP(C545,SOURCE!V$6:AB$10046,6,0)</f>
        <v>DOTD</v>
      </c>
      <c r="K545" s="29" t="str">
        <f t="shared" si="9"/>
        <v>.d</v>
      </c>
      <c r="L545" s="38">
        <f>VLOOKUP(C545,SOURCE!V$6:AB$10046,2,0)</f>
        <v>0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".d"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ITM_SHOW</v>
      </c>
      <c r="E546" s="26" t="str">
        <f>CHAR(34)&amp;VLOOKUP(C546,SOURCE!$V$3:$AC$2867,6,0)&amp;CHAR(34)</f>
        <v>"SHOW"</v>
      </c>
      <c r="F546" s="22" t="str">
        <f>VLOOKUP(C546,SOURCE!$V$3:$AD$2867,9,0)&amp;"           {"&amp;D546&amp;",   "&amp;E546&amp;"},"</f>
        <v>//           {ITM_SHOW,   "SHOW"},</v>
      </c>
      <c r="H546" t="b">
        <f>ISNA(VLOOKUP(J546,J547:J$882,1,0))</f>
        <v>1</v>
      </c>
      <c r="I546" s="27">
        <f>VLOOKUP(C546,SOURCE!V$6:AB$10046,7,0)</f>
        <v>1742</v>
      </c>
      <c r="J546" s="28" t="str">
        <f>VLOOKUP(C546,SOURCE!V$6:AB$10046,6,0)</f>
        <v>SHOW</v>
      </c>
      <c r="K546" s="29" t="str">
        <f t="shared" si="9"/>
        <v>SHOW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"SHOW"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ITM_SYSTEM</v>
      </c>
      <c r="E547" s="26" t="str">
        <f>CHAR(34)&amp;VLOOKUP(C547,SOURCE!$V$3:$AC$2867,6,0)&amp;CHAR(34)</f>
        <v>"SYSTEM"</v>
      </c>
      <c r="F547" s="22" t="str">
        <f>VLOOKUP(C547,SOURCE!$V$3:$AD$2867,9,0)&amp;"           {"&amp;D547&amp;",   "&amp;E547&amp;"},"</f>
        <v>//           {ITM_SYSTEM,   "SYSTEM"},</v>
      </c>
      <c r="H547" t="b">
        <f>ISNA(VLOOKUP(J547,J548:J$882,1,0))</f>
        <v>1</v>
      </c>
      <c r="I547" s="27">
        <f>VLOOKUP(C547,SOURCE!V$6:AB$10046,7,0)</f>
        <v>1743</v>
      </c>
      <c r="J547" s="28" t="str">
        <f>VLOOKUP(C547,SOURCE!V$6:AB$10046,6,0)</f>
        <v>SYSTEM</v>
      </c>
      <c r="K547" s="29" t="str">
        <f t="shared" si="9"/>
        <v>SYSTEM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"SYSTEM"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ITM_DMStoD</v>
      </c>
      <c r="E548" s="26" t="str">
        <f>CHAR(34)&amp;VLOOKUP(C548,SOURCE!$V$3:$AC$2867,6,0)&amp;CHAR(34)</f>
        <v>"D.MS&gt;D"</v>
      </c>
      <c r="F548" s="22" t="str">
        <f>VLOOKUP(C548,SOURCE!$V$3:$AD$2867,9,0)&amp;"           {"&amp;D548&amp;",   "&amp;E548&amp;"},"</f>
        <v>//           {ITM_DMStoD,   "D.MS&gt;D"},</v>
      </c>
      <c r="H548" t="b">
        <f>ISNA(VLOOKUP(J548,J549:J$882,1,0))</f>
        <v>1</v>
      </c>
      <c r="I548" s="27">
        <f>VLOOKUP(C548,SOURCE!V$6:AB$10046,7,0)</f>
        <v>1744</v>
      </c>
      <c r="J548" s="28" t="str">
        <f>VLOOKUP(C548,SOURCE!V$6:AB$10046,6,0)</f>
        <v>D.MS&gt;D</v>
      </c>
      <c r="K548" s="29" t="str">
        <f t="shared" si="9"/>
        <v>D.MS&gt;D</v>
      </c>
      <c r="L548" s="38" t="str">
        <f>VLOOKUP(C548,SOURCE!V$6:AB$10046,2,0)</f>
        <v>Trig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"D.MS" STD_RIGHT_ARROW "D"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ITM_XH</v>
      </c>
      <c r="E549" s="26" t="str">
        <f>CHAR(34)&amp;VLOOKUP(C549,SOURCE!$V$3:$AC$2867,6,0)&amp;CHAR(34)</f>
        <v>"X_HARM"</v>
      </c>
      <c r="F549" s="22" t="str">
        <f>VLOOKUP(C549,SOURCE!$V$3:$AD$2867,9,0)&amp;"           {"&amp;D549&amp;",   "&amp;E549&amp;"},"</f>
        <v>//           {ITM_XH,   "X_HARM"},</v>
      </c>
      <c r="H549" t="b">
        <f>ISNA(VLOOKUP(J549,J550:J$882,1,0))</f>
        <v>1</v>
      </c>
      <c r="I549" s="27">
        <f>VLOOKUP(C549,SOURCE!V$6:AB$10046,7,0)</f>
        <v>1746</v>
      </c>
      <c r="J549" s="28" t="str">
        <f>VLOOKUP(C549,SOURCE!V$6:AB$10046,6,0)</f>
        <v>X_HARM</v>
      </c>
      <c r="K549" s="29" t="str">
        <f t="shared" si="9"/>
        <v>x_BARH</v>
      </c>
      <c r="L549" s="38" t="str">
        <f>VLOOKUP(C549,SOURCE!V$6:AB$10046,2,0)</f>
        <v>Stat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STD_x_BAR STD_SUB_H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ITM_XRMS</v>
      </c>
      <c r="E550" s="26" t="str">
        <f>CHAR(34)&amp;VLOOKUP(C550,SOURCE!$V$3:$AC$2867,6,0)&amp;CHAR(34)</f>
        <v>"X_RMS"</v>
      </c>
      <c r="F550" s="22" t="str">
        <f>VLOOKUP(C550,SOURCE!$V$3:$AD$2867,9,0)&amp;"           {"&amp;D550&amp;",   "&amp;E550&amp;"},"</f>
        <v>//           {ITM_XRMS,   "X_RMS"},</v>
      </c>
      <c r="H550" t="b">
        <f>ISNA(VLOOKUP(J550,J551:J$882,1,0))</f>
        <v>1</v>
      </c>
      <c r="I550" s="27">
        <f>VLOOKUP(C550,SOURCE!V$6:AB$10046,7,0)</f>
        <v>1747</v>
      </c>
      <c r="J550" s="28" t="str">
        <f>VLOOKUP(C550,SOURCE!V$6:AB$10046,6,0)</f>
        <v>X_RMS</v>
      </c>
      <c r="K550" s="29" t="str">
        <f t="shared" si="9"/>
        <v>x_BARRMS</v>
      </c>
      <c r="L550" s="38" t="str">
        <f>VLOOKUP(C550,SOURCE!V$6:AB$10046,2,0)</f>
        <v>Stat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STD_x_BAR STD_SUB_R STD_SUB_M STD_SUB_S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ITM_DET</v>
      </c>
      <c r="E551" s="26" t="str">
        <f>CHAR(34)&amp;VLOOKUP(C551,SOURCE!$V$3:$AC$2867,6,0)&amp;CHAR(34)</f>
        <v>"DET"</v>
      </c>
      <c r="F551" s="22" t="str">
        <f>VLOOKUP(C551,SOURCE!$V$3:$AD$2867,9,0)&amp;"           {"&amp;D551&amp;",   "&amp;E551&amp;"},"</f>
        <v>//           {ITM_DET,   "DET"},</v>
      </c>
      <c r="H551" t="b">
        <f>ISNA(VLOOKUP(J551,J552:J$882,1,0))</f>
        <v>1</v>
      </c>
      <c r="I551" s="27">
        <f>VLOOKUP(C551,SOURCE!V$6:AB$10046,7,0)</f>
        <v>1751</v>
      </c>
      <c r="J551" s="28" t="str">
        <f>VLOOKUP(C551,SOURCE!V$6:AB$10046,6,0)</f>
        <v>DET</v>
      </c>
      <c r="K551" s="29" t="str">
        <f t="shared" si="9"/>
        <v>DET</v>
      </c>
      <c r="L551" s="38" t="str">
        <f>VLOOKUP(C551,SOURCE!V$6:AB$10046,2,0)</f>
        <v>Math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"DET"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ITM_INVRT</v>
      </c>
      <c r="E552" s="26" t="str">
        <f>CHAR(34)&amp;VLOOKUP(C552,SOURCE!$V$3:$AC$2867,6,0)&amp;CHAR(34)</f>
        <v>"INVRT"</v>
      </c>
      <c r="F552" s="22" t="str">
        <f>VLOOKUP(C552,SOURCE!$V$3:$AD$2867,9,0)&amp;"           {"&amp;D552&amp;",   "&amp;E552&amp;"},"</f>
        <v>//           {ITM_INVRT,   "INVRT"},</v>
      </c>
      <c r="H552" t="b">
        <f>ISNA(VLOOKUP(J552,J553:J$882,1,0))</f>
        <v>1</v>
      </c>
      <c r="I552" s="27">
        <f>VLOOKUP(C552,SOURCE!V$6:AB$10046,7,0)</f>
        <v>1752</v>
      </c>
      <c r="J552" s="28" t="str">
        <f>VLOOKUP(C552,SOURCE!V$6:AB$10046,6,0)</f>
        <v>INVRT</v>
      </c>
      <c r="K552" s="29" t="str">
        <f t="shared" si="9"/>
        <v>INVRT</v>
      </c>
      <c r="L552" s="38" t="str">
        <f>VLOOKUP(C552,SOURCE!V$6:AB$10046,2,0)</f>
        <v>Math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"INVRT"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ITM_TRANS</v>
      </c>
      <c r="E553" s="26" t="str">
        <f>CHAR(34)&amp;VLOOKUP(C553,SOURCE!$V$3:$AC$2867,6,0)&amp;CHAR(34)</f>
        <v>"TRANS"</v>
      </c>
      <c r="F553" s="22" t="str">
        <f>VLOOKUP(C553,SOURCE!$V$3:$AD$2867,9,0)&amp;"           {"&amp;D553&amp;",   "&amp;E553&amp;"},"</f>
        <v>//           {ITM_TRANS,   "TRANS"},</v>
      </c>
      <c r="H553" t="b">
        <f>ISNA(VLOOKUP(J553,J554:J$882,1,0))</f>
        <v>1</v>
      </c>
      <c r="I553" s="27">
        <f>VLOOKUP(C553,SOURCE!V$6:AB$10046,7,0)</f>
        <v>1753</v>
      </c>
      <c r="J553" s="28" t="str">
        <f>VLOOKUP(C553,SOURCE!V$6:AB$10046,6,0)</f>
        <v>TRANS</v>
      </c>
      <c r="K553" s="29" t="str">
        <f t="shared" si="9"/>
        <v>TRANS</v>
      </c>
      <c r="L553" s="38" t="str">
        <f>VLOOKUP(C553,SOURCE!V$6:AB$10046,2,0)</f>
        <v>Math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"TRANS"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ITM_iPIn</v>
      </c>
      <c r="E554" s="26" t="str">
        <f>CHAR(34)&amp;VLOOKUP(C554,SOURCE!$V$3:$AC$2867,6,0)&amp;CHAR(34)</f>
        <v>"IPIN"</v>
      </c>
      <c r="F554" s="22" t="str">
        <f>VLOOKUP(C554,SOURCE!$V$3:$AD$2867,9,0)&amp;"           {"&amp;D554&amp;",   "&amp;E554&amp;"},"</f>
        <v>//           {ITM_iPIn,   "IPIN"},</v>
      </c>
      <c r="H554" t="b">
        <f>ISNA(VLOOKUP(J554,J555:J$882,1,0))</f>
        <v>1</v>
      </c>
      <c r="I554" s="27">
        <f>VLOOKUP(C554,SOURCE!V$6:AB$10046,7,0)</f>
        <v>1754</v>
      </c>
      <c r="J554" s="28" t="str">
        <f>VLOOKUP(C554,SOURCE!V$6:AB$10046,6,0)</f>
        <v>IPIN</v>
      </c>
      <c r="K554" s="29" t="str">
        <f t="shared" si="9"/>
        <v>iPIn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"i" STD_PI STD_SUB_n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ITM_iSIGMAn</v>
      </c>
      <c r="E555" s="26" t="str">
        <f>CHAR(34)&amp;VLOOKUP(C555,SOURCE!$V$3:$AC$2867,6,0)&amp;CHAR(34)</f>
        <v>"ISUMN"</v>
      </c>
      <c r="F555" s="22" t="str">
        <f>VLOOKUP(C555,SOURCE!$V$3:$AD$2867,9,0)&amp;"           {"&amp;D555&amp;",   "&amp;E555&amp;"},"</f>
        <v>//           {ITM_iSIGMAn,   "ISUMN"},</v>
      </c>
      <c r="H555" t="b">
        <f>ISNA(VLOOKUP(J555,J556:J$882,1,0))</f>
        <v>1</v>
      </c>
      <c r="I555" s="27">
        <f>VLOOKUP(C555,SOURCE!V$6:AB$10046,7,0)</f>
        <v>1755</v>
      </c>
      <c r="J555" s="28" t="str">
        <f>VLOOKUP(C555,SOURCE!V$6:AB$10046,6,0)</f>
        <v>ISUMN</v>
      </c>
      <c r="K555" s="29" t="str">
        <f t="shared" si="9"/>
        <v>iSUMn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"i" STD_SIGMA STD_SUB_n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ITM_HIDE</v>
      </c>
      <c r="E556" s="26" t="str">
        <f>CHAR(34)&amp;VLOOKUP(C556,SOURCE!$V$3:$AC$2867,6,0)&amp;CHAR(34)</f>
        <v>"HIDE"</v>
      </c>
      <c r="F556" s="22" t="str">
        <f>VLOOKUP(C556,SOURCE!$V$3:$AD$2867,9,0)&amp;"           {"&amp;D556&amp;",   "&amp;E556&amp;"},"</f>
        <v>//           {ITM_HIDE,   "HIDE"},</v>
      </c>
      <c r="H556" t="b">
        <f>ISNA(VLOOKUP(J556,J557:J$882,1,0))</f>
        <v>1</v>
      </c>
      <c r="I556" s="27">
        <f>VLOOKUP(C556,SOURCE!V$6:AB$10046,7,0)</f>
        <v>1757</v>
      </c>
      <c r="J556" s="28" t="str">
        <f>VLOOKUP(C556,SOURCE!V$6:AB$10046,6,0)</f>
        <v>HIDE</v>
      </c>
      <c r="K556" s="29" t="str">
        <f t="shared" si="9"/>
        <v>HIDE</v>
      </c>
      <c r="L556" s="38" t="str">
        <f>VLOOKUP(C556,SOURCE!V$6:AB$10046,2,0)</f>
        <v>SYS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ITM_Fphik</v>
      </c>
      <c r="E557" s="26" t="str">
        <f>CHAR(34)&amp;VLOOKUP(C557,SOURCE!$V$3:$AC$2867,6,0)&amp;CHAR(34)</f>
        <v>"F(PHI,M)"</v>
      </c>
      <c r="F557" s="22" t="str">
        <f>VLOOKUP(C557,SOURCE!$V$3:$AD$2867,9,0)&amp;"           {"&amp;D557&amp;",   "&amp;E557&amp;"},"</f>
        <v>//           {ITM_Fphik,   "F(PHI,M)"},</v>
      </c>
      <c r="H557" t="b">
        <f>ISNA(VLOOKUP(J557,J558:J$882,1,0))</f>
        <v>1</v>
      </c>
      <c r="I557" s="27">
        <f>VLOOKUP(C557,SOURCE!V$6:AB$10046,7,0)</f>
        <v>1763</v>
      </c>
      <c r="J557" s="28" t="str">
        <f>VLOOKUP(C557,SOURCE!V$6:AB$10046,6,0)</f>
        <v>F(PHI,M)</v>
      </c>
      <c r="K557" s="29" t="str">
        <f t="shared" si="9"/>
        <v>F(phi,m)</v>
      </c>
      <c r="L557" s="38" t="str">
        <f>VLOOKUP(C557,SOURCE!V$6:AB$10046,2,0)</f>
        <v/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"F(" STD_phi ",m)"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ITM_Ephik</v>
      </c>
      <c r="E558" s="26" t="str">
        <f>CHAR(34)&amp;VLOOKUP(C558,SOURCE!$V$3:$AC$2867,6,0)&amp;CHAR(34)</f>
        <v>"E(PHI,M)"</v>
      </c>
      <c r="F558" s="22" t="str">
        <f>VLOOKUP(C558,SOURCE!$V$3:$AD$2867,9,0)&amp;"           {"&amp;D558&amp;",   "&amp;E558&amp;"},"</f>
        <v>//           {ITM_Ephik,   "E(PHI,M)"},</v>
      </c>
      <c r="H558" t="b">
        <f>ISNA(VLOOKUP(J558,J559:J$882,1,0))</f>
        <v>1</v>
      </c>
      <c r="I558" s="27">
        <f>VLOOKUP(C558,SOURCE!V$6:AB$10046,7,0)</f>
        <v>1764</v>
      </c>
      <c r="J558" s="28" t="str">
        <f>VLOOKUP(C558,SOURCE!V$6:AB$10046,6,0)</f>
        <v>E(PHI,M)</v>
      </c>
      <c r="K558" s="29" t="str">
        <f t="shared" si="9"/>
        <v>E(phi,m)</v>
      </c>
      <c r="L558" s="38" t="str">
        <f>VLOOKUP(C558,SOURCE!V$6:AB$10046,2,0)</f>
        <v/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"E(" STD_phi ",m)"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ITM_ZETAphik</v>
      </c>
      <c r="E559" s="26" t="str">
        <f>CHAR(34)&amp;VLOOKUP(C559,SOURCE!$V$3:$AC$2867,6,0)&amp;CHAR(34)</f>
        <v>"ZETA(PHI,M)"</v>
      </c>
      <c r="F559" s="22" t="str">
        <f>VLOOKUP(C559,SOURCE!$V$3:$AD$2867,9,0)&amp;"           {"&amp;D559&amp;",   "&amp;E559&amp;"},"</f>
        <v>//           {ITM_ZETAphik,   "ZETA(PHI,M)"},</v>
      </c>
      <c r="H559" t="b">
        <f>ISNA(VLOOKUP(J559,J560:J$882,1,0))</f>
        <v>1</v>
      </c>
      <c r="I559" s="27">
        <f>VLOOKUP(C559,SOURCE!V$6:AB$10046,7,0)</f>
        <v>1765</v>
      </c>
      <c r="J559" s="28" t="str">
        <f>VLOOKUP(C559,SOURCE!V$6:AB$10046,6,0)</f>
        <v>ZETA(PHI,M)</v>
      </c>
      <c r="K559" s="29" t="str">
        <f t="shared" si="9"/>
        <v>ZETA(phi,m)</v>
      </c>
      <c r="L559" s="38" t="str">
        <f>VLOOKUP(C559,SOURCE!V$6:AB$10046,2,0)</f>
        <v/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STD_ZETA "(" STD_phi ",m)"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ITM_GETHIDE</v>
      </c>
      <c r="E560" s="26" t="str">
        <f>CHAR(34)&amp;VLOOKUP(C560,SOURCE!$V$3:$AC$2867,6,0)&amp;CHAR(34)</f>
        <v>"HIDE?"</v>
      </c>
      <c r="F560" s="22" t="str">
        <f>VLOOKUP(C560,SOURCE!$V$3:$AD$2867,9,0)&amp;"           {"&amp;D560&amp;",   "&amp;E560&amp;"},"</f>
        <v>//           {ITM_GETHIDE,   "HIDE?"},</v>
      </c>
      <c r="H560" t="b">
        <f>ISNA(VLOOKUP(J560,J561:J$882,1,0))</f>
        <v>1</v>
      </c>
      <c r="I560" s="27">
        <f>VLOOKUP(C560,SOURCE!V$6:AB$10046,7,0)</f>
        <v>1766</v>
      </c>
      <c r="J560" s="28" t="str">
        <f>VLOOKUP(C560,SOURCE!V$6:AB$10046,6,0)</f>
        <v>HIDE?</v>
      </c>
      <c r="K560" s="29" t="str">
        <f t="shared" si="9"/>
        <v>HIDE?</v>
      </c>
      <c r="L560" s="38" t="str">
        <f>VLOOKUP(C560,SOURCE!V$6:AB$10046,2,0)</f>
        <v>CONF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"HIDE?"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ITM_SQRT</v>
      </c>
      <c r="E561" s="26" t="str">
        <f>CHAR(34)&amp;VLOOKUP(C561,SOURCE!$V$3:$AC$2867,6,0)&amp;CHAR(34)</f>
        <v>"SQRT"</v>
      </c>
      <c r="F561" s="22" t="str">
        <f>VLOOKUP(C561,SOURCE!$V$3:$AD$2867,9,0)&amp;"           {"&amp;D561&amp;",   "&amp;E561&amp;"},"</f>
        <v xml:space="preserve">           {ITM_SQRT,   "SQRT"},</v>
      </c>
      <c r="H561" t="b">
        <f>ISNA(VLOOKUP(J561,J562:J$882,1,0))</f>
        <v>1</v>
      </c>
      <c r="I561" s="27">
        <f>VLOOKUP(C561,SOURCE!V$6:AB$10046,7,0)</f>
        <v>1768</v>
      </c>
      <c r="J561" s="28" t="str">
        <f>VLOOKUP(C561,SOURCE!V$6:AB$10046,6,0)</f>
        <v>SQRT</v>
      </c>
      <c r="K561" s="29" t="str">
        <f t="shared" si="9"/>
        <v>SQRT</v>
      </c>
      <c r="L561" s="38" t="str">
        <f>VLOOKUP(C561,SOURCE!V$6:AB$10046,2,0)</f>
        <v>CONF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0</v>
      </c>
      <c r="Q561" s="26" t="str">
        <f>VLOOKUP(I561,SOURCE!B:P,5,0)</f>
        <v>"SQRT"</v>
      </c>
      <c r="W561">
        <f>IF(VLOOKUP(I561,SOURCE!B:P,2,0)&lt;&gt;"/  { itemToBeCoded",IF(ISERROR(VLOOKUP(J561,TEST!A:F,5,0)),"",VLOOKUP(J561,TEST!A:F,5,0)),"")</f>
        <v>1</v>
      </c>
      <c r="X561">
        <f>IF(VLOOKUP(I561,SOURCE!B:P,2,0)&lt;&gt;"/  { itemToBeCoded",IF(ISERROR(VLOOKUP(J561,TEST!A:F,6,0)),"",VLOOKUP(J561,TEST!A:F,6,0)),"")</f>
        <v>0</v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ITM_atan2</v>
      </c>
      <c r="E562" s="26" t="str">
        <f>CHAR(34)&amp;VLOOKUP(C562,SOURCE!$V$3:$AC$2867,6,0)&amp;CHAR(34)</f>
        <v>"ATAN2"</v>
      </c>
      <c r="F562" s="22" t="str">
        <f>VLOOKUP(C562,SOURCE!$V$3:$AD$2867,9,0)&amp;"           {"&amp;D562&amp;",   "&amp;E562&amp;"},"</f>
        <v>//           {ITM_atan2,   "ATAN2"},</v>
      </c>
      <c r="H562" t="b">
        <f>ISNA(VLOOKUP(J562,J563:J$882,1,0))</f>
        <v>1</v>
      </c>
      <c r="I562" s="27">
        <f>VLOOKUP(C562,SOURCE!V$6:AB$10046,7,0)</f>
        <v>1775</v>
      </c>
      <c r="J562" s="28" t="str">
        <f>VLOOKUP(C562,SOURCE!V$6:AB$10046,6,0)</f>
        <v>ATAN2</v>
      </c>
      <c r="K562" s="29" t="str">
        <f t="shared" si="9"/>
        <v>ATAN2</v>
      </c>
      <c r="L562" s="38" t="str">
        <f>VLOOKUP(C562,SOURCE!V$6:AB$10046,2,0)</f>
        <v>CONF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"ATAN2"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ITM_SQRT1PX2</v>
      </c>
      <c r="E563" s="26" t="str">
        <f>CHAR(34)&amp;VLOOKUP(C563,SOURCE!$V$3:$AC$2867,6,0)&amp;CHAR(34)</f>
        <v>"SQUARE_ROOT(1+X^2)"</v>
      </c>
      <c r="F563" s="22" t="str">
        <f>VLOOKUP(C563,SOURCE!$V$3:$AD$2867,9,0)&amp;"           {"&amp;D563&amp;",   "&amp;E563&amp;"},"</f>
        <v>//           {ITM_SQRT1PX2,   "SQUARE_ROOT(1+X^2)"},</v>
      </c>
      <c r="H563" t="b">
        <f>ISNA(VLOOKUP(J563,J564:J$882,1,0))</f>
        <v>1</v>
      </c>
      <c r="I563" s="27">
        <f>VLOOKUP(C563,SOURCE!V$6:AB$10046,7,0)</f>
        <v>1794</v>
      </c>
      <c r="J563" s="28" t="str">
        <f>VLOOKUP(C563,SOURCE!V$6:AB$10046,6,0)</f>
        <v>SQUARE_ROOT(1+X^2)</v>
      </c>
      <c r="K563" s="29" t="str">
        <f t="shared" si="9"/>
        <v>SQUARE_ROOT(1+x^2)</v>
      </c>
      <c r="L563" s="38" t="str">
        <f>VLOOKUP(C563,SOURCE!V$6:AB$10046,2,0)</f>
        <v>CONF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STD_SQUARE_ROOT "(1+x" STD_SUP_2 ")"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ITM_EE_Y2D</v>
      </c>
      <c r="E564" s="26" t="str">
        <f>CHAR(34)&amp;VLOOKUP(C564,SOURCE!$V$3:$AC$2867,6,0)&amp;CHAR(34)</f>
        <v>"Y&gt;D"</v>
      </c>
      <c r="F564" s="22" t="str">
        <f>VLOOKUP(C564,SOURCE!$V$3:$AD$2867,9,0)&amp;"           {"&amp;D564&amp;",   "&amp;E564&amp;"},"</f>
        <v>//           {ITM_EE_Y2D,   "Y&gt;D"},</v>
      </c>
      <c r="H564" t="b">
        <f>ISNA(VLOOKUP(J564,J565:J$882,1,0))</f>
        <v>1</v>
      </c>
      <c r="I564" s="27">
        <f>VLOOKUP(C564,SOURCE!V$6:AB$10046,7,0)</f>
        <v>1813</v>
      </c>
      <c r="J564" s="28" t="str">
        <f>VLOOKUP(C564,SOURCE!V$6:AB$10046,6,0)</f>
        <v>Y&gt;D</v>
      </c>
      <c r="K564" s="29" t="str">
        <f t="shared" si="9"/>
        <v>DELTA&gt;Y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STD_DELTA STD_SPACE_3_PER_EM STD_RIGHT_ARROW STD_SPACE_3_PER_EM "Y"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ITM_EE_A2S</v>
      </c>
      <c r="E565" s="26" t="str">
        <f>CHAR(34)&amp;VLOOKUP(C565,SOURCE!$V$3:$AC$2867,6,0)&amp;CHAR(34)</f>
        <v>"ATOSYM"</v>
      </c>
      <c r="F565" s="22" t="str">
        <f>VLOOKUP(C565,SOURCE!$V$3:$AD$2867,9,0)&amp;"           {"&amp;D565&amp;",   "&amp;E565&amp;"},"</f>
        <v>//           {ITM_EE_A2S,   "ATOSYM"},</v>
      </c>
      <c r="H565" t="b">
        <f>ISNA(VLOOKUP(J565,J566:J$882,1,0))</f>
        <v>1</v>
      </c>
      <c r="I565" s="27">
        <f>VLOOKUP(C565,SOURCE!V$6:AB$10046,7,0)</f>
        <v>1814</v>
      </c>
      <c r="J565" s="28" t="str">
        <f>VLOOKUP(C565,SOURCE!V$6:AB$10046,6,0)</f>
        <v>ATOSYM</v>
      </c>
      <c r="K565" s="29" t="str">
        <f t="shared" si="9"/>
        <v>&gt;012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STD_RIGHT_ARROW STD_SPACE_3_PER_EM "012"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ITM_EE_S2A</v>
      </c>
      <c r="E566" s="26" t="str">
        <f>CHAR(34)&amp;VLOOKUP(C566,SOURCE!$V$3:$AC$2867,6,0)&amp;CHAR(34)</f>
        <v>"SYMTOA"</v>
      </c>
      <c r="F566" s="22" t="str">
        <f>VLOOKUP(C566,SOURCE!$V$3:$AD$2867,9,0)&amp;"           {"&amp;D566&amp;",   "&amp;E566&amp;"},"</f>
        <v>//           {ITM_EE_S2A,   "SYMTOA"},</v>
      </c>
      <c r="H566" t="b">
        <f>ISNA(VLOOKUP(J566,J567:J$882,1,0))</f>
        <v>1</v>
      </c>
      <c r="I566" s="27">
        <f>VLOOKUP(C566,SOURCE!V$6:AB$10046,7,0)</f>
        <v>1815</v>
      </c>
      <c r="J566" s="28" t="str">
        <f>VLOOKUP(C566,SOURCE!V$6:AB$10046,6,0)</f>
        <v>SYMTOA</v>
      </c>
      <c r="K566" s="29" t="str">
        <f t="shared" si="9"/>
        <v>&gt;abc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STD_RIGHT_ARROW STD_SPACE_3_PER_EM "abc"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ITM_EE_EXP_TH</v>
      </c>
      <c r="E567" s="26" t="str">
        <f>CHAR(34)&amp;VLOOKUP(C567,SOURCE!$V$3:$AC$2867,6,0)&amp;CHAR(34)</f>
        <v>"E^THETAJ"</v>
      </c>
      <c r="F567" s="22" t="str">
        <f>VLOOKUP(C567,SOURCE!$V$3:$AD$2867,9,0)&amp;"           {"&amp;D567&amp;",   "&amp;E567&amp;"},"</f>
        <v>//           {ITM_EE_EXP_TH,   "E^THETAJ"},</v>
      </c>
      <c r="H567" t="b">
        <f>ISNA(VLOOKUP(J567,J568:J$882,1,0))</f>
        <v>1</v>
      </c>
      <c r="I567" s="27">
        <f>VLOOKUP(C567,SOURCE!V$6:AB$10046,7,0)</f>
        <v>1816</v>
      </c>
      <c r="J567" s="28" t="str">
        <f>VLOOKUP(C567,SOURCE!V$6:AB$10046,6,0)</f>
        <v>E^THETAJ</v>
      </c>
      <c r="K567" s="29" t="str">
        <f t="shared" si="9"/>
        <v>e^THETAj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"e^" STD_THETA "j"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ITM_EE_STO_Z</v>
      </c>
      <c r="E568" s="26" t="str">
        <f>CHAR(34)&amp;VLOOKUP(C568,SOURCE!$V$3:$AC$2867,6,0)&amp;CHAR(34)</f>
        <v>"STO3Z"</v>
      </c>
      <c r="F568" s="22" t="str">
        <f>VLOOKUP(C568,SOURCE!$V$3:$AD$2867,9,0)&amp;"           {"&amp;D568&amp;",   "&amp;E568&amp;"},"</f>
        <v>//           {ITM_EE_STO_Z,   "STO3Z"},</v>
      </c>
      <c r="H568" t="b">
        <f>ISNA(VLOOKUP(J568,J569:J$882,1,0))</f>
        <v>1</v>
      </c>
      <c r="I568" s="27">
        <f>VLOOKUP(C568,SOURCE!V$6:AB$10046,7,0)</f>
        <v>1817</v>
      </c>
      <c r="J568" s="28" t="str">
        <f>VLOOKUP(C568,SOURCE!V$6:AB$10046,6,0)</f>
        <v>STO3Z</v>
      </c>
      <c r="K568" s="29" t="str">
        <f t="shared" si="9"/>
        <v>STO3Z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ITM_EE_RCL_Z</v>
      </c>
      <c r="E569" s="26" t="str">
        <f>CHAR(34)&amp;VLOOKUP(C569,SOURCE!$V$3:$AC$2867,6,0)&amp;CHAR(34)</f>
        <v>"RCL3Z"</v>
      </c>
      <c r="F569" s="22" t="str">
        <f>VLOOKUP(C569,SOURCE!$V$3:$AD$2867,9,0)&amp;"           {"&amp;D569&amp;",   "&amp;E569&amp;"},"</f>
        <v>//           {ITM_EE_RCL_Z,   "RCL3Z"},</v>
      </c>
      <c r="H569" t="b">
        <f>ISNA(VLOOKUP(J569,J570:J$882,1,0))</f>
        <v>1</v>
      </c>
      <c r="I569" s="27">
        <f>VLOOKUP(C569,SOURCE!V$6:AB$10046,7,0)</f>
        <v>1818</v>
      </c>
      <c r="J569" s="28" t="str">
        <f>VLOOKUP(C569,SOURCE!V$6:AB$10046,6,0)</f>
        <v>RCL3Z</v>
      </c>
      <c r="K569" s="29" t="str">
        <f t="shared" si="9"/>
        <v>RCL3Z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</v>
      </c>
      <c r="E570" s="26" t="str">
        <f>CHAR(34)&amp;VLOOKUP(C570,SOURCE!$V$3:$AC$2867,6,0)&amp;CHAR(34)</f>
        <v>"STO3V"</v>
      </c>
      <c r="F570" s="22" t="str">
        <f>VLOOKUP(C570,SOURCE!$V$3:$AD$2867,9,0)&amp;"           {"&amp;D570&amp;",   "&amp;E570&amp;"},"</f>
        <v>//           {ITM_EE_STO_V,   "STO3V"},</v>
      </c>
      <c r="H570" t="b">
        <f>ISNA(VLOOKUP(J570,J571:J$882,1,0))</f>
        <v>1</v>
      </c>
      <c r="I570" s="27">
        <f>VLOOKUP(C570,SOURCE!V$6:AB$10046,7,0)</f>
        <v>1819</v>
      </c>
      <c r="J570" s="28" t="str">
        <f>VLOOKUP(C570,SOURCE!V$6:AB$10046,6,0)</f>
        <v>STO3V</v>
      </c>
      <c r="K570" s="29" t="str">
        <f t="shared" si="9"/>
        <v>STO3V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"STO" STD_SPACE_3_PER_EM "3V"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ITM_EE_RCL_V</v>
      </c>
      <c r="E571" s="26" t="str">
        <f>CHAR(34)&amp;VLOOKUP(C571,SOURCE!$V$3:$AC$2867,6,0)&amp;CHAR(34)</f>
        <v>"RCL3V"</v>
      </c>
      <c r="F571" s="22" t="str">
        <f>VLOOKUP(C571,SOURCE!$V$3:$AD$2867,9,0)&amp;"           {"&amp;D571&amp;",   "&amp;E571&amp;"},"</f>
        <v>//           {ITM_EE_RCL_V,   "RCL3V"},</v>
      </c>
      <c r="H571" t="b">
        <f>ISNA(VLOOKUP(J571,J572:J$882,1,0))</f>
        <v>1</v>
      </c>
      <c r="I571" s="27">
        <f>VLOOKUP(C571,SOURCE!V$6:AB$10046,7,0)</f>
        <v>1820</v>
      </c>
      <c r="J571" s="28" t="str">
        <f>VLOOKUP(C571,SOURCE!V$6:AB$10046,6,0)</f>
        <v>RCL3V</v>
      </c>
      <c r="K571" s="29" t="str">
        <f t="shared" si="9"/>
        <v>RCL3V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"RCL" STD_SPACE_3_PER_EM "3V"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ITM_EE_STO_I</v>
      </c>
      <c r="E572" s="26" t="str">
        <f>CHAR(34)&amp;VLOOKUP(C572,SOURCE!$V$3:$AC$2867,6,0)&amp;CHAR(34)</f>
        <v>"STO3I"</v>
      </c>
      <c r="F572" s="22" t="str">
        <f>VLOOKUP(C572,SOURCE!$V$3:$AD$2867,9,0)&amp;"           {"&amp;D572&amp;",   "&amp;E572&amp;"},"</f>
        <v>//           {ITM_EE_STO_I,   "STO3I"},</v>
      </c>
      <c r="H572" t="b">
        <f>ISNA(VLOOKUP(J572,J573:J$882,1,0))</f>
        <v>1</v>
      </c>
      <c r="I572" s="27">
        <f>VLOOKUP(C572,SOURCE!V$6:AB$10046,7,0)</f>
        <v>1821</v>
      </c>
      <c r="J572" s="28" t="str">
        <f>VLOOKUP(C572,SOURCE!V$6:AB$10046,6,0)</f>
        <v>STO3I</v>
      </c>
      <c r="K572" s="29" t="str">
        <f t="shared" si="9"/>
        <v>STO3I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"STO" STD_SPACE_3_PER_EM "3I"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ITM_EE_RCL_I</v>
      </c>
      <c r="E573" s="26" t="str">
        <f>CHAR(34)&amp;VLOOKUP(C573,SOURCE!$V$3:$AC$2867,6,0)&amp;CHAR(34)</f>
        <v>"RCL3I"</v>
      </c>
      <c r="F573" s="22" t="str">
        <f>VLOOKUP(C573,SOURCE!$V$3:$AD$2867,9,0)&amp;"           {"&amp;D573&amp;",   "&amp;E573&amp;"},"</f>
        <v>//           {ITM_EE_RCL_I,   "RCL3I"},</v>
      </c>
      <c r="H573" t="b">
        <f>ISNA(VLOOKUP(J573,J574:J$882,1,0))</f>
        <v>1</v>
      </c>
      <c r="I573" s="27">
        <f>VLOOKUP(C573,SOURCE!V$6:AB$10046,7,0)</f>
        <v>1822</v>
      </c>
      <c r="J573" s="28" t="str">
        <f>VLOOKUP(C573,SOURCE!V$6:AB$10046,6,0)</f>
        <v>RCL3I</v>
      </c>
      <c r="K573" s="29" t="str">
        <f t="shared" si="9"/>
        <v>RCL3I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"RCL" STD_SPACE_3_PER_EM "3I"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ITM_EE_STO_V_I</v>
      </c>
      <c r="E574" s="26" t="str">
        <f>CHAR(34)&amp;VLOOKUP(C574,SOURCE!$V$3:$AC$2867,6,0)&amp;CHAR(34)</f>
        <v>"3V/3I"</v>
      </c>
      <c r="F574" s="22" t="str">
        <f>VLOOKUP(C574,SOURCE!$V$3:$AD$2867,9,0)&amp;"           {"&amp;D574&amp;",   "&amp;E574&amp;"},"</f>
        <v>//           {ITM_EE_STO_V_I,   "3V/3I"},</v>
      </c>
      <c r="H574" t="b">
        <f>ISNA(VLOOKUP(J574,J575:J$882,1,0))</f>
        <v>1</v>
      </c>
      <c r="I574" s="27">
        <f>VLOOKUP(C574,SOURCE!V$6:AB$10046,7,0)</f>
        <v>1823</v>
      </c>
      <c r="J574" s="28" t="str">
        <f>VLOOKUP(C574,SOURCE!V$6:AB$10046,6,0)</f>
        <v>3V/3I</v>
      </c>
      <c r="K574" s="29" t="str">
        <f t="shared" si="9"/>
        <v>V/I</v>
      </c>
      <c r="L574" s="38" t="str">
        <f>VLOOKUP(C574,SOURCE!V$6:AB$10046,2,0)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"V" STD_DIVIDE 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ITM_EE_STO_IR</v>
      </c>
      <c r="E575" s="26" t="str">
        <f>CHAR(34)&amp;VLOOKUP(C575,SOURCE!$V$3:$AC$2867,6,0)&amp;CHAR(34)</f>
        <v>"3Ix3Z"</v>
      </c>
      <c r="F575" s="22" t="str">
        <f>VLOOKUP(C575,SOURCE!$V$3:$AD$2867,9,0)&amp;"           {"&amp;D575&amp;",   "&amp;E575&amp;"},"</f>
        <v>//           {ITM_EE_STO_IR,   "3Ix3Z"},</v>
      </c>
      <c r="H575" t="b">
        <f>ISNA(VLOOKUP(J575,J576:J$882,1,0))</f>
        <v>1</v>
      </c>
      <c r="I575" s="27">
        <f>VLOOKUP(C575,SOURCE!V$6:AB$10046,7,0)</f>
        <v>1824</v>
      </c>
      <c r="J575" s="28" t="str">
        <f>VLOOKUP(C575,SOURCE!V$6:AB$10046,6,0)</f>
        <v>3Ix3Z</v>
      </c>
      <c r="K575" s="29" t="str">
        <f t="shared" si="9"/>
        <v>ICROSSZ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"I" STD_CROSS "Z"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ITM_EE_STO_V_Z</v>
      </c>
      <c r="E576" s="26" t="str">
        <f>CHAR(34)&amp;VLOOKUP(C576,SOURCE!$V$3:$AC$2867,6,0)&amp;CHAR(34)</f>
        <v>"3V/3Z"</v>
      </c>
      <c r="F576" s="22" t="str">
        <f>VLOOKUP(C576,SOURCE!$V$3:$AD$2867,9,0)&amp;"           {"&amp;D576&amp;",   "&amp;E576&amp;"},"</f>
        <v>//           {ITM_EE_STO_V_Z,   "3V/3Z"},</v>
      </c>
      <c r="H576" t="b">
        <f>ISNA(VLOOKUP(J576,J577:J$882,1,0))</f>
        <v>1</v>
      </c>
      <c r="I576" s="27">
        <f>VLOOKUP(C576,SOURCE!V$6:AB$10046,7,0)</f>
        <v>1825</v>
      </c>
      <c r="J576" s="28" t="str">
        <f>VLOOKUP(C576,SOURCE!V$6:AB$10046,6,0)</f>
        <v>3V/3Z</v>
      </c>
      <c r="K576" s="29" t="str">
        <f t="shared" si="9"/>
        <v>V/Z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"V" STD_DIVIDE "Z"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ITM_EE_X2BAL</v>
      </c>
      <c r="E577" s="26" t="str">
        <f>CHAR(34)&amp;VLOOKUP(C577,SOURCE!$V$3:$AC$2867,6,0)&amp;CHAR(34)</f>
        <v>"X&gt;BAL"</v>
      </c>
      <c r="F577" s="22" t="str">
        <f>VLOOKUP(C577,SOURCE!$V$3:$AD$2867,9,0)&amp;"           {"&amp;D577&amp;",   "&amp;E577&amp;"},"</f>
        <v>//           {ITM_EE_X2BAL,   "X&gt;BAL"},</v>
      </c>
      <c r="H577" t="b">
        <f>ISNA(VLOOKUP(J577,J578:J$882,1,0))</f>
        <v>1</v>
      </c>
      <c r="I577" s="27">
        <f>VLOOKUP(C577,SOURCE!V$6:AB$10046,7,0)</f>
        <v>1826</v>
      </c>
      <c r="J577" s="28" t="str">
        <f>VLOOKUP(C577,SOURCE!V$6:AB$10046,6,0)</f>
        <v>X&gt;BAL</v>
      </c>
      <c r="K577" s="29" t="str">
        <f t="shared" si="9"/>
        <v>X&gt;BAL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"X" STD_SPACE_3_PER_EM STD_RIGHT_ARROW STD_SPACE_3_PER_EM "BAL"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ITM_MATX_A</v>
      </c>
      <c r="E578" s="26" t="str">
        <f>CHAR(34)&amp;VLOOKUP(C578,SOURCE!$V$3:$AC$2867,6,0)&amp;CHAR(34)</f>
        <v>"M.A"</v>
      </c>
      <c r="F578" s="22" t="str">
        <f>VLOOKUP(C578,SOURCE!$V$3:$AD$2867,9,0)&amp;"           {"&amp;D578&amp;",   "&amp;E578&amp;"},"</f>
        <v>//           {ITM_MATX_A,   "M.A"},</v>
      </c>
      <c r="H578" t="b">
        <f>ISNA(VLOOKUP(J578,J579:J$882,1,0))</f>
        <v>1</v>
      </c>
      <c r="I578" s="27">
        <f>VLOOKUP(C578,SOURCE!V$6:AB$10046,7,0)</f>
        <v>1827</v>
      </c>
      <c r="J578" s="28" t="str">
        <f>VLOOKUP(C578,SOURCE!V$6:AB$10046,6,0)</f>
        <v>M.A</v>
      </c>
      <c r="K578" s="29" t="str">
        <f t="shared" si="9"/>
        <v>A</v>
      </c>
      <c r="L578" s="38" t="str">
        <f>VLOOKUP(C578,SOURCE!V$6:AB$10046,2,0)</f>
        <v>CUSTOM TEMP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"A"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ITM_op_a</v>
      </c>
      <c r="E579" s="26" t="str">
        <f>CHAR(34)&amp;VLOOKUP(C579,SOURCE!$V$3:$AC$2867,6,0)&amp;CHAR(34)</f>
        <v>"OP_A"</v>
      </c>
      <c r="F579" s="22" t="str">
        <f>VLOOKUP(C579,SOURCE!$V$3:$AD$2867,9,0)&amp;"           {"&amp;D579&amp;",   "&amp;E579&amp;"},"</f>
        <v>//           {ITM_op_a,   "OP_A"},</v>
      </c>
      <c r="H579" t="b">
        <f>ISNA(VLOOKUP(J579,J580:J$882,1,0))</f>
        <v>1</v>
      </c>
      <c r="I579" s="27">
        <f>VLOOKUP(C579,SOURCE!V$6:AB$10046,7,0)</f>
        <v>1828</v>
      </c>
      <c r="J579" s="28" t="str">
        <f>VLOOKUP(C579,SOURCE!V$6:AB$10046,6,0)</f>
        <v>OP_A</v>
      </c>
      <c r="K579" s="29" t="str">
        <f t="shared" si="9"/>
        <v>a</v>
      </c>
      <c r="L579" s="38" t="str">
        <f>VLOOKUP(C579,SOURCE!V$6:AB$10046,2,0)</f>
        <v>Elec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"a"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ITM_op_a2</v>
      </c>
      <c r="E580" s="26" t="str">
        <f>CHAR(34)&amp;VLOOKUP(C580,SOURCE!$V$3:$AC$2867,6,0)&amp;CHAR(34)</f>
        <v>"OP_A^2"</v>
      </c>
      <c r="F580" s="22" t="str">
        <f>VLOOKUP(C580,SOURCE!$V$3:$AD$2867,9,0)&amp;"           {"&amp;D580&amp;",   "&amp;E580&amp;"},"</f>
        <v>//           {ITM_op_a2,   "OP_A^2"},</v>
      </c>
      <c r="H580" t="b">
        <f>ISNA(VLOOKUP(J580,J581:J$882,1,0))</f>
        <v>1</v>
      </c>
      <c r="I580" s="27">
        <f>VLOOKUP(C580,SOURCE!V$6:AB$10046,7,0)</f>
        <v>1829</v>
      </c>
      <c r="J580" s="28" t="str">
        <f>VLOOKUP(C580,SOURCE!V$6:AB$10046,6,0)</f>
        <v>OP_A^2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a^2</v>
      </c>
      <c r="L580" s="38" t="str">
        <f>VLOOKUP(C580,SOURCE!V$6:AB$10046,2,0)</f>
        <v>Elec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"a" STD_SUP_2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ITM_op_j</v>
      </c>
      <c r="E581" s="26" t="str">
        <f>CHAR(34)&amp;VLOOKUP(C581,SOURCE!$V$3:$AC$2867,6,0)&amp;CHAR(34)</f>
        <v>"OP_J"</v>
      </c>
      <c r="F581" s="22" t="str">
        <f>VLOOKUP(C581,SOURCE!$V$3:$AD$2867,9,0)&amp;"           {"&amp;D581&amp;",   "&amp;E581&amp;"},"</f>
        <v>//           {ITM_op_j,   "OP_J"},</v>
      </c>
      <c r="H581" t="b">
        <f>ISNA(VLOOKUP(J581,J582:J$882,1,0))</f>
        <v>1</v>
      </c>
      <c r="I581" s="27">
        <f>VLOOKUP(C581,SOURCE!V$6:AB$10046,7,0)</f>
        <v>1830</v>
      </c>
      <c r="J581" s="28" t="str">
        <f>VLOOKUP(C581,SOURCE!V$6:AB$10046,6,0)</f>
        <v>OP_J</v>
      </c>
      <c r="K581" s="29" t="str">
        <f t="shared" si="10"/>
        <v>j</v>
      </c>
      <c r="L581" s="38" t="str">
        <f>VLOOKUP(C581,SOURCE!V$6:AB$10046,2,0)</f>
        <v>Elec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"j"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ITM_2BIN</v>
      </c>
      <c r="E582" s="26" t="str">
        <f>CHAR(34)&amp;VLOOKUP(C582,SOURCE!$V$3:$AC$2867,6,0)&amp;CHAR(34)</f>
        <v>"&gt;BIN"</v>
      </c>
      <c r="F582" s="22" t="str">
        <f>VLOOKUP(C582,SOURCE!$V$3:$AD$2867,9,0)&amp;"           {"&amp;D582&amp;",   "&amp;E582&amp;"},"</f>
        <v>//           {ITM_2BIN,   "&gt;BIN"},</v>
      </c>
      <c r="H582" t="b">
        <f>ISNA(VLOOKUP(J582,J583:J$882,1,0))</f>
        <v>1</v>
      </c>
      <c r="I582" s="27">
        <f>VLOOKUP(C582,SOURCE!V$6:AB$10046,7,0)</f>
        <v>1831</v>
      </c>
      <c r="J582" s="28" t="str">
        <f>VLOOKUP(C582,SOURCE!V$6:AB$10046,6,0)</f>
        <v>&gt;BIN</v>
      </c>
      <c r="K582" s="29" t="str">
        <f t="shared" si="10"/>
        <v>BIN</v>
      </c>
      <c r="L582" s="38" t="str">
        <f>VLOOKUP(C582,SOURCE!V$6:AB$10046,2,0)</f>
        <v>FN SH_INT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"BIN"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ITM_2OCT</v>
      </c>
      <c r="E583" s="26" t="str">
        <f>CHAR(34)&amp;VLOOKUP(C583,SOURCE!$V$3:$AC$2867,6,0)&amp;CHAR(34)</f>
        <v>"&gt;OCT"</v>
      </c>
      <c r="F583" s="22" t="str">
        <f>VLOOKUP(C583,SOURCE!$V$3:$AD$2867,9,0)&amp;"           {"&amp;D583&amp;",   "&amp;E583&amp;"},"</f>
        <v>//           {ITM_2OCT,   "&gt;OCT"},</v>
      </c>
      <c r="H583" t="b">
        <f>ISNA(VLOOKUP(J583,J584:J$882,1,0))</f>
        <v>1</v>
      </c>
      <c r="I583" s="27">
        <f>VLOOKUP(C583,SOURCE!V$6:AB$10046,7,0)</f>
        <v>1832</v>
      </c>
      <c r="J583" s="28" t="str">
        <f>VLOOKUP(C583,SOURCE!V$6:AB$10046,6,0)</f>
        <v>&gt;OCT</v>
      </c>
      <c r="K583" s="29" t="str">
        <f t="shared" si="10"/>
        <v>OCT</v>
      </c>
      <c r="L583" s="38" t="str">
        <f>VLOOKUP(C583,SOURCE!V$6:AB$10046,2,0)</f>
        <v>FN SH_INT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"OCT"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ITM_2DEC</v>
      </c>
      <c r="E584" s="26" t="str">
        <f>CHAR(34)&amp;VLOOKUP(C584,SOURCE!$V$3:$AC$2867,6,0)&amp;CHAR(34)</f>
        <v>"&gt;DEC"</v>
      </c>
      <c r="F584" s="22" t="str">
        <f>VLOOKUP(C584,SOURCE!$V$3:$AD$2867,9,0)&amp;"           {"&amp;D584&amp;",   "&amp;E584&amp;"},"</f>
        <v>//           {ITM_2DEC,   "&gt;DEC"},</v>
      </c>
      <c r="H584" t="b">
        <f>ISNA(VLOOKUP(J584,J585:J$882,1,0))</f>
        <v>1</v>
      </c>
      <c r="I584" s="27">
        <f>VLOOKUP(C584,SOURCE!V$6:AB$10046,7,0)</f>
        <v>1833</v>
      </c>
      <c r="J584" s="28" t="str">
        <f>VLOOKUP(C584,SOURCE!V$6:AB$10046,6,0)</f>
        <v>&gt;DEC</v>
      </c>
      <c r="K584" s="29" t="str">
        <f t="shared" si="10"/>
        <v>DEC</v>
      </c>
      <c r="L584" s="38" t="str">
        <f>VLOOKUP(C584,SOURCE!V$6:AB$10046,2,0)</f>
        <v>FN SH_INT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ITM_2HEX</v>
      </c>
      <c r="E585" s="26" t="str">
        <f>CHAR(34)&amp;VLOOKUP(C585,SOURCE!$V$3:$AC$2867,6,0)&amp;CHAR(34)</f>
        <v>"&gt;HEX"</v>
      </c>
      <c r="F585" s="22" t="str">
        <f>VLOOKUP(C585,SOURCE!$V$3:$AD$2867,9,0)&amp;"           {"&amp;D585&amp;",   "&amp;E585&amp;"},"</f>
        <v>//           {ITM_2HEX,   "&gt;HEX"},</v>
      </c>
      <c r="H585" t="b">
        <f>ISNA(VLOOKUP(J585,J586:J$882,1,0))</f>
        <v>1</v>
      </c>
      <c r="I585" s="27">
        <f>VLOOKUP(C585,SOURCE!V$6:AB$10046,7,0)</f>
        <v>1834</v>
      </c>
      <c r="J585" s="28" t="str">
        <f>VLOOKUP(C585,SOURCE!V$6:AB$10046,6,0)</f>
        <v>&gt;HEX</v>
      </c>
      <c r="K585" s="29" t="str">
        <f t="shared" si="10"/>
        <v>HEX</v>
      </c>
      <c r="L585" s="38" t="str">
        <f>VLOOKUP(C585,SOURCE!V$6:AB$10046,2,0)</f>
        <v>FN SH_INT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"HEX"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ITM_HR_DEG</v>
      </c>
      <c r="E586" s="26" t="str">
        <f>CHAR(34)&amp;VLOOKUP(C586,SOURCE!$V$3:$AC$2867,6,0)&amp;CHAR(34)</f>
        <v>"HOUR"</v>
      </c>
      <c r="F586" s="22" t="str">
        <f>VLOOKUP(C586,SOURCE!$V$3:$AD$2867,9,0)&amp;"           {"&amp;D586&amp;",   "&amp;E586&amp;"},"</f>
        <v>//           {ITM_HR_DEG,   "HOUR"},</v>
      </c>
      <c r="H586" t="b">
        <f>ISNA(VLOOKUP(J586,J587:J$882,1,0))</f>
        <v>1</v>
      </c>
      <c r="I586" s="27">
        <f>VLOOKUP(C586,SOURCE!V$6:AB$10046,7,0)</f>
        <v>1839</v>
      </c>
      <c r="J586" s="28" t="str">
        <f>VLOOKUP(C586,SOURCE!V$6:AB$10046,6,0)</f>
        <v>HOUR</v>
      </c>
      <c r="K586" s="29" t="str">
        <f t="shared" si="10"/>
        <v>HOUR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"HOUR"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ITM_MINUTE</v>
      </c>
      <c r="E587" s="26" t="str">
        <f>CHAR(34)&amp;VLOOKUP(C587,SOURCE!$V$3:$AC$2867,6,0)&amp;CHAR(34)</f>
        <v>"MIN"</v>
      </c>
      <c r="F587" s="22" t="str">
        <f>VLOOKUP(C587,SOURCE!$V$3:$AD$2867,9,0)&amp;"           {"&amp;D587&amp;",   "&amp;E587&amp;"},"</f>
        <v xml:space="preserve">           {ITM_MINUTE,   "MIN"},</v>
      </c>
      <c r="H587" t="b">
        <f>ISNA(VLOOKUP(J587,J588:J$882,1,0))</f>
        <v>1</v>
      </c>
      <c r="I587" s="27">
        <f>VLOOKUP(C587,SOURCE!V$6:AB$10046,7,0)</f>
        <v>1840</v>
      </c>
      <c r="J587" s="28" t="str">
        <f>VLOOKUP(C587,SOURCE!V$6:AB$10046,6,0)</f>
        <v>MIN</v>
      </c>
      <c r="K587" s="29" t="str">
        <f t="shared" si="10"/>
        <v>MIN</v>
      </c>
      <c r="L587" s="38" t="str">
        <f>VLOOKUP(C587,SOURCE!V$6:AB$10046,2,0)</f>
        <v/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0</v>
      </c>
      <c r="Q587" s="26" t="str">
        <f>VLOOKUP(I587,SOURCE!B:P,5,0)</f>
        <v>"MIN"</v>
      </c>
      <c r="W587">
        <f>IF(VLOOKUP(I587,SOURCE!B:P,2,0)&lt;&gt;"/  { itemToBeCoded",IF(ISERROR(VLOOKUP(J587,TEST!A:F,5,0)),"",VLOOKUP(J587,TEST!A:F,5,0)),"")</f>
        <v>1</v>
      </c>
      <c r="X587">
        <f>IF(VLOOKUP(I587,SOURCE!B:P,2,0)&lt;&gt;"/  { itemToBeCoded",IF(ISERROR(VLOOKUP(J587,TEST!A:F,6,0)),"",VLOOKUP(J587,TEST!A:F,6,0)),"")</f>
        <v>2</v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ITM_SECOND</v>
      </c>
      <c r="E588" s="26" t="str">
        <f>CHAR(34)&amp;VLOOKUP(C588,SOURCE!$V$3:$AC$2867,6,0)&amp;CHAR(34)</f>
        <v>"SEC"</v>
      </c>
      <c r="F588" s="22" t="str">
        <f>VLOOKUP(C588,SOURCE!$V$3:$AD$2867,9,0)&amp;"           {"&amp;D588&amp;",   "&amp;E588&amp;"},"</f>
        <v>//           {ITM_SECOND,   "SEC"},</v>
      </c>
      <c r="H588" t="b">
        <f>ISNA(VLOOKUP(J588,J589:J$882,1,0))</f>
        <v>1</v>
      </c>
      <c r="I588" s="27">
        <f>VLOOKUP(C588,SOURCE!V$6:AB$10046,7,0)</f>
        <v>1841</v>
      </c>
      <c r="J588" s="28" t="str">
        <f>VLOOKUP(C588,SOURCE!V$6:AB$10046,6,0)</f>
        <v>SEC</v>
      </c>
      <c r="K588" s="29" t="str">
        <f t="shared" si="10"/>
        <v>SEC</v>
      </c>
      <c r="L588" s="38" t="str">
        <f>VLOOKUP(C588,SOURCE!V$6:AB$10046,2,0)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"SEC"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ITM_toTIME</v>
      </c>
      <c r="E589" s="26" t="str">
        <f>CHAR(34)&amp;VLOOKUP(C589,SOURCE!$V$3:$AC$2867,6,0)&amp;CHAR(34)</f>
        <v>"&gt;TIME"</v>
      </c>
      <c r="F589" s="22" t="str">
        <f>VLOOKUP(C589,SOURCE!$V$3:$AD$2867,9,0)&amp;"           {"&amp;D589&amp;",   "&amp;E589&amp;"},"</f>
        <v>//           {ITM_toTIME,   "&gt;TIME"},</v>
      </c>
      <c r="H589" t="b">
        <f>ISNA(VLOOKUP(J589,J590:J$882,1,0))</f>
        <v>1</v>
      </c>
      <c r="I589" s="27">
        <f>VLOOKUP(C589,SOURCE!V$6:AB$10046,7,0)</f>
        <v>1842</v>
      </c>
      <c r="J589" s="28" t="str">
        <f>VLOOKUP(C589,SOURCE!V$6:AB$10046,6,0)</f>
        <v>&gt;TIME</v>
      </c>
      <c r="K589" s="29" t="str">
        <f t="shared" si="10"/>
        <v>&gt;TIME</v>
      </c>
      <c r="L589" s="38" t="str">
        <f>VLOOKUP(C589,SOURCE!V$6:AB$10046,2,0)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"TIME"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ITM_TIMEto</v>
      </c>
      <c r="E590" s="26" t="str">
        <f>CHAR(34)&amp;VLOOKUP(C590,SOURCE!$V$3:$AC$2867,6,0)&amp;CHAR(34)</f>
        <v>"TIME&gt;"</v>
      </c>
      <c r="F590" s="22" t="str">
        <f>VLOOKUP(C590,SOURCE!$V$3:$AD$2867,9,0)&amp;"           {"&amp;D590&amp;",   "&amp;E590&amp;"},"</f>
        <v>//           {ITM_TIMEto,   "TIME&gt;"},</v>
      </c>
      <c r="H590" t="b">
        <f>ISNA(VLOOKUP(J590,J591:J$882,1,0))</f>
        <v>1</v>
      </c>
      <c r="I590" s="27">
        <f>VLOOKUP(C590,SOURCE!V$6:AB$10046,7,0)</f>
        <v>1843</v>
      </c>
      <c r="J590" s="28" t="str">
        <f>VLOOKUP(C590,SOURCE!V$6:AB$10046,6,0)</f>
        <v>TIME&gt;</v>
      </c>
      <c r="K590" s="29" t="str">
        <f t="shared" si="10"/>
        <v>TIME&gt;</v>
      </c>
      <c r="L590" s="38" t="str">
        <f>VLOOKUP(C590,SOURCE!V$6:AB$10046,2,0)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"TIME" STD_RIGHT_ARROW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KEY_COMPLEX</v>
      </c>
      <c r="E591" s="26" t="str">
        <f>CHAR(34)&amp;VLOOKUP(C591,SOURCE!$V$3:$AC$2867,6,0)&amp;CHAR(34)</f>
        <v>"COMPLEX"</v>
      </c>
      <c r="F591" s="22" t="str">
        <f>VLOOKUP(C591,SOURCE!$V$3:$AD$2867,9,0)&amp;"           {"&amp;D591&amp;",   "&amp;E591&amp;"},"</f>
        <v xml:space="preserve">           {KEY_COMPLEX,   "COMPLEX"},</v>
      </c>
      <c r="H591" t="b">
        <f>ISNA(VLOOKUP(J591,J592:J$882,1,0))</f>
        <v>1</v>
      </c>
      <c r="I591" s="27">
        <f>VLOOKUP(C591,SOURCE!V$6:AB$10046,7,0)</f>
        <v>1848</v>
      </c>
      <c r="J591" s="28" t="str">
        <f>VLOOKUP(C591,SOURCE!V$6:AB$10046,6,0)</f>
        <v>COMPLEX</v>
      </c>
      <c r="K591" s="29" t="str">
        <f t="shared" si="10"/>
        <v>COMPLEX</v>
      </c>
      <c r="L591" s="38" t="str">
        <f>VLOOKUP(C591,SOURCE!V$6:AB$10046,2,0)</f>
        <v>Complex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"COMPLEX"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ITM_toPOL2</v>
      </c>
      <c r="E592" s="26" t="str">
        <f>CHAR(34)&amp;VLOOKUP(C592,SOURCE!$V$3:$AC$2867,6,0)&amp;CHAR(34)</f>
        <v>"&gt;POLAR"</v>
      </c>
      <c r="F592" s="22" t="str">
        <f>VLOOKUP(C592,SOURCE!$V$3:$AD$2867,9,0)&amp;"           {"&amp;D592&amp;",   "&amp;E592&amp;"},"</f>
        <v xml:space="preserve">           {ITM_toPOL2,   "&gt;POLAR"},</v>
      </c>
      <c r="H592" t="b">
        <f>ISNA(VLOOKUP(J592,J593:J$882,1,0))</f>
        <v>1</v>
      </c>
      <c r="I592" s="27">
        <f>VLOOKUP(C592,SOURCE!V$6:AB$10046,7,0)</f>
        <v>1849</v>
      </c>
      <c r="J592" s="28" t="str">
        <f>VLOOKUP(C592,SOURCE!V$6:AB$10046,6,0)</f>
        <v>&gt;POLAR</v>
      </c>
      <c r="K592" s="29" t="str">
        <f t="shared" si="10"/>
        <v>&gt;P</v>
      </c>
      <c r="L592" s="38" t="str">
        <f>VLOOKUP(C592,SOURCE!V$6:AB$10046,2,0)</f>
        <v>Complex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STD_RIGHT_ARROW "P"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ITM_toREC2</v>
      </c>
      <c r="E593" s="26" t="str">
        <f>CHAR(34)&amp;VLOOKUP(C593,SOURCE!$V$3:$AC$2867,6,0)&amp;CHAR(34)</f>
        <v>"&gt;RECT"</v>
      </c>
      <c r="F593" s="22" t="str">
        <f>VLOOKUP(C593,SOURCE!$V$3:$AD$2867,9,0)&amp;"           {"&amp;D593&amp;",   "&amp;E593&amp;"},"</f>
        <v xml:space="preserve">           {ITM_toREC2,   "&gt;RECT"},</v>
      </c>
      <c r="H593" t="b">
        <f>ISNA(VLOOKUP(J593,J594:J$882,1,0))</f>
        <v>1</v>
      </c>
      <c r="I593" s="27">
        <f>VLOOKUP(C593,SOURCE!V$6:AB$10046,7,0)</f>
        <v>1850</v>
      </c>
      <c r="J593" s="28" t="str">
        <f>VLOOKUP(C593,SOURCE!V$6:AB$10046,6,0)</f>
        <v>&gt;RECT</v>
      </c>
      <c r="K593" s="29" t="str">
        <f t="shared" si="10"/>
        <v>&gt;R</v>
      </c>
      <c r="L593" s="38" t="str">
        <f>VLOOKUP(C593,SOURCE!V$6:AB$10046,2,0)</f>
        <v>Complex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STD_RIGHT_ARROW "R"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ITM_eRPN_ON</v>
      </c>
      <c r="E594" s="26" t="str">
        <f>CHAR(34)&amp;VLOOKUP(C594,SOURCE!$V$3:$AC$2867,6,0)&amp;CHAR(34)</f>
        <v>"ERPN"</v>
      </c>
      <c r="F594" s="22" t="str">
        <f>VLOOKUP(C594,SOURCE!$V$3:$AD$2867,9,0)&amp;"           {"&amp;D594&amp;",   "&amp;E594&amp;"},"</f>
        <v xml:space="preserve">           {ITM_eRPN_ON,   "ERPN"},</v>
      </c>
      <c r="H594" t="b">
        <f>ISNA(VLOOKUP(J594,J595:J$882,1,0))</f>
        <v>1</v>
      </c>
      <c r="I594" s="27">
        <f>VLOOKUP(C594,SOURCE!V$6:AB$10046,7,0)</f>
        <v>1851</v>
      </c>
      <c r="J594" s="28" t="str">
        <f>VLOOKUP(C594,SOURCE!V$6:AB$10046,6,0)</f>
        <v>ERPN</v>
      </c>
      <c r="K594" s="29" t="str">
        <f t="shared" si="10"/>
        <v>eRPN</v>
      </c>
      <c r="L594" s="38" t="str">
        <f>VLOOKUP(C594,SOURCE!V$6:AB$10046,2,0)</f>
        <v>CONF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"eRPN"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ITM_eRPN_OFF</v>
      </c>
      <c r="E595" s="26" t="str">
        <f>CHAR(34)&amp;VLOOKUP(C595,SOURCE!$V$3:$AC$2867,6,0)&amp;CHAR(34)</f>
        <v>"RPN"</v>
      </c>
      <c r="F595" s="22" t="str">
        <f>VLOOKUP(C595,SOURCE!$V$3:$AD$2867,9,0)&amp;"           {"&amp;D595&amp;",   "&amp;E595&amp;"},"</f>
        <v xml:space="preserve">           {ITM_eRPN_OFF,   "RPN"},</v>
      </c>
      <c r="H595" t="b">
        <f>ISNA(VLOOKUP(J595,J596:J$882,1,0))</f>
        <v>1</v>
      </c>
      <c r="I595" s="27">
        <f>VLOOKUP(C595,SOURCE!V$6:AB$10046,7,0)</f>
        <v>1852</v>
      </c>
      <c r="J595" s="28" t="str">
        <f>VLOOKUP(C595,SOURCE!V$6:AB$10046,6,0)</f>
        <v>RPN</v>
      </c>
      <c r="K595" s="29" t="str">
        <f t="shared" si="10"/>
        <v>RPN</v>
      </c>
      <c r="L595" s="38" t="str">
        <f>VLOOKUP(C595,SOURCE!V$6:AB$10046,2,0)</f>
        <v>CONF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"RPN"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ITM_DTtoJ</v>
      </c>
      <c r="E596" s="26" t="str">
        <f>CHAR(34)&amp;VLOOKUP(C596,SOURCE!$V$3:$AC$2867,6,0)&amp;CHAR(34)</f>
        <v>"DT&gt;J"</v>
      </c>
      <c r="F596" s="22" t="str">
        <f>VLOOKUP(C596,SOURCE!$V$3:$AD$2867,9,0)&amp;"           {"&amp;D596&amp;",   "&amp;E596&amp;"},"</f>
        <v>//           {ITM_DTtoJ,   "DT&gt;J"},</v>
      </c>
      <c r="H596" t="b">
        <f>ISNA(VLOOKUP(J596,J597:J$882,1,0))</f>
        <v>1</v>
      </c>
      <c r="I596" s="27">
        <f>VLOOKUP(C596,SOURCE!V$6:AB$10046,7,0)</f>
        <v>1862</v>
      </c>
      <c r="J596" s="28" t="str">
        <f>VLOOKUP(C596,SOURCE!V$6:AB$10046,6,0)</f>
        <v>DT&gt;J</v>
      </c>
      <c r="K596" s="29" t="str">
        <f t="shared" si="10"/>
        <v>DT&gt;J</v>
      </c>
      <c r="L596" s="38" t="str">
        <f>VLOOKUP(C596,SOURCE!V$6:AB$10046,2,0)</f>
        <v/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"DT" STD_RIGHT_ARROW "J"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ITM_JtoDT</v>
      </c>
      <c r="E597" s="26" t="str">
        <f>CHAR(34)&amp;VLOOKUP(C597,SOURCE!$V$3:$AC$2867,6,0)&amp;CHAR(34)</f>
        <v>"J&gt;DT"</v>
      </c>
      <c r="F597" s="22" t="str">
        <f>VLOOKUP(C597,SOURCE!$V$3:$AD$2867,9,0)&amp;"           {"&amp;D597&amp;",   "&amp;E597&amp;"},"</f>
        <v>//           {ITM_JtoDT,   "J&gt;DT"},</v>
      </c>
      <c r="H597" t="b">
        <f>ISNA(VLOOKUP(J597,J598:J$882,1,0))</f>
        <v>1</v>
      </c>
      <c r="I597" s="27">
        <f>VLOOKUP(C597,SOURCE!V$6:AB$10046,7,0)</f>
        <v>1863</v>
      </c>
      <c r="J597" s="28" t="str">
        <f>VLOOKUP(C597,SOURCE!V$6:AB$10046,6,0)</f>
        <v>J&gt;DT</v>
      </c>
      <c r="K597" s="29" t="str">
        <f t="shared" si="10"/>
        <v>J&gt;DT</v>
      </c>
      <c r="L597" s="38" t="str">
        <f>VLOOKUP(C597,SOURCE!V$6:AB$10046,2,0)</f>
        <v/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"J" STD_RIGHT_ARROW "DT"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ITM_DSPCYCLE</v>
      </c>
      <c r="E598" s="26" t="str">
        <f>CHAR(34)&amp;VLOOKUP(C598,SOURCE!$V$3:$AC$2867,6,0)&amp;CHAR(34)</f>
        <v>"FSE"</v>
      </c>
      <c r="F598" s="22" t="str">
        <f>VLOOKUP(C598,SOURCE!$V$3:$AD$2867,9,0)&amp;"           {"&amp;D598&amp;",   "&amp;E598&amp;"},"</f>
        <v>//           {ITM_DSPCYCLE,   "FSE"},</v>
      </c>
      <c r="H598" t="b">
        <f>ISNA(VLOOKUP(J598,J599:J$882,1,0))</f>
        <v>1</v>
      </c>
      <c r="I598" s="27">
        <f>VLOOKUP(C598,SOURCE!V$6:AB$10046,7,0)</f>
        <v>1864</v>
      </c>
      <c r="J598" s="28" t="str">
        <f>VLOOKUP(C598,SOURCE!V$6:AB$10046,6,0)</f>
        <v>FSE</v>
      </c>
      <c r="K598" s="29" t="str">
        <f t="shared" si="10"/>
        <v>FSE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"FSE"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ITM_SIGFIG</v>
      </c>
      <c r="E599" s="26" t="str">
        <f>CHAR(34)&amp;VLOOKUP(C599,SOURCE!$V$3:$AC$2867,6,0)&amp;CHAR(34)</f>
        <v>"SIG"</v>
      </c>
      <c r="F599" s="22" t="str">
        <f>VLOOKUP(C599,SOURCE!$V$3:$AD$2867,9,0)&amp;"           {"&amp;D599&amp;",   "&amp;E599&amp;"},"</f>
        <v xml:space="preserve">           {ITM_SIGFIG,   "SIG"},</v>
      </c>
      <c r="H599" t="b">
        <f>ISNA(VLOOKUP(J599,J600:J$882,1,0))</f>
        <v>1</v>
      </c>
      <c r="I599" s="27">
        <f>VLOOKUP(C599,SOURCE!V$6:AB$10046,7,0)</f>
        <v>1866</v>
      </c>
      <c r="J599" s="28" t="str">
        <f>VLOOKUP(C599,SOURCE!V$6:AB$10046,6,0)</f>
        <v>SIG</v>
      </c>
      <c r="K599" s="29" t="str">
        <f t="shared" si="10"/>
        <v>SIG</v>
      </c>
      <c r="L599" s="38" t="str">
        <f>VLOOKUP(C599,SOURCE!V$6:AB$10046,2,0)</f>
        <v>DISP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"SIG"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ITM_UNIT</v>
      </c>
      <c r="E600" s="26" t="str">
        <f>CHAR(34)&amp;VLOOKUP(C600,SOURCE!$V$3:$AC$2867,6,0)&amp;CHAR(34)</f>
        <v>"UNIT"</v>
      </c>
      <c r="F600" s="22" t="str">
        <f>VLOOKUP(C600,SOURCE!$V$3:$AD$2867,9,0)&amp;"           {"&amp;D600&amp;",   "&amp;E600&amp;"},"</f>
        <v>//           {ITM_UNIT,   "UNIT"},</v>
      </c>
      <c r="H600" t="b">
        <f>ISNA(VLOOKUP(J600,J601:J$882,1,0))</f>
        <v>1</v>
      </c>
      <c r="I600" s="27">
        <f>VLOOKUP(C600,SOURCE!V$6:AB$10046,7,0)</f>
        <v>1867</v>
      </c>
      <c r="J600" s="28" t="str">
        <f>VLOOKUP(C600,SOURCE!V$6:AB$10046,6,0)</f>
        <v>UNIT</v>
      </c>
      <c r="K600" s="29" t="str">
        <f t="shared" si="10"/>
        <v>UNIT</v>
      </c>
      <c r="L600" s="38" t="str">
        <f>VLOOKUP(C600,SOURCE!V$6:AB$10046,2,0)</f>
        <v>DISP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"UNIT"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ITM_ROUND2</v>
      </c>
      <c r="E601" s="26" t="str">
        <f>CHAR(34)&amp;VLOOKUP(C601,SOURCE!$V$3:$AC$2867,6,0)&amp;CHAR(34)</f>
        <v>"ROUND"</v>
      </c>
      <c r="F601" s="22" t="str">
        <f>VLOOKUP(C601,SOURCE!$V$3:$AD$2867,9,0)&amp;"           {"&amp;D601&amp;",   "&amp;E601&amp;"},"</f>
        <v xml:space="preserve">           {ITM_ROUND2,   "ROUND"},</v>
      </c>
      <c r="H601" t="b">
        <f>ISNA(VLOOKUP(J601,J602:J$882,1,0))</f>
        <v>1</v>
      </c>
      <c r="I601" s="27">
        <f>VLOOKUP(C601,SOURCE!V$6:AB$10046,7,0)</f>
        <v>1868</v>
      </c>
      <c r="J601" s="28" t="str">
        <f>VLOOKUP(C601,SOURCE!V$6:AB$10046,6,0)</f>
        <v>ROUND</v>
      </c>
      <c r="K601" s="29" t="str">
        <f t="shared" si="10"/>
        <v>ROUND</v>
      </c>
      <c r="L601" s="38" t="str">
        <f>VLOOKUP(C601,SOURCE!V$6:AB$10046,2,0)</f>
        <v>DISP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>FIX 01 0.9811111111 ROUND ALL 00 0.9 GSB M2 //</v>
      </c>
      <c r="O601" t="b">
        <f>ISNA(VLOOKUP(J601,J$3:J600,1,0))</f>
        <v>1</v>
      </c>
      <c r="Q601" s="26" t="str">
        <f>VLOOKUP(I601,SOURCE!B:P,5,0)</f>
        <v>"ROUND"</v>
      </c>
      <c r="W601">
        <f>IF(VLOOKUP(I601,SOURCE!B:P,2,0)&lt;&gt;"/  { itemToBeCoded",IF(ISERROR(VLOOKUP(J601,TEST!A:F,5,0)),"",VLOOKUP(J601,TEST!A:F,5,0)),"")</f>
        <v>1</v>
      </c>
      <c r="X601">
        <f>IF(VLOOKUP(I601,SOURCE!B:P,2,0)&lt;&gt;"/  { itemToBeCoded",IF(ISERROR(VLOOKUP(J601,TEST!A:F,6,0)),"",VLOOKUP(J601,TEST!A:F,6,0)),"")</f>
        <v>0.9</v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ITM_ROUNDI2</v>
      </c>
      <c r="E602" s="26" t="str">
        <f>CHAR(34)&amp;VLOOKUP(C602,SOURCE!$V$3:$AC$2867,6,0)&amp;CHAR(34)</f>
        <v>"ROUNDI"</v>
      </c>
      <c r="F602" s="22" t="str">
        <f>VLOOKUP(C602,SOURCE!$V$3:$AD$2867,9,0)&amp;"           {"&amp;D602&amp;",   "&amp;E602&amp;"},"</f>
        <v xml:space="preserve">           {ITM_ROUNDI2,   "ROUNDI"},</v>
      </c>
      <c r="H602" t="b">
        <f>ISNA(VLOOKUP(J602,J603:J$882,1,0))</f>
        <v>1</v>
      </c>
      <c r="I602" s="27">
        <f>VLOOKUP(C602,SOURCE!V$6:AB$10046,7,0)</f>
        <v>1869</v>
      </c>
      <c r="J602" s="28" t="str">
        <f>VLOOKUP(C602,SOURCE!V$6:AB$10046,6,0)</f>
        <v>ROUNDI</v>
      </c>
      <c r="K602" s="29" t="str">
        <f t="shared" si="10"/>
        <v>ROUNDI</v>
      </c>
      <c r="L602" s="38" t="str">
        <f>VLOOKUP(C602,SOURCE!V$6:AB$10046,2,0)</f>
        <v>DISP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>0.98 ROUNDI 1 GSB M2 //</v>
      </c>
      <c r="O602" t="b">
        <f>ISNA(VLOOKUP(J602,J$3:J601,1,0))</f>
        <v>1</v>
      </c>
      <c r="Q602" s="26" t="str">
        <f>VLOOKUP(I602,SOURCE!B:P,5,0)</f>
        <v>"ROUNDI"</v>
      </c>
      <c r="W602">
        <f>IF(VLOOKUP(I602,SOURCE!B:P,2,0)&lt;&gt;"/  { itemToBeCoded",IF(ISERROR(VLOOKUP(J602,TEST!A:F,5,0)),"",VLOOKUP(J602,TEST!A:F,5,0)),"")</f>
        <v>1</v>
      </c>
      <c r="X602">
        <f>IF(VLOOKUP(I602,SOURCE!B:P,2,0)&lt;&gt;"/  { itemToBeCoded",IF(ISERROR(VLOOKUP(J602,TEST!A:F,6,0)),"",VLOOKUP(J602,TEST!A:F,6,0)),"")</f>
        <v>1</v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ITM_RI</v>
      </c>
      <c r="E603" s="26" t="str">
        <f>CHAR(34)&amp;VLOOKUP(C603,SOURCE!$V$3:$AC$2867,6,0)&amp;CHAR(34)</f>
        <v>"&gt;I"</v>
      </c>
      <c r="F603" s="22" t="str">
        <f>VLOOKUP(C603,SOURCE!$V$3:$AD$2867,9,0)&amp;"           {"&amp;D603&amp;",   "&amp;E603&amp;"},"</f>
        <v>//           {ITM_RI,   "&gt;I"},</v>
      </c>
      <c r="H603" t="b">
        <f>ISNA(VLOOKUP(J603,J604:J$882,1,0))</f>
        <v>1</v>
      </c>
      <c r="I603" s="27">
        <f>VLOOKUP(C603,SOURCE!V$6:AB$10046,7,0)</f>
        <v>1871</v>
      </c>
      <c r="J603" s="28" t="str">
        <f>VLOOKUP(C603,SOURCE!V$6:AB$10046,6,0)</f>
        <v>&gt;I</v>
      </c>
      <c r="K603" s="29" t="str">
        <f t="shared" si="10"/>
        <v>&gt;I</v>
      </c>
      <c r="L603" s="38" t="str">
        <f>VLOOKUP(C603,SOURCE!V$6:AB$10046,2,0)</f>
        <v>FN SH_INT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STD_RIGHT_ARROW "I"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ITM_HASH_JM</v>
      </c>
      <c r="E604" s="26" t="str">
        <f>CHAR(34)&amp;VLOOKUP(C604,SOURCE!$V$3:$AC$2867,6,0)&amp;CHAR(34)</f>
        <v>"&gt;INT"</v>
      </c>
      <c r="F604" s="22" t="str">
        <f>VLOOKUP(C604,SOURCE!$V$3:$AD$2867,9,0)&amp;"           {"&amp;D604&amp;",   "&amp;E604&amp;"},"</f>
        <v>//           {ITM_HASH_JM,   "&gt;INT"},</v>
      </c>
      <c r="H604" t="b">
        <f>ISNA(VLOOKUP(J604,J605:J$882,1,0))</f>
        <v>1</v>
      </c>
      <c r="I604" s="27">
        <f>VLOOKUP(C604,SOURCE!V$6:AB$10046,7,0)</f>
        <v>1872</v>
      </c>
      <c r="J604" s="28" t="str">
        <f>VLOOKUP(C604,SOURCE!V$6:AB$10046,6,0)</f>
        <v>&gt;INT</v>
      </c>
      <c r="K604" s="29" t="str">
        <f t="shared" si="10"/>
        <v>#</v>
      </c>
      <c r="L604" s="38" t="str">
        <f>VLOOKUP(C604,SOURCE!V$6:AB$10046,2,0)</f>
        <v>FN SH_INT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0</v>
      </c>
      <c r="Q604" s="26" t="str">
        <f>VLOOKUP(I604,SOURCE!B:P,5,0)</f>
        <v>"#"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ITM_DRG</v>
      </c>
      <c r="E605" s="26" t="str">
        <f>CHAR(34)&amp;VLOOKUP(C605,SOURCE!$V$3:$AC$2867,6,0)&amp;CHAR(34)</f>
        <v>"DRG"</v>
      </c>
      <c r="F605" s="22" t="str">
        <f>VLOOKUP(C605,SOURCE!$V$3:$AD$2867,9,0)&amp;"           {"&amp;D605&amp;",   "&amp;E605&amp;"},"</f>
        <v>//           {ITM_DRG,   "DRG"},</v>
      </c>
      <c r="H605" t="b">
        <f>ISNA(VLOOKUP(J605,J606:J$882,1,0))</f>
        <v>1</v>
      </c>
      <c r="I605" s="27">
        <f>VLOOKUP(C605,SOURCE!V$6:AB$10046,7,0)</f>
        <v>1873</v>
      </c>
      <c r="J605" s="28" t="str">
        <f>VLOOKUP(C605,SOURCE!V$6:AB$10046,6,0)</f>
        <v>DRG</v>
      </c>
      <c r="K605" s="29" t="str">
        <f t="shared" si="10"/>
        <v>DRG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"DRG"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CHR_caseUP</v>
      </c>
      <c r="E606" s="26" t="str">
        <f>CHAR(34)&amp;VLOOKUP(C606,SOURCE!$V$3:$AC$2867,6,0)&amp;CHAR(34)</f>
        <v>"CASEUP"</v>
      </c>
      <c r="F606" s="22" t="str">
        <f>VLOOKUP(C606,SOURCE!$V$3:$AD$2867,9,0)&amp;"           {"&amp;D606&amp;",   "&amp;E606&amp;"},"</f>
        <v xml:space="preserve">           {CHR_caseUP,   "CASEUP"},</v>
      </c>
      <c r="H606" t="b">
        <f>ISNA(VLOOKUP(J606,J607:J$882,1,0))</f>
        <v>1</v>
      </c>
      <c r="I606" s="27">
        <f>VLOOKUP(C606,SOURCE!V$6:AB$10046,7,0)</f>
        <v>1878</v>
      </c>
      <c r="J606" s="28" t="str">
        <f>VLOOKUP(C606,SOURCE!V$6:AB$10046,6,0)</f>
        <v>CASEUP</v>
      </c>
      <c r="K606" s="29" t="str">
        <f t="shared" si="10"/>
        <v>CASEUP</v>
      </c>
      <c r="L606" s="38" t="str">
        <f>VLOOKUP(C606,SOURCE!V$6:AB$10046,2,0)</f>
        <v>CONF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"CASE UP"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CHR_caseDN</v>
      </c>
      <c r="E607" s="26" t="str">
        <f>CHAR(34)&amp;VLOOKUP(C607,SOURCE!$V$3:$AC$2867,6,0)&amp;CHAR(34)</f>
        <v>"CASEDN"</v>
      </c>
      <c r="F607" s="22" t="str">
        <f>VLOOKUP(C607,SOURCE!$V$3:$AD$2867,9,0)&amp;"           {"&amp;D607&amp;",   "&amp;E607&amp;"},"</f>
        <v xml:space="preserve">           {CHR_caseDN,   "CASEDN"},</v>
      </c>
      <c r="H607" t="b">
        <f>ISNA(VLOOKUP(J607,J608:J$882,1,0))</f>
        <v>1</v>
      </c>
      <c r="I607" s="27">
        <f>VLOOKUP(C607,SOURCE!V$6:AB$10046,7,0)</f>
        <v>1879</v>
      </c>
      <c r="J607" s="28" t="str">
        <f>VLOOKUP(C607,SOURCE!V$6:AB$10046,6,0)</f>
        <v>CASEDN</v>
      </c>
      <c r="K607" s="29" t="str">
        <f t="shared" si="10"/>
        <v>CASEDN</v>
      </c>
      <c r="L607" s="38" t="str">
        <f>VLOOKUP(C607,SOURCE!V$6:AB$10046,2,0)</f>
        <v>CONF</v>
      </c>
      <c r="M607" t="str">
        <f>IF(VLOOKUP(I607,SOURCE!B:P,2,0)="/  { itemToBeCoded","To be coded","")</f>
        <v>To be coded</v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"CASE DN"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ITM_LISTXY</v>
      </c>
      <c r="E608" s="26" t="str">
        <f>CHAR(34)&amp;VLOOKUP(C608,SOURCE!$V$3:$AC$2867,6,0)&amp;CHAR(34)</f>
        <v>"LISTXY"</v>
      </c>
      <c r="F608" s="22" t="str">
        <f>VLOOKUP(C608,SOURCE!$V$3:$AD$2867,9,0)&amp;"           {"&amp;D608&amp;",   "&amp;E608&amp;"},"</f>
        <v xml:space="preserve">           {ITM_LISTXY,   "LISTXY"},</v>
      </c>
      <c r="H608" t="b">
        <f>ISNA(VLOOKUP(J608,J609:J$882,1,0))</f>
        <v>1</v>
      </c>
      <c r="I608" s="27">
        <f>VLOOKUP(C608,SOURCE!V$6:AB$10046,7,0)</f>
        <v>1880</v>
      </c>
      <c r="J608" s="28" t="str">
        <f>VLOOKUP(C608,SOURCE!V$6:AB$10046,6,0)</f>
        <v>LISTXY</v>
      </c>
      <c r="K608" s="29" t="str">
        <f t="shared" si="10"/>
        <v>LISTXY</v>
      </c>
      <c r="L608" s="38">
        <f>VLOOKUP(C608,SOURCE!V$6:AB$10046,2,0)</f>
        <v>0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"LISTXY"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ITM_SH_ERPN</v>
      </c>
      <c r="E609" s="26" t="str">
        <f>CHAR(34)&amp;VLOOKUP(C609,SOURCE!$V$3:$AC$2867,6,0)&amp;CHAR(34)</f>
        <v>"ERPN?"</v>
      </c>
      <c r="F609" s="22" t="str">
        <f>VLOOKUP(C609,SOURCE!$V$3:$AD$2867,9,0)&amp;"           {"&amp;D609&amp;",   "&amp;E609&amp;"},"</f>
        <v>//           {ITM_SH_ERPN,   "ERPN?"},</v>
      </c>
      <c r="H609" t="b">
        <f>ISNA(VLOOKUP(J609,J610:J$882,1,0))</f>
        <v>1</v>
      </c>
      <c r="I609" s="27">
        <f>VLOOKUP(C609,SOURCE!V$6:AB$10046,7,0)</f>
        <v>1881</v>
      </c>
      <c r="J609" s="28" t="str">
        <f>VLOOKUP(C609,SOURCE!V$6:AB$10046,6,0)</f>
        <v>ERPN?</v>
      </c>
      <c r="K609" s="29" t="str">
        <f t="shared" si="10"/>
        <v>eRPN?</v>
      </c>
      <c r="L609" s="38" t="str">
        <f>VLOOKUP(C609,SOURCE!V$6:AB$10046,2,0)</f>
        <v>INFO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"eRPN?"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ITM_ms</v>
      </c>
      <c r="E610" s="26" t="str">
        <f>CHAR(34)&amp;VLOOKUP(C610,SOURCE!$V$3:$AC$2867,6,0)&amp;CHAR(34)</f>
        <v>".MS"</v>
      </c>
      <c r="F610" s="22" t="str">
        <f>VLOOKUP(C610,SOURCE!$V$3:$AD$2867,9,0)&amp;"           {"&amp;D610&amp;",   "&amp;E610&amp;"},"</f>
        <v>//           {ITM_ms,   ".MS"},</v>
      </c>
      <c r="H610" t="b">
        <f>ISNA(VLOOKUP(J610,J611:J$882,1,0))</f>
        <v>1</v>
      </c>
      <c r="I610" s="27">
        <f>VLOOKUP(C610,SOURCE!V$6:AB$10046,7,0)</f>
        <v>1909</v>
      </c>
      <c r="J610" s="28" t="str">
        <f>VLOOKUP(C610,SOURCE!V$6:AB$10046,6,0)</f>
        <v>.MS</v>
      </c>
      <c r="K610" s="29" t="str">
        <f t="shared" si="10"/>
        <v>.ms</v>
      </c>
      <c r="L610" s="38" t="str">
        <f>VLOOKUP(C610,SOURCE!V$6:AB$10046,2,0)</f>
        <v>Trig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".ms"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ITM_msTo</v>
      </c>
      <c r="E611" s="26" t="str">
        <f>CHAR(34)&amp;VLOOKUP(C611,SOURCE!$V$3:$AC$2867,6,0)&amp;CHAR(34)</f>
        <v>".MS^MINUS^1"</v>
      </c>
      <c r="F611" s="22" t="str">
        <f>VLOOKUP(C611,SOURCE!$V$3:$AD$2867,9,0)&amp;"           {"&amp;D611&amp;",   "&amp;E611&amp;"},"</f>
        <v>//           {ITM_msTo,   ".MS^MINUS^1"},</v>
      </c>
      <c r="H611" t="b">
        <f>ISNA(VLOOKUP(J611,J612:J$882,1,0))</f>
        <v>1</v>
      </c>
      <c r="I611" s="27">
        <f>VLOOKUP(C611,SOURCE!V$6:AB$10046,7,0)</f>
        <v>1910</v>
      </c>
      <c r="J611" s="28" t="str">
        <f>VLOOKUP(C611,SOURCE!V$6:AB$10046,6,0)</f>
        <v>.MS^MINUS^1</v>
      </c>
      <c r="K611" s="29" t="str">
        <f t="shared" si="10"/>
        <v>.ms^MINUS^1</v>
      </c>
      <c r="L611" s="38" t="str">
        <f>VLOOKUP(C611,SOURCE!V$6:AB$10046,2,0)</f>
        <v>Trig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".ms" STD_SUP_MINUS STD_SUP_1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ITM_XXEQ</v>
      </c>
      <c r="E612" s="26" t="str">
        <f>CHAR(34)&amp;VLOOKUP(C612,SOURCE!$V$3:$AC$2867,6,0)&amp;CHAR(34)</f>
        <v>"X.XEQ"</v>
      </c>
      <c r="F612" s="22" t="str">
        <f>VLOOKUP(C612,SOURCE!$V$3:$AD$2867,9,0)&amp;"           {"&amp;D612&amp;",   "&amp;E612&amp;"},"</f>
        <v>//           {ITM_XXEQ,   "X.XEQ"},</v>
      </c>
      <c r="H612" t="b">
        <f>ISNA(VLOOKUP(J612,J613:J$882,1,0))</f>
        <v>1</v>
      </c>
      <c r="I612" s="27">
        <f>VLOOKUP(C612,SOURCE!V$6:AB$10046,7,0)</f>
        <v>1912</v>
      </c>
      <c r="J612" s="28" t="str">
        <f>VLOOKUP(C612,SOURCE!V$6:AB$10046,6,0)</f>
        <v>X.XEQ</v>
      </c>
      <c r="K612" s="29" t="str">
        <f t="shared" si="10"/>
        <v>X.XEQ</v>
      </c>
      <c r="L612" s="38" t="str">
        <f>VLOOKUP(C612,SOURCE!V$6:AB$10046,2,0)</f>
        <v>KEYS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"X.XEQ"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ITM_STKTO3x1</v>
      </c>
      <c r="E613" s="26" t="str">
        <f>CHAR(34)&amp;VLOOKUP(C613,SOURCE!$V$3:$AC$2867,6,0)&amp;CHAR(34)</f>
        <v>"ZYX&gt;M"</v>
      </c>
      <c r="F613" s="22" t="str">
        <f>VLOOKUP(C613,SOURCE!$V$3:$AD$2867,9,0)&amp;"           {"&amp;D613&amp;",   "&amp;E613&amp;"},"</f>
        <v>//           {ITM_STKTO3x1,   "ZYX&gt;M"},</v>
      </c>
      <c r="H613" t="b">
        <f>ISNA(VLOOKUP(J613,J614:J$882,1,0))</f>
        <v>1</v>
      </c>
      <c r="I613" s="27">
        <f>VLOOKUP(C613,SOURCE!V$6:AB$10046,7,0)</f>
        <v>1931</v>
      </c>
      <c r="J613" s="28" t="str">
        <f>VLOOKUP(C613,SOURCE!V$6:AB$10046,6,0)</f>
        <v>ZYX&gt;M</v>
      </c>
      <c r="K613" s="29" t="str">
        <f t="shared" si="10"/>
        <v>zyx&gt;M</v>
      </c>
      <c r="L613" s="38" t="str">
        <f>VLOOKUP(C613,SOURCE!V$6:AB$10046,2,0)</f>
        <v>CUSTOM TEMP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"zyx" STD_RIGHT_ARROW "M"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ITM_XPARSE</v>
      </c>
      <c r="E614" s="26" t="str">
        <f>CHAR(34)&amp;VLOOKUP(C614,SOURCE!$V$3:$AC$2867,6,0)&amp;CHAR(34)</f>
        <v>"ALPHA.PARSE"</v>
      </c>
      <c r="F614" s="22" t="str">
        <f>VLOOKUP(C614,SOURCE!$V$3:$AD$2867,9,0)&amp;"           {"&amp;D614&amp;",   "&amp;E614&amp;"},"</f>
        <v>//           {ITM_XPARSE,   "ALPHA.PARSE"},</v>
      </c>
      <c r="H614" t="b">
        <f>ISNA(VLOOKUP(J614,J615:J$882,1,0))</f>
        <v>1</v>
      </c>
      <c r="I614" s="27">
        <f>VLOOKUP(C614,SOURCE!V$6:AB$10046,7,0)</f>
        <v>1932</v>
      </c>
      <c r="J614" s="28" t="str">
        <f>VLOOKUP(C614,SOURCE!V$6:AB$10046,6,0)</f>
        <v>ALPHA.PARSE</v>
      </c>
      <c r="K614" s="29" t="str">
        <f t="shared" si="10"/>
        <v>alpha.PARSE</v>
      </c>
      <c r="L614" s="38" t="str">
        <f>VLOOKUP(C614,SOURCE!V$6:AB$10046,2,0)</f>
        <v>TEXT</v>
      </c>
      <c r="M614" t="str">
        <f>IF(VLOOKUP(I614,SOURCE!B:P,2,0)="/  { itemToBeCoded","To be coded","")</f>
        <v>To be coded</v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STD_alpha ".PARSE"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ITM_FLGSV</v>
      </c>
      <c r="E615" s="26" t="str">
        <f>CHAR(34)&amp;VLOOKUP(C615,SOURCE!$V$3:$AC$2867,6,0)&amp;CHAR(34)</f>
        <v>"FLGS"</v>
      </c>
      <c r="F615" s="22" t="str">
        <f>VLOOKUP(C615,SOURCE!$V$3:$AD$2867,9,0)&amp;"           {"&amp;D615&amp;",   "&amp;E615&amp;"},"</f>
        <v>//           {ITM_FLGSV,   "FLGS"},</v>
      </c>
      <c r="H615" t="b">
        <f>ISNA(VLOOKUP(J615,J616:J$882,1,0))</f>
        <v>1</v>
      </c>
      <c r="I615" s="27">
        <f>VLOOKUP(C615,SOURCE!V$6:AB$10046,7,0)</f>
        <v>1935</v>
      </c>
      <c r="J615" s="28" t="str">
        <f>VLOOKUP(C615,SOURCE!V$6:AB$10046,6,0)</f>
        <v>FLGS</v>
      </c>
      <c r="K615" s="29" t="str">
        <f t="shared" si="10"/>
        <v>FLGS</v>
      </c>
      <c r="L615" s="38" t="str">
        <f>VLOOKUP(C615,SOURCE!V$6:AB$10046,2,0)</f>
        <v>SYS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"FLGS"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ITM_CPXI</v>
      </c>
      <c r="E616" s="26" t="str">
        <f>CHAR(34)&amp;VLOOKUP(C616,SOURCE!$V$3:$AC$2867,6,0)&amp;CHAR(34)</f>
        <v>"CPXI"</v>
      </c>
      <c r="F616" s="22" t="str">
        <f>VLOOKUP(C616,SOURCE!$V$3:$AD$2867,9,0)&amp;"           {"&amp;D616&amp;",   "&amp;E616&amp;"},"</f>
        <v>//           {ITM_CPXI,   "CPXI"},</v>
      </c>
      <c r="H616" t="b">
        <f>ISNA(VLOOKUP(J616,J617:J$882,1,0))</f>
        <v>1</v>
      </c>
      <c r="I616" s="27">
        <f>VLOOKUP(C616,SOURCE!V$6:AB$10046,7,0)</f>
        <v>1936</v>
      </c>
      <c r="J616" s="28" t="str">
        <f>VLOOKUP(C616,SOURCE!V$6:AB$10046,6,0)</f>
        <v>CPXI</v>
      </c>
      <c r="K616" s="29" t="str">
        <f t="shared" si="10"/>
        <v>CPXi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"CPXi"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ITM_CPXJ</v>
      </c>
      <c r="E617" s="26" t="str">
        <f>CHAR(34)&amp;VLOOKUP(C617,SOURCE!$V$3:$AC$2867,6,0)&amp;CHAR(34)</f>
        <v>"CPXJ"</v>
      </c>
      <c r="F617" s="22" t="str">
        <f>VLOOKUP(C617,SOURCE!$V$3:$AD$2867,9,0)&amp;"           {"&amp;D617&amp;",   "&amp;E617&amp;"},"</f>
        <v>//           {ITM_CPXJ,   "CPXJ"},</v>
      </c>
      <c r="H617" t="b">
        <f>ISNA(VLOOKUP(J617,J618:J$882,1,0))</f>
        <v>1</v>
      </c>
      <c r="I617" s="27">
        <f>VLOOKUP(C617,SOURCE!V$6:AB$10046,7,0)</f>
        <v>1937</v>
      </c>
      <c r="J617" s="28" t="str">
        <f>VLOOKUP(C617,SOURCE!V$6:AB$10046,6,0)</f>
        <v>CPXJ</v>
      </c>
      <c r="K617" s="29" t="str">
        <f t="shared" si="10"/>
        <v>CPXj</v>
      </c>
      <c r="L617" s="38" t="str">
        <f>VLOOKUP(C617,SOURCE!V$6:AB$10046,2,0)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"CPXj"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ITM_SSIZE4</v>
      </c>
      <c r="E618" s="26" t="str">
        <f>CHAR(34)&amp;VLOOKUP(C618,SOURCE!$V$3:$AC$2867,6,0)&amp;CHAR(34)</f>
        <v>"SSIZE4"</v>
      </c>
      <c r="F618" s="22" t="str">
        <f>VLOOKUP(C618,SOURCE!$V$3:$AD$2867,9,0)&amp;"           {"&amp;D618&amp;",   "&amp;E618&amp;"},"</f>
        <v>//           {ITM_SSIZE4,   "SSIZE4"},</v>
      </c>
      <c r="H618" t="b">
        <f>ISNA(VLOOKUP(J618,J619:J$882,1,0))</f>
        <v>1</v>
      </c>
      <c r="I618" s="27">
        <f>VLOOKUP(C618,SOURCE!V$6:AB$10046,7,0)</f>
        <v>1938</v>
      </c>
      <c r="J618" s="28" t="str">
        <f>VLOOKUP(C618,SOURCE!V$6:AB$10046,6,0)</f>
        <v>SSIZE4</v>
      </c>
      <c r="K618" s="29" t="str">
        <f t="shared" si="10"/>
        <v>SSIZE4</v>
      </c>
      <c r="L618" s="38" t="str">
        <f>VLOOKUP(C618,SOURCE!V$6:AB$10046,2,0)</f>
        <v>SYSFL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"SSIZE4"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ITM_SSIZE8</v>
      </c>
      <c r="E619" s="26" t="str">
        <f>CHAR(34)&amp;VLOOKUP(C619,SOURCE!$V$3:$AC$2867,6,0)&amp;CHAR(34)</f>
        <v>"SSIZE8"</v>
      </c>
      <c r="F619" s="22" t="str">
        <f>VLOOKUP(C619,SOURCE!$V$3:$AD$2867,9,0)&amp;"           {"&amp;D619&amp;",   "&amp;E619&amp;"},"</f>
        <v>//           {ITM_SSIZE8,   "SSIZE8"},</v>
      </c>
      <c r="H619" t="b">
        <f>ISNA(VLOOKUP(J619,J620:J$882,1,0))</f>
        <v>1</v>
      </c>
      <c r="I619" s="27">
        <f>VLOOKUP(C619,SOURCE!V$6:AB$10046,7,0)</f>
        <v>1939</v>
      </c>
      <c r="J619" s="28" t="str">
        <f>VLOOKUP(C619,SOURCE!V$6:AB$10046,6,0)</f>
        <v>SSIZE8</v>
      </c>
      <c r="K619" s="29" t="str">
        <f t="shared" si="10"/>
        <v>SSIZE8</v>
      </c>
      <c r="L619" s="38" t="str">
        <f>VLOOKUP(C619,SOURCE!V$6:AB$10046,2,0)</f>
        <v>SYSFL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"SSIZE8"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ITM_POLAR</v>
      </c>
      <c r="E620" s="26" t="str">
        <f>CHAR(34)&amp;VLOOKUP(C620,SOURCE!$V$3:$AC$2867,6,0)&amp;CHAR(34)</f>
        <v>"POLAR"</v>
      </c>
      <c r="F620" s="22" t="str">
        <f>VLOOKUP(C620,SOURCE!$V$3:$AD$2867,9,0)&amp;"           {"&amp;D620&amp;",   "&amp;E620&amp;"},"</f>
        <v xml:space="preserve">           {ITM_POLAR,   "POLAR"},</v>
      </c>
      <c r="H620" t="b">
        <f>ISNA(VLOOKUP(J620,J621:J$882,1,0))</f>
        <v>1</v>
      </c>
      <c r="I620" s="27">
        <f>VLOOKUP(C620,SOURCE!V$6:AB$10046,7,0)</f>
        <v>1946</v>
      </c>
      <c r="J620" s="28" t="str">
        <f>VLOOKUP(C620,SOURCE!V$6:AB$10046,6,0)</f>
        <v>POLAR</v>
      </c>
      <c r="K620" s="29" t="str">
        <f t="shared" si="10"/>
        <v>POLAR</v>
      </c>
      <c r="L620" s="38" t="str">
        <f>VLOOKUP(C620,SOURCE!V$6:AB$10046,2,0)</f>
        <v>SYSFL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"POLAR"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ITM_RECT</v>
      </c>
      <c r="E621" s="26" t="str">
        <f>CHAR(34)&amp;VLOOKUP(C621,SOURCE!$V$3:$AC$2867,6,0)&amp;CHAR(34)</f>
        <v>"RECT"</v>
      </c>
      <c r="F621" s="22" t="str">
        <f>VLOOKUP(C621,SOURCE!$V$3:$AD$2867,9,0)&amp;"           {"&amp;D621&amp;",   "&amp;E621&amp;"},"</f>
        <v xml:space="preserve">           {ITM_RECT,   "RECT"},</v>
      </c>
      <c r="H621" t="b">
        <f>ISNA(VLOOKUP(J621,J622:J$882,1,0))</f>
        <v>1</v>
      </c>
      <c r="I621" s="27">
        <f>VLOOKUP(C621,SOURCE!V$6:AB$10046,7,0)</f>
        <v>1949</v>
      </c>
      <c r="J621" s="28" t="str">
        <f>VLOOKUP(C621,SOURCE!V$6:AB$10046,6,0)</f>
        <v>RECT</v>
      </c>
      <c r="K621" s="29" t="str">
        <f t="shared" si="10"/>
        <v>RECT</v>
      </c>
      <c r="L621" s="38" t="str">
        <f>VLOOKUP(C621,SOURCE!V$6:AB$10046,2,0)</f>
        <v>SYSFL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"RECT"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ITM_XEDIT</v>
      </c>
      <c r="E622" s="26" t="str">
        <f>CHAR(34)&amp;VLOOKUP(C622,SOURCE!$V$3:$AC$2867,6,0)&amp;CHAR(34)</f>
        <v>"X.EDIT"</v>
      </c>
      <c r="F622" s="22" t="str">
        <f>VLOOKUP(C622,SOURCE!$V$3:$AD$2867,9,0)&amp;"           {"&amp;D622&amp;",   "&amp;E622&amp;"},"</f>
        <v>//           {ITM_XEDIT,   "X.EDIT"},</v>
      </c>
      <c r="H622" t="b">
        <f>ISNA(VLOOKUP(J622,J623:J$882,1,0))</f>
        <v>1</v>
      </c>
      <c r="I622" s="27">
        <f>VLOOKUP(C622,SOURCE!V$6:AB$10046,7,0)</f>
        <v>1957</v>
      </c>
      <c r="J622" s="28" t="str">
        <f>VLOOKUP(C622,SOURCE!V$6:AB$10046,6,0)</f>
        <v>X.EDIT</v>
      </c>
      <c r="K622" s="29" t="str">
        <f t="shared" si="10"/>
        <v>X.EDIT</v>
      </c>
      <c r="L622" s="38" t="str">
        <f>VLOOKUP(C622,SOURCE!V$6:AB$10046,2,0)</f>
        <v>TEXT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"X.EDIT"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ITM_DEG2</v>
      </c>
      <c r="E623" s="26" t="str">
        <f>CHAR(34)&amp;VLOOKUP(C623,SOURCE!$V$3:$AC$2867,6,0)&amp;CHAR(34)</f>
        <v>"&gt;&gt;DEG"</v>
      </c>
      <c r="F623" s="22" t="str">
        <f>VLOOKUP(C623,SOURCE!$V$3:$AD$2867,9,0)&amp;"           {"&amp;D623&amp;",   "&amp;E623&amp;"},"</f>
        <v>//           {ITM_DEG2,   "&gt;&gt;DEG"},</v>
      </c>
      <c r="H623" t="b">
        <f>ISNA(VLOOKUP(J623,J624:J$882,1,0))</f>
        <v>1</v>
      </c>
      <c r="I623" s="27">
        <f>VLOOKUP(C623,SOURCE!V$6:AB$10046,7,0)</f>
        <v>1959</v>
      </c>
      <c r="J623" s="28" t="str">
        <f>VLOOKUP(C623,SOURCE!V$6:AB$10046,6,0)</f>
        <v>&gt;&gt;DEG</v>
      </c>
      <c r="K623" s="29" t="str">
        <f t="shared" si="10"/>
        <v>RIGHT_DOUBLE_ARROWDEG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STD_RIGHT_DOUBLE_ARROW "DEG"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ITM_DMS2</v>
      </c>
      <c r="E624" s="26" t="str">
        <f>CHAR(34)&amp;VLOOKUP(C624,SOURCE!$V$3:$AC$2867,6,0)&amp;CHAR(34)</f>
        <v>"&gt;&gt;D.MS"</v>
      </c>
      <c r="F624" s="22" t="str">
        <f>VLOOKUP(C624,SOURCE!$V$3:$AD$2867,9,0)&amp;"           {"&amp;D624&amp;",   "&amp;E624&amp;"},"</f>
        <v>//           {ITM_DMS2,   "&gt;&gt;D.MS"},</v>
      </c>
      <c r="H624" t="b">
        <f>ISNA(VLOOKUP(J624,J625:J$882,1,0))</f>
        <v>1</v>
      </c>
      <c r="I624" s="27">
        <f>VLOOKUP(C624,SOURCE!V$6:AB$10046,7,0)</f>
        <v>1960</v>
      </c>
      <c r="J624" s="28" t="str">
        <f>VLOOKUP(C624,SOURCE!V$6:AB$10046,6,0)</f>
        <v>&gt;&gt;D.MS</v>
      </c>
      <c r="K624" s="29" t="str">
        <f t="shared" si="10"/>
        <v>RIGHT_DOUBLE_ARROWD.MS</v>
      </c>
      <c r="L624" s="38" t="str">
        <f>VLOOKUP(C624,SOURCE!V$6:AB$10046,2,0)</f>
        <v>Trig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STD_RIGHT_DOUBLE_ARROW "D.MS"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ITM_GRAD2</v>
      </c>
      <c r="E625" s="26" t="str">
        <f>CHAR(34)&amp;VLOOKUP(C625,SOURCE!$V$3:$AC$2867,6,0)&amp;CHAR(34)</f>
        <v>"&gt;&gt;GRAD"</v>
      </c>
      <c r="F625" s="22" t="str">
        <f>VLOOKUP(C625,SOURCE!$V$3:$AD$2867,9,0)&amp;"           {"&amp;D625&amp;",   "&amp;E625&amp;"},"</f>
        <v>//           {ITM_GRAD2,   "&gt;&gt;GRAD"},</v>
      </c>
      <c r="H625" t="b">
        <f>ISNA(VLOOKUP(J625,J626:J$882,1,0))</f>
        <v>1</v>
      </c>
      <c r="I625" s="27">
        <f>VLOOKUP(C625,SOURCE!V$6:AB$10046,7,0)</f>
        <v>1961</v>
      </c>
      <c r="J625" s="28" t="str">
        <f>VLOOKUP(C625,SOURCE!V$6:AB$10046,6,0)</f>
        <v>&gt;&gt;GRAD</v>
      </c>
      <c r="K625" s="29" t="str">
        <f t="shared" si="10"/>
        <v>RIGHT_DOUBLE_ARROWGRAD</v>
      </c>
      <c r="L625" s="38" t="str">
        <f>VLOOKUP(C625,SOURCE!V$6:AB$10046,2,0)</f>
        <v>Trig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STD_RIGHT_DOUBLE_ARROW "GRAD"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ITM_MULPI2</v>
      </c>
      <c r="E626" s="26" t="str">
        <f>CHAR(34)&amp;VLOOKUP(C626,SOURCE!$V$3:$AC$2867,6,0)&amp;CHAR(34)</f>
        <v>"&gt;&gt;MULPI"</v>
      </c>
      <c r="F626" s="22" t="str">
        <f>VLOOKUP(C626,SOURCE!$V$3:$AD$2867,9,0)&amp;"           {"&amp;D626&amp;",   "&amp;E626&amp;"},"</f>
        <v>//           {ITM_MULPI2,   "&gt;&gt;MULPI"},</v>
      </c>
      <c r="H626" t="b">
        <f>ISNA(VLOOKUP(J626,J627:J$882,1,0))</f>
        <v>1</v>
      </c>
      <c r="I626" s="27">
        <f>VLOOKUP(C626,SOURCE!V$6:AB$10046,7,0)</f>
        <v>1962</v>
      </c>
      <c r="J626" s="28" t="str">
        <f>VLOOKUP(C626,SOURCE!V$6:AB$10046,6,0)</f>
        <v>&gt;&gt;MULPI</v>
      </c>
      <c r="K626" s="29" t="str">
        <f t="shared" si="10"/>
        <v>RIGHT_DOUBLE_ARROWMULpi</v>
      </c>
      <c r="L626" s="38" t="str">
        <f>VLOOKUP(C626,SOURCE!V$6:AB$10046,2,0)</f>
        <v>Trig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STD_RIGHT_DOUBLE_ARROW "MUL" STD_pi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ITM_RAD2</v>
      </c>
      <c r="E627" s="26" t="str">
        <f>CHAR(34)&amp;VLOOKUP(C627,SOURCE!$V$3:$AC$2867,6,0)&amp;CHAR(34)</f>
        <v>"&gt;&gt;RAD"</v>
      </c>
      <c r="F627" s="22" t="str">
        <f>VLOOKUP(C627,SOURCE!$V$3:$AD$2867,9,0)&amp;"           {"&amp;D627&amp;",   "&amp;E627&amp;"},"</f>
        <v>//           {ITM_RAD2,   "&gt;&gt;RAD"},</v>
      </c>
      <c r="H627" t="b">
        <f>ISNA(VLOOKUP(J627,J628:J$882,1,0))</f>
        <v>1</v>
      </c>
      <c r="I627" s="27">
        <f>VLOOKUP(C627,SOURCE!V$6:AB$10046,7,0)</f>
        <v>1963</v>
      </c>
      <c r="J627" s="28" t="str">
        <f>VLOOKUP(C627,SOURCE!V$6:AB$10046,6,0)</f>
        <v>&gt;&gt;RAD</v>
      </c>
      <c r="K627" s="29" t="str">
        <f t="shared" si="10"/>
        <v>RIGHT_DOUBLE_ARROWRAD</v>
      </c>
      <c r="L627" s="38" t="str">
        <f>VLOOKUP(C627,SOURCE!V$6:AB$10046,2,0)</f>
        <v>Trig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STD_RIGHT_DOUBLE_ARROW "RAD"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ITM_HMS2</v>
      </c>
      <c r="E628" s="26" t="str">
        <f>CHAR(34)&amp;VLOOKUP(C628,SOURCE!$V$3:$AC$2867,6,0)&amp;CHAR(34)</f>
        <v>"&gt;&gt;H.MS"</v>
      </c>
      <c r="F628" s="22" t="str">
        <f>VLOOKUP(C628,SOURCE!$V$3:$AD$2867,9,0)&amp;"           {"&amp;D628&amp;",   "&amp;E628&amp;"},"</f>
        <v>//           {ITM_HMS2,   "&gt;&gt;H.MS"},</v>
      </c>
      <c r="H628" t="b">
        <f>ISNA(VLOOKUP(J628,J629:J$882,1,0))</f>
        <v>1</v>
      </c>
      <c r="I628" s="27">
        <f>VLOOKUP(C628,SOURCE!V$6:AB$10046,7,0)</f>
        <v>1964</v>
      </c>
      <c r="J628" s="28" t="str">
        <f>VLOOKUP(C628,SOURCE!V$6:AB$10046,6,0)</f>
        <v>&gt;&gt;H.MS</v>
      </c>
      <c r="K628" s="29" t="str">
        <f t="shared" si="10"/>
        <v>RIGHT_DOUBLE_ARROWh.ms</v>
      </c>
      <c r="L628" s="38" t="str">
        <f>VLOOKUP(C628,SOURCE!V$6:AB$10046,2,0)</f>
        <v>Trig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STD_RIGHT_DOUBLE_ARROW "h.ms"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ITM_X_P1</v>
      </c>
      <c r="E629" s="26" t="str">
        <f>CHAR(34)&amp;VLOOKUP(C629,SOURCE!$V$3:$AC$2867,6,0)&amp;CHAR(34)</f>
        <v>"XEQM01"</v>
      </c>
      <c r="F629" s="22" t="str">
        <f>VLOOKUP(C629,SOURCE!$V$3:$AD$2867,9,0)&amp;"           {"&amp;D629&amp;",   "&amp;E629&amp;"},"</f>
        <v>//           {ITM_X_P1,   "XEQM01"},</v>
      </c>
      <c r="H629" t="b">
        <f>ISNA(VLOOKUP(J629,J630:J$882,1,0))</f>
        <v>1</v>
      </c>
      <c r="I629" s="27">
        <f>VLOOKUP(C629,SOURCE!V$6:AB$10046,7,0)</f>
        <v>1965</v>
      </c>
      <c r="J629" s="28" t="str">
        <f>VLOOKUP(C629,SOURCE!V$6:AB$10046,6,0)</f>
        <v>XEQM01</v>
      </c>
      <c r="K629" s="29" t="str">
        <f t="shared" si="10"/>
        <v>XEQM01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ITM_X_P2</v>
      </c>
      <c r="E630" s="26" t="str">
        <f>CHAR(34)&amp;VLOOKUP(C630,SOURCE!$V$3:$AC$2867,6,0)&amp;CHAR(34)</f>
        <v>"XEQM02"</v>
      </c>
      <c r="F630" s="22" t="str">
        <f>VLOOKUP(C630,SOURCE!$V$3:$AD$2867,9,0)&amp;"           {"&amp;D630&amp;",   "&amp;E630&amp;"},"</f>
        <v>//           {ITM_X_P2,   "XEQM02"},</v>
      </c>
      <c r="H630" t="b">
        <f>ISNA(VLOOKUP(J630,J631:J$882,1,0))</f>
        <v>1</v>
      </c>
      <c r="I630" s="27">
        <f>VLOOKUP(C630,SOURCE!V$6:AB$10046,7,0)</f>
        <v>1966</v>
      </c>
      <c r="J630" s="28" t="str">
        <f>VLOOKUP(C630,SOURCE!V$6:AB$10046,6,0)</f>
        <v>XEQM02</v>
      </c>
      <c r="K630" s="29" t="str">
        <f t="shared" si="10"/>
        <v>XEQM02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ITM_X_P3</v>
      </c>
      <c r="E631" s="26" t="str">
        <f>CHAR(34)&amp;VLOOKUP(C631,SOURCE!$V$3:$AC$2867,6,0)&amp;CHAR(34)</f>
        <v>"XEQM03"</v>
      </c>
      <c r="F631" s="22" t="str">
        <f>VLOOKUP(C631,SOURCE!$V$3:$AD$2867,9,0)&amp;"           {"&amp;D631&amp;",   "&amp;E631&amp;"},"</f>
        <v>//           {ITM_X_P3,   "XEQM03"},</v>
      </c>
      <c r="H631" t="b">
        <f>ISNA(VLOOKUP(J631,J632:J$882,1,0))</f>
        <v>1</v>
      </c>
      <c r="I631" s="27">
        <f>VLOOKUP(C631,SOURCE!V$6:AB$10046,7,0)</f>
        <v>1967</v>
      </c>
      <c r="J631" s="28" t="str">
        <f>VLOOKUP(C631,SOURCE!V$6:AB$10046,6,0)</f>
        <v>XEQM03</v>
      </c>
      <c r="K631" s="29" t="str">
        <f t="shared" si="10"/>
        <v>XEQM03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ITM_X_P4</v>
      </c>
      <c r="E632" s="26" t="str">
        <f>CHAR(34)&amp;VLOOKUP(C632,SOURCE!$V$3:$AC$2867,6,0)&amp;CHAR(34)</f>
        <v>"XEQM04"</v>
      </c>
      <c r="F632" s="22" t="str">
        <f>VLOOKUP(C632,SOURCE!$V$3:$AD$2867,9,0)&amp;"           {"&amp;D632&amp;",   "&amp;E632&amp;"},"</f>
        <v>//           {ITM_X_P4,   "XEQM04"},</v>
      </c>
      <c r="H632" t="b">
        <f>ISNA(VLOOKUP(J632,J633:J$882,1,0))</f>
        <v>1</v>
      </c>
      <c r="I632" s="27">
        <f>VLOOKUP(C632,SOURCE!V$6:AB$10046,7,0)</f>
        <v>1968</v>
      </c>
      <c r="J632" s="28" t="str">
        <f>VLOOKUP(C632,SOURCE!V$6:AB$10046,6,0)</f>
        <v>XEQM04</v>
      </c>
      <c r="K632" s="29" t="str">
        <f t="shared" si="10"/>
        <v>XEQM04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ITM_X_P5</v>
      </c>
      <c r="E633" s="26" t="str">
        <f>CHAR(34)&amp;VLOOKUP(C633,SOURCE!$V$3:$AC$2867,6,0)&amp;CHAR(34)</f>
        <v>"XEQM05"</v>
      </c>
      <c r="F633" s="22" t="str">
        <f>VLOOKUP(C633,SOURCE!$V$3:$AD$2867,9,0)&amp;"           {"&amp;D633&amp;",   "&amp;E633&amp;"},"</f>
        <v>//           {ITM_X_P5,   "XEQM05"},</v>
      </c>
      <c r="H633" t="b">
        <f>ISNA(VLOOKUP(J633,J634:J$882,1,0))</f>
        <v>1</v>
      </c>
      <c r="I633" s="27">
        <f>VLOOKUP(C633,SOURCE!V$6:AB$10046,7,0)</f>
        <v>1969</v>
      </c>
      <c r="J633" s="28" t="str">
        <f>VLOOKUP(C633,SOURCE!V$6:AB$10046,6,0)</f>
        <v>XEQM05</v>
      </c>
      <c r="K633" s="29" t="str">
        <f t="shared" si="10"/>
        <v>XEQM05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"XEQM05"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ITM_X_P6</v>
      </c>
      <c r="E634" s="26" t="str">
        <f>CHAR(34)&amp;VLOOKUP(C634,SOURCE!$V$3:$AC$2867,6,0)&amp;CHAR(34)</f>
        <v>"XEQM06"</v>
      </c>
      <c r="F634" s="22" t="str">
        <f>VLOOKUP(C634,SOURCE!$V$3:$AD$2867,9,0)&amp;"           {"&amp;D634&amp;",   "&amp;E634&amp;"},"</f>
        <v>//           {ITM_X_P6,   "XEQM06"},</v>
      </c>
      <c r="H634" t="b">
        <f>ISNA(VLOOKUP(J634,J635:J$882,1,0))</f>
        <v>1</v>
      </c>
      <c r="I634" s="27">
        <f>VLOOKUP(C634,SOURCE!V$6:AB$10046,7,0)</f>
        <v>1970</v>
      </c>
      <c r="J634" s="28" t="str">
        <f>VLOOKUP(C634,SOURCE!V$6:AB$10046,6,0)</f>
        <v>XEQM06</v>
      </c>
      <c r="K634" s="29" t="str">
        <f t="shared" si="10"/>
        <v>XEQM06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"XEQM06"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ITM_X_f1</v>
      </c>
      <c r="E635" s="26" t="str">
        <f>CHAR(34)&amp;VLOOKUP(C635,SOURCE!$V$3:$AC$2867,6,0)&amp;CHAR(34)</f>
        <v>"XEQM07"</v>
      </c>
      <c r="F635" s="22" t="str">
        <f>VLOOKUP(C635,SOURCE!$V$3:$AD$2867,9,0)&amp;"           {"&amp;D635&amp;",   "&amp;E635&amp;"},"</f>
        <v>//           {ITM_X_f1,   "XEQM07"},</v>
      </c>
      <c r="H635" t="b">
        <f>ISNA(VLOOKUP(J635,J636:J$882,1,0))</f>
        <v>1</v>
      </c>
      <c r="I635" s="27">
        <f>VLOOKUP(C635,SOURCE!V$6:AB$10046,7,0)</f>
        <v>1971</v>
      </c>
      <c r="J635" s="28" t="str">
        <f>VLOOKUP(C635,SOURCE!V$6:AB$10046,6,0)</f>
        <v>XEQM07</v>
      </c>
      <c r="K635" s="29" t="str">
        <f t="shared" si="10"/>
        <v>XEQM07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"XEQM07"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ITM_X_f2</v>
      </c>
      <c r="E636" s="26" t="str">
        <f>CHAR(34)&amp;VLOOKUP(C636,SOURCE!$V$3:$AC$2867,6,0)&amp;CHAR(34)</f>
        <v>"XEQM08"</v>
      </c>
      <c r="F636" s="22" t="str">
        <f>VLOOKUP(C636,SOURCE!$V$3:$AD$2867,9,0)&amp;"           {"&amp;D636&amp;",   "&amp;E636&amp;"},"</f>
        <v>//           {ITM_X_f2,   "XEQM08"},</v>
      </c>
      <c r="H636" t="b">
        <f>ISNA(VLOOKUP(J636,J637:J$882,1,0))</f>
        <v>1</v>
      </c>
      <c r="I636" s="27">
        <f>VLOOKUP(C636,SOURCE!V$6:AB$10046,7,0)</f>
        <v>1972</v>
      </c>
      <c r="J636" s="28" t="str">
        <f>VLOOKUP(C636,SOURCE!V$6:AB$10046,6,0)</f>
        <v>XEQM08</v>
      </c>
      <c r="K636" s="29" t="str">
        <f t="shared" si="10"/>
        <v>XEQM08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"XEQM08"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ITM_X_f3</v>
      </c>
      <c r="E637" s="26" t="str">
        <f>CHAR(34)&amp;VLOOKUP(C637,SOURCE!$V$3:$AC$2867,6,0)&amp;CHAR(34)</f>
        <v>"XEQM09"</v>
      </c>
      <c r="F637" s="22" t="str">
        <f>VLOOKUP(C637,SOURCE!$V$3:$AD$2867,9,0)&amp;"           {"&amp;D637&amp;",   "&amp;E637&amp;"},"</f>
        <v>//           {ITM_X_f3,   "XEQM09"},</v>
      </c>
      <c r="H637" t="b">
        <f>ISNA(VLOOKUP(J637,J638:J$882,1,0))</f>
        <v>1</v>
      </c>
      <c r="I637" s="27">
        <f>VLOOKUP(C637,SOURCE!V$6:AB$10046,7,0)</f>
        <v>1973</v>
      </c>
      <c r="J637" s="28" t="str">
        <f>VLOOKUP(C637,SOURCE!V$6:AB$10046,6,0)</f>
        <v>XEQM09</v>
      </c>
      <c r="K637" s="29" t="str">
        <f t="shared" si="10"/>
        <v>XEQM09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"XEQM09"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ITM_X_f4</v>
      </c>
      <c r="E638" s="26" t="str">
        <f>CHAR(34)&amp;VLOOKUP(C638,SOURCE!$V$3:$AC$2867,6,0)&amp;CHAR(34)</f>
        <v>"XEQM10"</v>
      </c>
      <c r="F638" s="22" t="str">
        <f>VLOOKUP(C638,SOURCE!$V$3:$AD$2867,9,0)&amp;"           {"&amp;D638&amp;",   "&amp;E638&amp;"},"</f>
        <v>//           {ITM_X_f4,   "XEQM10"},</v>
      </c>
      <c r="H638" t="b">
        <f>ISNA(VLOOKUP(J638,J639:J$882,1,0))</f>
        <v>1</v>
      </c>
      <c r="I638" s="27">
        <f>VLOOKUP(C638,SOURCE!V$6:AB$10046,7,0)</f>
        <v>1974</v>
      </c>
      <c r="J638" s="28" t="str">
        <f>VLOOKUP(C638,SOURCE!V$6:AB$10046,6,0)</f>
        <v>XEQM10</v>
      </c>
      <c r="K638" s="29" t="str">
        <f t="shared" si="10"/>
        <v>XEQM10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"XEQM10"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ITM_X_f5</v>
      </c>
      <c r="E639" s="26" t="str">
        <f>CHAR(34)&amp;VLOOKUP(C639,SOURCE!$V$3:$AC$2867,6,0)&amp;CHAR(34)</f>
        <v>"XEQM11"</v>
      </c>
      <c r="F639" s="22" t="str">
        <f>VLOOKUP(C639,SOURCE!$V$3:$AD$2867,9,0)&amp;"           {"&amp;D639&amp;",   "&amp;E639&amp;"},"</f>
        <v>//           {ITM_X_f5,   "XEQM11"},</v>
      </c>
      <c r="H639" t="b">
        <f>ISNA(VLOOKUP(J639,J640:J$882,1,0))</f>
        <v>1</v>
      </c>
      <c r="I639" s="27">
        <f>VLOOKUP(C639,SOURCE!V$6:AB$10046,7,0)</f>
        <v>1975</v>
      </c>
      <c r="J639" s="28" t="str">
        <f>VLOOKUP(C639,SOURCE!V$6:AB$10046,6,0)</f>
        <v>XEQM11</v>
      </c>
      <c r="K639" s="29" t="str">
        <f t="shared" si="10"/>
        <v>XEQM11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"XEQM11"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ITM_X_f6</v>
      </c>
      <c r="E640" s="26" t="str">
        <f>CHAR(34)&amp;VLOOKUP(C640,SOURCE!$V$3:$AC$2867,6,0)&amp;CHAR(34)</f>
        <v>"XEQM12"</v>
      </c>
      <c r="F640" s="22" t="str">
        <f>VLOOKUP(C640,SOURCE!$V$3:$AD$2867,9,0)&amp;"           {"&amp;D640&amp;",   "&amp;E640&amp;"},"</f>
        <v>//           {ITM_X_f6,   "XEQM12"},</v>
      </c>
      <c r="H640" t="b">
        <f>ISNA(VLOOKUP(J640,J641:J$882,1,0))</f>
        <v>1</v>
      </c>
      <c r="I640" s="27">
        <f>VLOOKUP(C640,SOURCE!V$6:AB$10046,7,0)</f>
        <v>1976</v>
      </c>
      <c r="J640" s="28" t="str">
        <f>VLOOKUP(C640,SOURCE!V$6:AB$10046,6,0)</f>
        <v>XEQM12</v>
      </c>
      <c r="K640" s="29" t="str">
        <f t="shared" si="10"/>
        <v>XEQM12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"XEQM12"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ITM_X_g1</v>
      </c>
      <c r="E641" s="26" t="str">
        <f>CHAR(34)&amp;VLOOKUP(C641,SOURCE!$V$3:$AC$2867,6,0)&amp;CHAR(34)</f>
        <v>"XEQM13"</v>
      </c>
      <c r="F641" s="22" t="str">
        <f>VLOOKUP(C641,SOURCE!$V$3:$AD$2867,9,0)&amp;"           {"&amp;D641&amp;",   "&amp;E641&amp;"},"</f>
        <v>//           {ITM_X_g1,   "XEQM13"},</v>
      </c>
      <c r="H641" t="b">
        <f>ISNA(VLOOKUP(J641,J642:J$882,1,0))</f>
        <v>1</v>
      </c>
      <c r="I641" s="27">
        <f>VLOOKUP(C641,SOURCE!V$6:AB$10046,7,0)</f>
        <v>1977</v>
      </c>
      <c r="J641" s="28" t="str">
        <f>VLOOKUP(C641,SOURCE!V$6:AB$10046,6,0)</f>
        <v>XEQM13</v>
      </c>
      <c r="K641" s="29" t="str">
        <f t="shared" si="10"/>
        <v>XEQM13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"XEQM13"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ITM_X_g2</v>
      </c>
      <c r="E642" s="26" t="str">
        <f>CHAR(34)&amp;VLOOKUP(C642,SOURCE!$V$3:$AC$2867,6,0)&amp;CHAR(34)</f>
        <v>"XEQM14"</v>
      </c>
      <c r="F642" s="22" t="str">
        <f>VLOOKUP(C642,SOURCE!$V$3:$AD$2867,9,0)&amp;"           {"&amp;D642&amp;",   "&amp;E642&amp;"},"</f>
        <v>//           {ITM_X_g2,   "XEQM14"},</v>
      </c>
      <c r="H642" t="b">
        <f>ISNA(VLOOKUP(J642,J643:J$882,1,0))</f>
        <v>1</v>
      </c>
      <c r="I642" s="27">
        <f>VLOOKUP(C642,SOURCE!V$6:AB$10046,7,0)</f>
        <v>1978</v>
      </c>
      <c r="J642" s="28" t="str">
        <f>VLOOKUP(C642,SOURCE!V$6:AB$10046,6,0)</f>
        <v>XEQM14</v>
      </c>
      <c r="K642" s="29" t="str">
        <f t="shared" si="10"/>
        <v>XEQM14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"XEQM14"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ITM_X_g3</v>
      </c>
      <c r="E643" s="26" t="str">
        <f>CHAR(34)&amp;VLOOKUP(C643,SOURCE!$V$3:$AC$2867,6,0)&amp;CHAR(34)</f>
        <v>"XEQM15"</v>
      </c>
      <c r="F643" s="22" t="str">
        <f>VLOOKUP(C643,SOURCE!$V$3:$AD$2867,9,0)&amp;"           {"&amp;D643&amp;",   "&amp;E643&amp;"},"</f>
        <v>//           {ITM_X_g3,   "XEQM15"},</v>
      </c>
      <c r="H643" t="b">
        <f>ISNA(VLOOKUP(J643,J644:J$882,1,0))</f>
        <v>1</v>
      </c>
      <c r="I643" s="27">
        <f>VLOOKUP(C643,SOURCE!V$6:AB$10046,7,0)</f>
        <v>1979</v>
      </c>
      <c r="J643" s="28" t="str">
        <f>VLOOKUP(C643,SOURCE!V$6:AB$10046,6,0)</f>
        <v>XEQM15</v>
      </c>
      <c r="K643" s="29" t="str">
        <f t="shared" si="10"/>
        <v>XEQM15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"XEQM15"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ITM_X_g4</v>
      </c>
      <c r="E644" s="26" t="str">
        <f>CHAR(34)&amp;VLOOKUP(C644,SOURCE!$V$3:$AC$2867,6,0)&amp;CHAR(34)</f>
        <v>"XEQM16"</v>
      </c>
      <c r="F644" s="22" t="str">
        <f>VLOOKUP(C644,SOURCE!$V$3:$AD$2867,9,0)&amp;"           {"&amp;D644&amp;",   "&amp;E644&amp;"},"</f>
        <v>//           {ITM_X_g4,   "XEQM16"},</v>
      </c>
      <c r="H644" t="b">
        <f>ISNA(VLOOKUP(J644,J645:J$882,1,0))</f>
        <v>1</v>
      </c>
      <c r="I644" s="27">
        <f>VLOOKUP(C644,SOURCE!V$6:AB$10046,7,0)</f>
        <v>1980</v>
      </c>
      <c r="J644" s="28" t="str">
        <f>VLOOKUP(C644,SOURCE!V$6:AB$10046,6,0)</f>
        <v>XEQM16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XEQM16</v>
      </c>
      <c r="L644" s="38" t="str">
        <f>VLOOKUP(C644,SOURCE!V$6:AB$10046,2,0)</f>
        <v>XXEQ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"XEQM16"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ITM_X_g5</v>
      </c>
      <c r="E645" s="26" t="str">
        <f>CHAR(34)&amp;VLOOKUP(C645,SOURCE!$V$3:$AC$2867,6,0)&amp;CHAR(34)</f>
        <v>"XEQM17"</v>
      </c>
      <c r="F645" s="22" t="str">
        <f>VLOOKUP(C645,SOURCE!$V$3:$AD$2867,9,0)&amp;"           {"&amp;D645&amp;",   "&amp;E645&amp;"},"</f>
        <v>//           {ITM_X_g5,   "XEQM17"},</v>
      </c>
      <c r="H645" t="b">
        <f>ISNA(VLOOKUP(J645,J646:J$882,1,0))</f>
        <v>1</v>
      </c>
      <c r="I645" s="27">
        <f>VLOOKUP(C645,SOURCE!V$6:AB$10046,7,0)</f>
        <v>1981</v>
      </c>
      <c r="J645" s="28" t="str">
        <f>VLOOKUP(C645,SOURCE!V$6:AB$10046,6,0)</f>
        <v>XEQM17</v>
      </c>
      <c r="K645" s="29" t="str">
        <f t="shared" si="11"/>
        <v>XEQM17</v>
      </c>
      <c r="L645" s="38" t="str">
        <f>VLOOKUP(C645,SOURCE!V$6:AB$10046,2,0)</f>
        <v>XXEQ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"XEQM17"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ITM_X_g6</v>
      </c>
      <c r="E646" s="26" t="str">
        <f>CHAR(34)&amp;VLOOKUP(C646,SOURCE!$V$3:$AC$2867,6,0)&amp;CHAR(34)</f>
        <v>"XEQM18"</v>
      </c>
      <c r="F646" s="22" t="str">
        <f>VLOOKUP(C646,SOURCE!$V$3:$AD$2867,9,0)&amp;"           {"&amp;D646&amp;",   "&amp;E646&amp;"},"</f>
        <v>//           {ITM_X_g6,   "XEQM18"},</v>
      </c>
      <c r="H646" t="b">
        <f>ISNA(VLOOKUP(J646,J647:J$882,1,0))</f>
        <v>1</v>
      </c>
      <c r="I646" s="27">
        <f>VLOOKUP(C646,SOURCE!V$6:AB$10046,7,0)</f>
        <v>1982</v>
      </c>
      <c r="J646" s="28" t="str">
        <f>VLOOKUP(C646,SOURCE!V$6:AB$10046,6,0)</f>
        <v>XEQM18</v>
      </c>
      <c r="K646" s="29" t="str">
        <f t="shared" si="11"/>
        <v>XEQM18</v>
      </c>
      <c r="L646" s="38" t="str">
        <f>VLOOKUP(C646,SOURCE!V$6:AB$10046,2,0)</f>
        <v>XXEQ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"XEQM18"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ITM_XSAVE</v>
      </c>
      <c r="E647" s="26" t="str">
        <f>CHAR(34)&amp;VLOOKUP(C647,SOURCE!$V$3:$AC$2867,6,0)&amp;CHAR(34)</f>
        <v>"X.SAVE"</v>
      </c>
      <c r="F647" s="22" t="str">
        <f>VLOOKUP(C647,SOURCE!$V$3:$AD$2867,9,0)&amp;"           {"&amp;D647&amp;",   "&amp;E647&amp;"},"</f>
        <v>//           {ITM_XSAVE,   "X.SAVE"},</v>
      </c>
      <c r="H647" t="b">
        <f>ISNA(VLOOKUP(J647,J648:J$882,1,0))</f>
        <v>1</v>
      </c>
      <c r="I647" s="27">
        <f>VLOOKUP(C647,SOURCE!V$6:AB$10046,7,0)</f>
        <v>1983</v>
      </c>
      <c r="J647" s="28" t="str">
        <f>VLOOKUP(C647,SOURCE!V$6:AB$10046,6,0)</f>
        <v>X.SAVE</v>
      </c>
      <c r="K647" s="29" t="str">
        <f t="shared" si="11"/>
        <v>X.SAVE</v>
      </c>
      <c r="L647" s="38" t="str">
        <f>VLOOKUP(C647,SOURCE!V$6:AB$10046,2,0)</f>
        <v>XXEQ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"X.SAVE"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ITM_XLOAD</v>
      </c>
      <c r="E648" s="26" t="str">
        <f>CHAR(34)&amp;VLOOKUP(C648,SOURCE!$V$3:$AC$2867,6,0)&amp;CHAR(34)</f>
        <v>"X.LOAD"</v>
      </c>
      <c r="F648" s="22" t="str">
        <f>VLOOKUP(C648,SOURCE!$V$3:$AD$2867,9,0)&amp;"           {"&amp;D648&amp;",   "&amp;E648&amp;"},"</f>
        <v>//           {ITM_XLOAD,   "X.LOAD"},</v>
      </c>
      <c r="H648" t="b">
        <f>ISNA(VLOOKUP(J648,J649:J$882,1,0))</f>
        <v>1</v>
      </c>
      <c r="I648" s="27">
        <f>VLOOKUP(C648,SOURCE!V$6:AB$10046,7,0)</f>
        <v>1984</v>
      </c>
      <c r="J648" s="28" t="str">
        <f>VLOOKUP(C648,SOURCE!V$6:AB$10046,6,0)</f>
        <v>X.LOAD</v>
      </c>
      <c r="K648" s="29" t="str">
        <f t="shared" si="11"/>
        <v>X.LOAD</v>
      </c>
      <c r="L648" s="38" t="str">
        <f>VLOOKUP(C648,SOURCE!V$6:AB$10046,2,0)</f>
        <v>XXEQ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"X.LOAD"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ITM_CLRMOD</v>
      </c>
      <c r="E649" s="26" t="str">
        <f>CHAR(34)&amp;VLOOKUP(C649,SOURCE!$V$3:$AC$2867,6,0)&amp;CHAR(34)</f>
        <v>"CLRMOD"</v>
      </c>
      <c r="F649" s="22" t="str">
        <f>VLOOKUP(C649,SOURCE!$V$3:$AD$2867,9,0)&amp;"           {"&amp;D649&amp;",   "&amp;E649&amp;"},"</f>
        <v>//           {ITM_CLRMOD,   "CLRMOD"},</v>
      </c>
      <c r="H649" t="b">
        <f>ISNA(VLOOKUP(J649,J650:J$882,1,0))</f>
        <v>1</v>
      </c>
      <c r="I649" s="27">
        <f>VLOOKUP(C649,SOURCE!V$6:AB$10046,7,0)</f>
        <v>2005</v>
      </c>
      <c r="J649" s="28" t="str">
        <f>VLOOKUP(C649,SOURCE!V$6:AB$10046,6,0)</f>
        <v>CLRMOD</v>
      </c>
      <c r="K649" s="29" t="str">
        <f t="shared" si="11"/>
        <v>CLRMOD</v>
      </c>
      <c r="L649" s="38" t="str">
        <f>VLOOKUP(C649,SOURCE!V$6:AB$10046,2,0)</f>
        <v>Clear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"CLRMOD"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ITM_DENMAX2</v>
      </c>
      <c r="E650" s="26" t="str">
        <f>CHAR(34)&amp;VLOOKUP(C650,SOURCE!$V$3:$AC$2867,6,0)&amp;CHAR(34)</f>
        <v>"DMX"</v>
      </c>
      <c r="F650" s="22" t="str">
        <f>VLOOKUP(C650,SOURCE!$V$3:$AD$2867,9,0)&amp;"           {"&amp;D650&amp;",   "&amp;E650&amp;"},"</f>
        <v>//           {ITM_DENMAX2,   "DMX"},</v>
      </c>
      <c r="H650" t="b">
        <f>ISNA(VLOOKUP(J650,J651:J$882,1,0))</f>
        <v>1</v>
      </c>
      <c r="I650" s="27">
        <f>VLOOKUP(C650,SOURCE!V$6:AB$10046,7,0)</f>
        <v>2016</v>
      </c>
      <c r="J650" s="28" t="str">
        <f>VLOOKUP(C650,SOURCE!V$6:AB$10046,6,0)</f>
        <v>DMX</v>
      </c>
      <c r="K650" s="29" t="str">
        <f t="shared" si="11"/>
        <v>DMX</v>
      </c>
      <c r="L650" s="38" t="str">
        <f>VLOOKUP(C650,SOURCE!V$6:AB$10046,2,0)</f>
        <v>SYSFL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"DMX"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ITM_SETSIG2</v>
      </c>
      <c r="E651" s="26" t="str">
        <f>CHAR(34)&amp;VLOOKUP(C651,SOURCE!$V$3:$AC$2867,6,0)&amp;CHAR(34)</f>
        <v>"SDIGS"</v>
      </c>
      <c r="F651" s="22" t="str">
        <f>VLOOKUP(C651,SOURCE!$V$3:$AD$2867,9,0)&amp;"           {"&amp;D651&amp;",   "&amp;E651&amp;"},"</f>
        <v>//           {ITM_SETSIG2,   "SDIGS"},</v>
      </c>
      <c r="H651" t="b">
        <f>ISNA(VLOOKUP(J651,J652:J$882,1,0))</f>
        <v>1</v>
      </c>
      <c r="I651" s="27">
        <f>VLOOKUP(C651,SOURCE!V$6:AB$10046,7,0)</f>
        <v>2017</v>
      </c>
      <c r="J651" s="28" t="str">
        <f>VLOOKUP(C651,SOURCE!V$6:AB$10046,6,0)</f>
        <v>SDIGS</v>
      </c>
      <c r="K651" s="29" t="str">
        <f t="shared" si="11"/>
        <v>SDIGS</v>
      </c>
      <c r="L651" s="38" t="str">
        <f>VLOOKUP(C651,SOURCE!V$6:AB$10046,2,0)</f>
        <v>SYSFL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"SDIGS"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ITM_RMODE</v>
      </c>
      <c r="E652" s="26" t="str">
        <f>CHAR(34)&amp;VLOOKUP(C652,SOURCE!$V$3:$AC$2867,6,0)&amp;CHAR(34)</f>
        <v>"RMODE"</v>
      </c>
      <c r="F652" s="22" t="str">
        <f>VLOOKUP(C652,SOURCE!$V$3:$AD$2867,9,0)&amp;"           {"&amp;D652&amp;",   "&amp;E652&amp;"},"</f>
        <v>//           {ITM_RMODE,   "RMODE"},</v>
      </c>
      <c r="H652" t="b">
        <f>ISNA(VLOOKUP(J652,J653:J$882,1,0))</f>
        <v>1</v>
      </c>
      <c r="I652" s="27">
        <f>VLOOKUP(C652,SOURCE!V$6:AB$10046,7,0)</f>
        <v>2018</v>
      </c>
      <c r="J652" s="28" t="str">
        <f>VLOOKUP(C652,SOURCE!V$6:AB$10046,6,0)</f>
        <v>RMODE</v>
      </c>
      <c r="K652" s="29" t="str">
        <f t="shared" si="11"/>
        <v>RMODE</v>
      </c>
      <c r="L652" s="38" t="str">
        <f>VLOOKUP(C652,SOURCE!V$6:AB$10046,2,0)</f>
        <v/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"RMODE"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ITM_RMODEQ</v>
      </c>
      <c r="E653" s="26" t="str">
        <f>CHAR(34)&amp;VLOOKUP(C653,SOURCE!$V$3:$AC$2867,6,0)&amp;CHAR(34)</f>
        <v>"RMODE?"</v>
      </c>
      <c r="F653" s="22" t="str">
        <f>VLOOKUP(C653,SOURCE!$V$3:$AD$2867,9,0)&amp;"           {"&amp;D653&amp;",   "&amp;E653&amp;"},"</f>
        <v>//           {ITM_RMODEQ,   "RMODE?"},</v>
      </c>
      <c r="H653" t="b">
        <f>ISNA(VLOOKUP(J653,J654:J$882,1,0))</f>
        <v>1</v>
      </c>
      <c r="I653" s="27">
        <f>VLOOKUP(C653,SOURCE!V$6:AB$10046,7,0)</f>
        <v>2019</v>
      </c>
      <c r="J653" s="28" t="str">
        <f>VLOOKUP(C653,SOURCE!V$6:AB$10046,6,0)</f>
        <v>RMODE?</v>
      </c>
      <c r="K653" s="29" t="str">
        <f t="shared" si="11"/>
        <v>RMODE?</v>
      </c>
      <c r="L653" s="38" t="str">
        <f>VLOOKUP(C653,SOURCE!V$6:AB$10046,2,0)</f>
        <v>CONF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"RMODE?"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ITM_INTG</v>
      </c>
      <c r="E654" s="26" t="str">
        <f>CHAR(34)&amp;VLOOKUP(C654,SOURCE!$V$3:$AC$2867,6,0)&amp;CHAR(34)</f>
        <v>"P_INT"</v>
      </c>
      <c r="F654" s="22" t="str">
        <f>VLOOKUP(C654,SOURCE!$V$3:$AD$2867,9,0)&amp;"           {"&amp;D654&amp;",   "&amp;E654&amp;"},"</f>
        <v xml:space="preserve">           {ITM_INTG,   "P_INT"},</v>
      </c>
      <c r="H654" t="b">
        <f>ISNA(VLOOKUP(J654,J655:J$882,1,0))</f>
        <v>1</v>
      </c>
      <c r="I654" s="27">
        <f>VLOOKUP(C654,SOURCE!V$6:AB$10046,7,0)</f>
        <v>2024</v>
      </c>
      <c r="J654" s="28" t="str">
        <f>VLOOKUP(C654,SOURCE!V$6:AB$10046,6,0)</f>
        <v>P_INT</v>
      </c>
      <c r="K654" s="29" t="str">
        <f t="shared" si="11"/>
        <v>SUMy_BARDELTAx</v>
      </c>
      <c r="L654" s="38" t="str">
        <f>VLOOKUP(C654,SOURCE!V$6:AB$10046,2,0)</f>
        <v>GRF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STD_SIGMA STD_y_BAR STD_DELTA "x"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ITM_DIFF</v>
      </c>
      <c r="E655" s="26" t="str">
        <f>CHAR(34)&amp;VLOOKUP(C655,SOURCE!$V$3:$AC$2867,6,0)&amp;CHAR(34)</f>
        <v>"P_DIFF"</v>
      </c>
      <c r="F655" s="22" t="str">
        <f>VLOOKUP(C655,SOURCE!$V$3:$AD$2867,9,0)&amp;"           {"&amp;D655&amp;",   "&amp;E655&amp;"},"</f>
        <v xml:space="preserve">           {ITM_DIFF,   "P_DIFF"},</v>
      </c>
      <c r="H655" t="b">
        <f>ISNA(VLOOKUP(J655,J656:J$882,1,0))</f>
        <v>1</v>
      </c>
      <c r="I655" s="27">
        <f>VLOOKUP(C655,SOURCE!V$6:AB$10046,7,0)</f>
        <v>2025</v>
      </c>
      <c r="J655" s="28" t="str">
        <f>VLOOKUP(C655,SOURCE!V$6:AB$10046,6,0)</f>
        <v>P_DIFF</v>
      </c>
      <c r="K655" s="29" t="str">
        <f t="shared" si="11"/>
        <v>DELTAy/DELTAx</v>
      </c>
      <c r="L655" s="38" t="str">
        <f>VLOOKUP(C655,SOURCE!V$6:AB$10046,2,0)</f>
        <v>GRF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STD_DELTA "y/" STD_DELTA "x"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ITM_RMS</v>
      </c>
      <c r="E656" s="26" t="str">
        <f>CHAR(34)&amp;VLOOKUP(C656,SOURCE!$V$3:$AC$2867,6,0)&amp;CHAR(34)</f>
        <v>"P_RMS"</v>
      </c>
      <c r="F656" s="22" t="str">
        <f>VLOOKUP(C656,SOURCE!$V$3:$AD$2867,9,0)&amp;"           {"&amp;D656&amp;",   "&amp;E656&amp;"},"</f>
        <v xml:space="preserve">           {ITM_RMS,   "P_RMS"},</v>
      </c>
      <c r="H656" t="b">
        <f>ISNA(VLOOKUP(J656,J657:J$882,1,0))</f>
        <v>1</v>
      </c>
      <c r="I656" s="27">
        <f>VLOOKUP(C656,SOURCE!V$6:AB$10046,7,0)</f>
        <v>2026</v>
      </c>
      <c r="J656" s="28" t="str">
        <f>VLOOKUP(C656,SOURCE!V$6:AB$10046,6,0)</f>
        <v>P_RMS</v>
      </c>
      <c r="K656" s="29" t="str">
        <f t="shared" si="11"/>
        <v>RMS</v>
      </c>
      <c r="L656" s="38" t="str">
        <f>VLOOKUP(C656,SOURCE!V$6:AB$10046,2,0)</f>
        <v>GRF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"RMS"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ITM_SHADE</v>
      </c>
      <c r="E657" s="26" t="str">
        <f>CHAR(34)&amp;VLOOKUP(C657,SOURCE!$V$3:$AC$2867,6,0)&amp;CHAR(34)</f>
        <v>"P_SHADE"</v>
      </c>
      <c r="F657" s="22" t="str">
        <f>VLOOKUP(C657,SOURCE!$V$3:$AD$2867,9,0)&amp;"           {"&amp;D657&amp;",   "&amp;E657&amp;"},"</f>
        <v xml:space="preserve">           {ITM_SHADE,   "P_SHADE"},</v>
      </c>
      <c r="H657" t="b">
        <f>ISNA(VLOOKUP(J657,J658:J$882,1,0))</f>
        <v>1</v>
      </c>
      <c r="I657" s="27">
        <f>VLOOKUP(C657,SOURCE!V$6:AB$10046,7,0)</f>
        <v>2027</v>
      </c>
      <c r="J657" s="28" t="str">
        <f>VLOOKUP(C657,SOURCE!V$6:AB$10046,6,0)</f>
        <v>P_SHADE</v>
      </c>
      <c r="K657" s="29" t="str">
        <f t="shared" si="11"/>
        <v>INTEGRALAREA</v>
      </c>
      <c r="L657" s="38" t="str">
        <f>VLOOKUP(C657,SOURCE!V$6:AB$10046,2,0)</f>
        <v>GRF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STD_INTEGRAL "AREA"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ITM_CLGRF</v>
      </c>
      <c r="E658" s="26" t="str">
        <f>CHAR(34)&amp;VLOOKUP(C658,SOURCE!$V$3:$AC$2867,6,0)&amp;CHAR(34)</f>
        <v>"CLGRF"</v>
      </c>
      <c r="F658" s="22" t="str">
        <f>VLOOKUP(C658,SOURCE!$V$3:$AD$2867,9,0)&amp;"           {"&amp;D658&amp;",   "&amp;E658&amp;"},"</f>
        <v xml:space="preserve">           {ITM_CLGRF,   "CLGRF"},</v>
      </c>
      <c r="H658" t="b">
        <f>ISNA(VLOOKUP(J658,J659:J$882,1,0))</f>
        <v>1</v>
      </c>
      <c r="I658" s="27">
        <f>VLOOKUP(C658,SOURCE!V$6:AB$10046,7,0)</f>
        <v>2033</v>
      </c>
      <c r="J658" s="28" t="str">
        <f>VLOOKUP(C658,SOURCE!V$6:AB$10046,6,0)</f>
        <v>CLGRF</v>
      </c>
      <c r="K658" s="29" t="str">
        <f t="shared" si="11"/>
        <v>CLGRF</v>
      </c>
      <c r="L658" s="38" t="str">
        <f>VLOOKUP(C658,SOURCE!V$6:AB$10046,2,0)</f>
        <v>Clear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"CLGRF"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ITM_SAFERESET</v>
      </c>
      <c r="E659" s="26" t="str">
        <f>CHAR(34)&amp;VLOOKUP(C659,SOURCE!$V$3:$AC$2867,6,0)&amp;CHAR(34)</f>
        <v>"S.RESET"</v>
      </c>
      <c r="F659" s="22" t="str">
        <f>VLOOKUP(C659,SOURCE!$V$3:$AD$2867,9,0)&amp;"           {"&amp;D659&amp;",   "&amp;E659&amp;"},"</f>
        <v>//           {ITM_SAFERESET,   "S.RESET"},</v>
      </c>
      <c r="H659" t="b">
        <f>ISNA(VLOOKUP(J659,J660:J$882,1,0))</f>
        <v>1</v>
      </c>
      <c r="I659" s="27">
        <f>VLOOKUP(C659,SOURCE!V$6:AB$10046,7,0)</f>
        <v>2038</v>
      </c>
      <c r="J659" s="28" t="str">
        <f>VLOOKUP(C659,SOURCE!V$6:AB$10046,6,0)</f>
        <v>S.RESET</v>
      </c>
      <c r="K659" s="29" t="str">
        <f t="shared" si="11"/>
        <v>S.RESET</v>
      </c>
      <c r="L659" s="38" t="str">
        <f>VLOOKUP(C659,SOURCE!V$6:AB$10046,2,0)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6" t="str">
        <f>VLOOKUP(I659,SOURCE!B:P,5,0)</f>
        <v>"S.RESET"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ITM_PLOT_STAT</v>
      </c>
      <c r="E660" s="26" t="str">
        <f>CHAR(34)&amp;VLOOKUP(C660,SOURCE!$V$3:$AC$2867,6,0)&amp;CHAR(34)</f>
        <v>"PLSTAT"</v>
      </c>
      <c r="F660" s="22" t="str">
        <f>VLOOKUP(C660,SOURCE!$V$3:$AD$2867,9,0)&amp;"           {"&amp;D660&amp;",   "&amp;E660&amp;"},"</f>
        <v>//           {ITM_PLOT_STAT,   "PLSTAT"},</v>
      </c>
      <c r="H660" t="b">
        <f>ISNA(VLOOKUP(J660,J661:J$882,1,0))</f>
        <v>1</v>
      </c>
      <c r="I660" s="27">
        <f>VLOOKUP(C660,SOURCE!V$6:AB$10046,7,0)</f>
        <v>2040</v>
      </c>
      <c r="J660" s="28" t="str">
        <f>VLOOKUP(C660,SOURCE!V$6:AB$10046,6,0)</f>
        <v>PLSTAT</v>
      </c>
      <c r="K660" s="29" t="str">
        <f t="shared" si="11"/>
        <v>PLSTAT</v>
      </c>
      <c r="L660" s="38" t="str">
        <f>VLOOKUP(C660,SOURCE!V$6:AB$10046,2,0)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6" t="str">
        <f>VLOOKUP(I660,SOURCE!B:P,5,0)</f>
        <v>"PLSTAT"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ITM_3x1TOSTK</v>
      </c>
      <c r="E661" s="26" t="str">
        <f>CHAR(34)&amp;VLOOKUP(C661,SOURCE!$V$3:$AC$2867,6,0)&amp;CHAR(34)</f>
        <v>"M&gt;ZYX"</v>
      </c>
      <c r="F661" s="22" t="str">
        <f>VLOOKUP(C661,SOURCE!$V$3:$AD$2867,9,0)&amp;"           {"&amp;D661&amp;",   "&amp;E661&amp;"},"</f>
        <v>//           {ITM_3x1TOSTK,   "M&gt;ZYX"},</v>
      </c>
      <c r="H661" t="b">
        <f>ISNA(VLOOKUP(J661,J662:J$882,1,0))</f>
        <v>1</v>
      </c>
      <c r="I661" s="27">
        <f>VLOOKUP(C661,SOURCE!V$6:AB$10046,7,0)</f>
        <v>2041</v>
      </c>
      <c r="J661" s="28" t="str">
        <f>VLOOKUP(C661,SOURCE!V$6:AB$10046,6,0)</f>
        <v>M&gt;ZYX</v>
      </c>
      <c r="K661" s="29" t="str">
        <f t="shared" si="11"/>
        <v>M&gt;zyx</v>
      </c>
      <c r="L661" s="38" t="str">
        <f>VLOOKUP(C661,SOURCE!V$6:AB$10046,2,0)</f>
        <v>CUSTOM TEMP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6" t="str">
        <f>VLOOKUP(I661,SOURCE!B:P,5,0)</f>
        <v>"M" STD_RIGHT_ARROW "zyx"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ITM_PLOTRST</v>
      </c>
      <c r="E662" s="26" t="str">
        <f>CHAR(34)&amp;VLOOKUP(C662,SOURCE!$V$3:$AC$2867,6,0)&amp;CHAR(34)</f>
        <v>"PLTRST"</v>
      </c>
      <c r="F662" s="22" t="str">
        <f>VLOOKUP(C662,SOURCE!$V$3:$AD$2867,9,0)&amp;"           {"&amp;D662&amp;",   "&amp;E662&amp;"},"</f>
        <v xml:space="preserve">           {ITM_PLOTRST,   "PLTRST"},</v>
      </c>
      <c r="H662" t="b">
        <f>ISNA(VLOOKUP(J662,J663:J$882,1,0))</f>
        <v>1</v>
      </c>
      <c r="I662" s="27">
        <f>VLOOKUP(C662,SOURCE!V$6:AB$10046,7,0)</f>
        <v>2042</v>
      </c>
      <c r="J662" s="28" t="str">
        <f>VLOOKUP(C662,SOURCE!V$6:AB$10046,6,0)</f>
        <v>PLTRST</v>
      </c>
      <c r="K662" s="29" t="str">
        <f t="shared" si="11"/>
        <v>PLTRST</v>
      </c>
      <c r="L662" s="38" t="str">
        <f>VLOOKUP(C662,SOURCE!V$6:AB$10046,2,0)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6" t="str">
        <f>VLOOKUP(I662,SOURCE!B:P,5,0)</f>
        <v>"PLTRST"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ITM_T_EXPF</v>
      </c>
      <c r="E663" s="26" t="str">
        <f>CHAR(34)&amp;VLOOKUP(C663,SOURCE!$V$3:$AC$2867,6,0)&amp;CHAR(34)</f>
        <v>"EXPF"</v>
      </c>
      <c r="F663" s="22" t="str">
        <f>VLOOKUP(C663,SOURCE!$V$3:$AD$2867,9,0)&amp;"           {"&amp;D663&amp;",   "&amp;E663&amp;"},"</f>
        <v>//           {ITM_T_EXPF,   "EXPF"},</v>
      </c>
      <c r="H663" t="b">
        <f>ISNA(VLOOKUP(J663,J664:J$882,1,0))</f>
        <v>1</v>
      </c>
      <c r="I663" s="27">
        <f>VLOOKUP(C663,SOURCE!V$6:AB$10046,7,0)</f>
        <v>2049</v>
      </c>
      <c r="J663" s="28" t="str">
        <f>VLOOKUP(C663,SOURCE!V$6:AB$10046,6,0)</f>
        <v>EXPF</v>
      </c>
      <c r="K663" s="29" t="str">
        <f t="shared" si="11"/>
        <v>ExpF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"ExpF"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ITM_T_LINF</v>
      </c>
      <c r="E664" s="26" t="str">
        <f>CHAR(34)&amp;VLOOKUP(C664,SOURCE!$V$3:$AC$2867,6,0)&amp;CHAR(34)</f>
        <v>"LINF"</v>
      </c>
      <c r="F664" s="22" t="str">
        <f>VLOOKUP(C664,SOURCE!$V$3:$AD$2867,9,0)&amp;"           {"&amp;D664&amp;",   "&amp;E664&amp;"},"</f>
        <v>//           {ITM_T_LINF,   "LINF"},</v>
      </c>
      <c r="H664" t="b">
        <f>ISNA(VLOOKUP(J664,J665:J$882,1,0))</f>
        <v>1</v>
      </c>
      <c r="I664" s="27">
        <f>VLOOKUP(C664,SOURCE!V$6:AB$10046,7,0)</f>
        <v>2050</v>
      </c>
      <c r="J664" s="28" t="str">
        <f>VLOOKUP(C664,SOURCE!V$6:AB$10046,6,0)</f>
        <v>LINF</v>
      </c>
      <c r="K664" s="29" t="str">
        <f t="shared" si="11"/>
        <v>LinF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"LinF"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ITM_T_LOGF</v>
      </c>
      <c r="E665" s="26" t="str">
        <f>CHAR(34)&amp;VLOOKUP(C665,SOURCE!$V$3:$AC$2867,6,0)&amp;CHAR(34)</f>
        <v>"LOGF"</v>
      </c>
      <c r="F665" s="22" t="str">
        <f>VLOOKUP(C665,SOURCE!$V$3:$AD$2867,9,0)&amp;"           {"&amp;D665&amp;",   "&amp;E665&amp;"},"</f>
        <v>//           {ITM_T_LOGF,   "LOGF"},</v>
      </c>
      <c r="H665" t="b">
        <f>ISNA(VLOOKUP(J665,J666:J$882,1,0))</f>
        <v>1</v>
      </c>
      <c r="I665" s="27">
        <f>VLOOKUP(C665,SOURCE!V$6:AB$10046,7,0)</f>
        <v>2051</v>
      </c>
      <c r="J665" s="28" t="str">
        <f>VLOOKUP(C665,SOURCE!V$6:AB$10046,6,0)</f>
        <v>LOGF</v>
      </c>
      <c r="K665" s="29" t="str">
        <f t="shared" si="11"/>
        <v>LogF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"LogF"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ITM_T_ORTHOF</v>
      </c>
      <c r="E666" s="26" t="str">
        <f>CHAR(34)&amp;VLOOKUP(C666,SOURCE!$V$3:$AC$2867,6,0)&amp;CHAR(34)</f>
        <v>"ORTHOF"</v>
      </c>
      <c r="F666" s="22" t="str">
        <f>VLOOKUP(C666,SOURCE!$V$3:$AD$2867,9,0)&amp;"           {"&amp;D666&amp;",   "&amp;E666&amp;"},"</f>
        <v>//           {ITM_T_ORTHOF,   "ORTHOF"},</v>
      </c>
      <c r="H666" t="b">
        <f>ISNA(VLOOKUP(J666,J667:J$882,1,0))</f>
        <v>1</v>
      </c>
      <c r="I666" s="27">
        <f>VLOOKUP(C666,SOURCE!V$6:AB$10046,7,0)</f>
        <v>2052</v>
      </c>
      <c r="J666" s="28" t="str">
        <f>VLOOKUP(C666,SOURCE!V$6:AB$10046,6,0)</f>
        <v>ORTHOF</v>
      </c>
      <c r="K666" s="29" t="str">
        <f t="shared" si="11"/>
        <v>OrthoF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"OrthoF"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ITM_T_POWERF</v>
      </c>
      <c r="E667" s="26" t="str">
        <f>CHAR(34)&amp;VLOOKUP(C667,SOURCE!$V$3:$AC$2867,6,0)&amp;CHAR(34)</f>
        <v>"POWERF"</v>
      </c>
      <c r="F667" s="22" t="str">
        <f>VLOOKUP(C667,SOURCE!$V$3:$AD$2867,9,0)&amp;"           {"&amp;D667&amp;",   "&amp;E667&amp;"},"</f>
        <v>//           {ITM_T_POWERF,   "POWERF"},</v>
      </c>
      <c r="H667" t="b">
        <f>ISNA(VLOOKUP(J667,J668:J$882,1,0))</f>
        <v>1</v>
      </c>
      <c r="I667" s="27">
        <f>VLOOKUP(C667,SOURCE!V$6:AB$10046,7,0)</f>
        <v>2053</v>
      </c>
      <c r="J667" s="28" t="str">
        <f>VLOOKUP(C667,SOURCE!V$6:AB$10046,6,0)</f>
        <v>POWERF</v>
      </c>
      <c r="K667" s="29" t="str">
        <f t="shared" si="11"/>
        <v>PowerF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"PowerF"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ITM_T_GAUSSF</v>
      </c>
      <c r="E668" s="26" t="str">
        <f>CHAR(34)&amp;VLOOKUP(C668,SOURCE!$V$3:$AC$2867,6,0)&amp;CHAR(34)</f>
        <v>"GAUSSF"</v>
      </c>
      <c r="F668" s="22" t="str">
        <f>VLOOKUP(C668,SOURCE!$V$3:$AD$2867,9,0)&amp;"           {"&amp;D668&amp;",   "&amp;E668&amp;"},"</f>
        <v>//           {ITM_T_GAUSSF,   "GAUSSF"},</v>
      </c>
      <c r="H668" t="b">
        <f>ISNA(VLOOKUP(J668,J669:J$882,1,0))</f>
        <v>1</v>
      </c>
      <c r="I668" s="27">
        <f>VLOOKUP(C668,SOURCE!V$6:AB$10046,7,0)</f>
        <v>2054</v>
      </c>
      <c r="J668" s="28" t="str">
        <f>VLOOKUP(C668,SOURCE!V$6:AB$10046,6,0)</f>
        <v>GAUSSF</v>
      </c>
      <c r="K668" s="29" t="str">
        <f t="shared" si="11"/>
        <v>GaussF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0</v>
      </c>
      <c r="Q668" s="26" t="str">
        <f>VLOOKUP(I668,SOURCE!B:P,5,0)</f>
        <v>"GaussF"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ITM_T_CAUCHF</v>
      </c>
      <c r="E669" s="26" t="str">
        <f>CHAR(34)&amp;VLOOKUP(C669,SOURCE!$V$3:$AC$2867,6,0)&amp;CHAR(34)</f>
        <v>"CAUCHF"</v>
      </c>
      <c r="F669" s="22" t="str">
        <f>VLOOKUP(C669,SOURCE!$V$3:$AD$2867,9,0)&amp;"           {"&amp;D669&amp;",   "&amp;E669&amp;"},"</f>
        <v>//           {ITM_T_CAUCHF,   "CAUCHF"},</v>
      </c>
      <c r="H669" t="b">
        <f>ISNA(VLOOKUP(J669,J729:J$882,1,0))</f>
        <v>1</v>
      </c>
      <c r="I669" s="27">
        <f>VLOOKUP(C669,SOURCE!V$6:AB$10046,7,0)</f>
        <v>2055</v>
      </c>
      <c r="J669" s="28" t="str">
        <f>VLOOKUP(C669,SOURCE!V$6:AB$10046,6,0)</f>
        <v>CAUCHF</v>
      </c>
      <c r="K669" s="29" t="str">
        <f t="shared" si="11"/>
        <v>CauchF</v>
      </c>
      <c r="L669" s="38" t="str">
        <f>VLOOKUP(C669,SOURCE!V$6:AB$10046,2,0)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0</v>
      </c>
      <c r="Q669" s="26" t="str">
        <f>VLOOKUP(I669,SOURCE!B:P,5,0)</f>
        <v>"CauchF"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ITM_T_PARABF</v>
      </c>
      <c r="E670" s="26" t="str">
        <f>CHAR(34)&amp;VLOOKUP(C670,SOURCE!$V$3:$AC$2867,6,0)&amp;CHAR(34)</f>
        <v>"PARABF"</v>
      </c>
      <c r="F670" s="22" t="str">
        <f>VLOOKUP(C670,SOURCE!$V$3:$AD$2867,9,0)&amp;"           {"&amp;D670&amp;",   "&amp;E670&amp;"},"</f>
        <v>//           {ITM_T_PARABF,   "PARABF"},</v>
      </c>
      <c r="H670" t="b">
        <f>ISNA(VLOOKUP(J670,J730:J$882,1,0))</f>
        <v>1</v>
      </c>
      <c r="I670" s="27">
        <f>VLOOKUP(C670,SOURCE!V$6:AB$10046,7,0)</f>
        <v>2056</v>
      </c>
      <c r="J670" s="28" t="str">
        <f>VLOOKUP(C670,SOURCE!V$6:AB$10046,6,0)</f>
        <v>PARABF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ParabF</v>
      </c>
      <c r="L670" s="38" t="str">
        <f>VLOOKUP(C670,SOURCE!V$6:AB$10046,2,0)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0</v>
      </c>
      <c r="Q670" s="26" t="str">
        <f>VLOOKUP(I670,SOURCE!B:P,5,0)</f>
        <v>"ParabF"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ITM_T_HYPF</v>
      </c>
      <c r="E671" s="26" t="str">
        <f>CHAR(34)&amp;VLOOKUP(C671,SOURCE!$V$3:$AC$2867,6,0)&amp;CHAR(34)</f>
        <v>"HYPF"</v>
      </c>
      <c r="F671" s="22" t="str">
        <f>VLOOKUP(C671,SOURCE!$V$3:$AD$2867,9,0)&amp;"           {"&amp;D671&amp;",   "&amp;E671&amp;"},"</f>
        <v>//           {ITM_T_HYPF,   "HYPF"},</v>
      </c>
      <c r="H671" t="b">
        <f>ISNA(VLOOKUP(J671,J731:J$882,1,0))</f>
        <v>1</v>
      </c>
      <c r="I671" s="27">
        <f>VLOOKUP(C671,SOURCE!V$6:AB$10046,7,0)</f>
        <v>2057</v>
      </c>
      <c r="J671" s="28" t="str">
        <f>VLOOKUP(C671,SOURCE!V$6:AB$10046,6,0)</f>
        <v>HYPF</v>
      </c>
      <c r="K671" s="29" t="str">
        <f t="shared" si="12"/>
        <v>HypF</v>
      </c>
      <c r="L671" s="38" t="str">
        <f>VLOOKUP(C671,SOURCE!V$6:AB$10046,2,0)</f>
        <v/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0</v>
      </c>
      <c r="Q671" s="26" t="str">
        <f>VLOOKUP(I671,SOURCE!B:P,5,0)</f>
        <v>"HypF"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ITM_T_ROOTF</v>
      </c>
      <c r="E672" s="26" t="str">
        <f>CHAR(34)&amp;VLOOKUP(C672,SOURCE!$V$3:$AC$2867,6,0)&amp;CHAR(34)</f>
        <v>"ROOTF"</v>
      </c>
      <c r="F672" s="22" t="str">
        <f>VLOOKUP(C672,SOURCE!$V$3:$AD$2867,9,0)&amp;"           {"&amp;D672&amp;",   "&amp;E672&amp;"},"</f>
        <v>//           {ITM_T_ROOTF,   "ROOTF"},</v>
      </c>
      <c r="H672" t="b">
        <f>ISNA(VLOOKUP(J672,J732:J$882,1,0))</f>
        <v>1</v>
      </c>
      <c r="I672" s="27">
        <f>VLOOKUP(C672,SOURCE!V$6:AB$10046,7,0)</f>
        <v>2058</v>
      </c>
      <c r="J672" s="28" t="str">
        <f>VLOOKUP(C672,SOURCE!V$6:AB$10046,6,0)</f>
        <v>ROOTF</v>
      </c>
      <c r="K672" s="29" t="str">
        <f t="shared" si="12"/>
        <v>RootF</v>
      </c>
      <c r="L672" s="38" t="str">
        <f>VLOOKUP(C672,SOURCE!V$6:AB$10046,2,0)</f>
        <v/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0</v>
      </c>
      <c r="Q672" s="26" t="str">
        <f>VLOOKUP(I672,SOURCE!B:P,5,0)</f>
        <v>"RootF"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ITM_RSTF</v>
      </c>
      <c r="E673" s="26" t="str">
        <f>CHAR(34)&amp;VLOOKUP(C673,SOURCE!$V$3:$AC$2867,6,0)&amp;CHAR(34)</f>
        <v>"RESETF"</v>
      </c>
      <c r="F673" s="22" t="str">
        <f>VLOOKUP(C673,SOURCE!$V$3:$AD$2867,9,0)&amp;"           {"&amp;D673&amp;",   "&amp;E673&amp;"},"</f>
        <v>//           {ITM_RSTF,   "RESETF"},</v>
      </c>
      <c r="H673" t="b">
        <f>ISNA(VLOOKUP(J673,J733:J$882,1,0))</f>
        <v>1</v>
      </c>
      <c r="I673" s="27">
        <f>VLOOKUP(C673,SOURCE!V$6:AB$10046,7,0)</f>
        <v>2059</v>
      </c>
      <c r="J673" s="28" t="str">
        <f>VLOOKUP(C673,SOURCE!V$6:AB$10046,6,0)</f>
        <v>RESETF</v>
      </c>
      <c r="K673" s="29" t="str">
        <f t="shared" si="12"/>
        <v>ResetF</v>
      </c>
      <c r="L673" s="38" t="str">
        <f>VLOOKUP(C673,SOURCE!V$6:AB$10046,2,0)</f>
        <v/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"ResetF"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ITM_F1234</v>
      </c>
      <c r="E674" s="26" t="str">
        <f>CHAR(34)&amp;VLOOKUP(C674,SOURCE!$V$3:$AC$2867,6,0)&amp;CHAR(34)</f>
        <v>"F.1234"</v>
      </c>
      <c r="F674" s="22" t="str">
        <f>VLOOKUP(C674,SOURCE!$V$3:$AD$2867,9,0)&amp;"           {"&amp;D674&amp;",   "&amp;E674&amp;"},"</f>
        <v>//           {ITM_F1234,   "F.1234"},</v>
      </c>
      <c r="H674" t="b">
        <f>ISNA(VLOOKUP(J674,J734:J$882,1,0))</f>
        <v>1</v>
      </c>
      <c r="I674" s="27">
        <f>VLOOKUP(C674,SOURCE!V$6:AB$10046,7,0)</f>
        <v>2061</v>
      </c>
      <c r="J674" s="28" t="str">
        <f>VLOOKUP(C674,SOURCE!V$6:AB$10046,6,0)</f>
        <v>F.1234</v>
      </c>
      <c r="K674" s="29" t="str">
        <f t="shared" si="12"/>
        <v>F.1234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"F.1234"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ITM_M1234</v>
      </c>
      <c r="E675" s="26" t="str">
        <f>CHAR(34)&amp;VLOOKUP(C675,SOURCE!$V$3:$AC$2867,6,0)&amp;CHAR(34)</f>
        <v>"M.1234"</v>
      </c>
      <c r="F675" s="22" t="str">
        <f>VLOOKUP(C675,SOURCE!$V$3:$AD$2867,9,0)&amp;"           {"&amp;D675&amp;",   "&amp;E675&amp;"},"</f>
        <v>//           {ITM_M1234,   "M.1234"},</v>
      </c>
      <c r="H675" t="b">
        <f>ISNA(VLOOKUP(J675,J735:J$882,1,0))</f>
        <v>1</v>
      </c>
      <c r="I675" s="27">
        <f>VLOOKUP(C675,SOURCE!V$6:AB$10046,7,0)</f>
        <v>2062</v>
      </c>
      <c r="J675" s="28" t="str">
        <f>VLOOKUP(C675,SOURCE!V$6:AB$10046,6,0)</f>
        <v>M.1234</v>
      </c>
      <c r="K675" s="29" t="str">
        <f t="shared" si="12"/>
        <v>M.1234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"M.1234"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ITM_F14</v>
      </c>
      <c r="E676" s="26" t="str">
        <f>CHAR(34)&amp;VLOOKUP(C676,SOURCE!$V$3:$AC$2867,6,0)&amp;CHAR(34)</f>
        <v>"F.14"</v>
      </c>
      <c r="F676" s="22" t="str">
        <f>VLOOKUP(C676,SOURCE!$V$3:$AD$2867,9,0)&amp;"           {"&amp;D676&amp;",   "&amp;E676&amp;"},"</f>
        <v>//           {ITM_F14,   "F.14"},</v>
      </c>
      <c r="H676" t="b">
        <f>ISNA(VLOOKUP(J676,J736:J$882,1,0))</f>
        <v>1</v>
      </c>
      <c r="I676" s="27">
        <f>VLOOKUP(C676,SOURCE!V$6:AB$10046,7,0)</f>
        <v>2063</v>
      </c>
      <c r="J676" s="28" t="str">
        <f>VLOOKUP(C676,SOURCE!V$6:AB$10046,6,0)</f>
        <v>F.14</v>
      </c>
      <c r="K676" s="29" t="str">
        <f t="shared" si="12"/>
        <v>F.14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"F.14"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ITM_M14</v>
      </c>
      <c r="E677" s="26" t="str">
        <f>CHAR(34)&amp;VLOOKUP(C677,SOURCE!$V$3:$AC$2867,6,0)&amp;CHAR(34)</f>
        <v>"M.14"</v>
      </c>
      <c r="F677" s="22" t="str">
        <f>VLOOKUP(C677,SOURCE!$V$3:$AD$2867,9,0)&amp;"           {"&amp;D677&amp;",   "&amp;E677&amp;"},"</f>
        <v>//           {ITM_M14,   "M.14"},</v>
      </c>
      <c r="H677" t="b">
        <f>ISNA(VLOOKUP(J677,J737:J$882,1,0))</f>
        <v>1</v>
      </c>
      <c r="I677" s="27">
        <f>VLOOKUP(C677,SOURCE!V$6:AB$10046,7,0)</f>
        <v>2064</v>
      </c>
      <c r="J677" s="28" t="str">
        <f>VLOOKUP(C677,SOURCE!V$6:AB$10046,6,0)</f>
        <v>M.14</v>
      </c>
      <c r="K677" s="29" t="str">
        <f t="shared" si="12"/>
        <v>M.14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"M.14"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ITM_F124</v>
      </c>
      <c r="E678" s="26" t="str">
        <f>CHAR(34)&amp;VLOOKUP(C678,SOURCE!$V$3:$AC$2867,6,0)&amp;CHAR(34)</f>
        <v>"F.124"</v>
      </c>
      <c r="F678" s="22" t="str">
        <f>VLOOKUP(C678,SOURCE!$V$3:$AD$2867,9,0)&amp;"           {"&amp;D678&amp;",   "&amp;E678&amp;"},"</f>
        <v>//           {ITM_F124,   "F.124"},</v>
      </c>
      <c r="H678" t="b">
        <f>ISNA(VLOOKUP(J678,J738:J$882,1,0))</f>
        <v>1</v>
      </c>
      <c r="I678" s="27">
        <f>VLOOKUP(C678,SOURCE!V$6:AB$10046,7,0)</f>
        <v>2065</v>
      </c>
      <c r="J678" s="28" t="str">
        <f>VLOOKUP(C678,SOURCE!V$6:AB$10046,6,0)</f>
        <v>F.124</v>
      </c>
      <c r="K678" s="29" t="str">
        <f t="shared" si="12"/>
        <v>F.124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"F.124"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ITM_MEDIAN</v>
      </c>
      <c r="E679" s="26" t="str">
        <f>CHAR(34)&amp;VLOOKUP(C679,SOURCE!$V$3:$AC$2867,6,0)&amp;CHAR(34)</f>
        <v>"XMEDN"</v>
      </c>
      <c r="F679" s="22" t="str">
        <f>VLOOKUP(C679,SOURCE!$V$3:$AD$2867,9,0)&amp;"           {"&amp;D679&amp;",   "&amp;E679&amp;"},"</f>
        <v>//           {ITM_MEDIAN,   "XMEDN"},</v>
      </c>
      <c r="H679" t="b">
        <f>ISNA(VLOOKUP(J679,J739:J$882,1,0))</f>
        <v>1</v>
      </c>
      <c r="I679" s="27">
        <f>VLOOKUP(C679,SOURCE!V$6:AB$10046,7,0)</f>
        <v>2074</v>
      </c>
      <c r="J679" s="28" t="str">
        <f>VLOOKUP(C679,SOURCE!V$6:AB$10046,6,0)</f>
        <v>XMEDN</v>
      </c>
      <c r="K679" s="29" t="str">
        <f t="shared" si="12"/>
        <v>xMEDN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STD_SUB_M STD_SUB_E STD_SUB_D STD_SUB_N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ITM_LOWER_QUARTILE</v>
      </c>
      <c r="E680" s="26" t="str">
        <f>CHAR(34)&amp;VLOOKUP(C680,SOURCE!$V$3:$AC$2867,6,0)&amp;CHAR(34)</f>
        <v>"XQ1"</v>
      </c>
      <c r="F680" s="22" t="str">
        <f>VLOOKUP(C680,SOURCE!$V$3:$AD$2867,9,0)&amp;"           {"&amp;D680&amp;",   "&amp;E680&amp;"},"</f>
        <v>//           {ITM_LOWER_QUARTILE,   "XQ1"},</v>
      </c>
      <c r="H680" t="b">
        <f>ISNA(VLOOKUP(J680,J740:J$882,1,0))</f>
        <v>1</v>
      </c>
      <c r="I680" s="27">
        <f>VLOOKUP(C680,SOURCE!V$6:AB$10046,7,0)</f>
        <v>2075</v>
      </c>
      <c r="J680" s="28" t="str">
        <f>VLOOKUP(C680,SOURCE!V$6:AB$10046,6,0)</f>
        <v>XQ1</v>
      </c>
      <c r="K680" s="29" t="str">
        <f t="shared" si="12"/>
        <v>xQ1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"x" STD_SUB_Q STD_SUB_1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ITM_UPPER_QUARTILE</v>
      </c>
      <c r="E681" s="26" t="str">
        <f>CHAR(34)&amp;VLOOKUP(C681,SOURCE!$V$3:$AC$2867,6,0)&amp;CHAR(34)</f>
        <v>"XQ3"</v>
      </c>
      <c r="F681" s="22" t="str">
        <f>VLOOKUP(C681,SOURCE!$V$3:$AD$2867,9,0)&amp;"           {"&amp;D681&amp;",   "&amp;E681&amp;"},"</f>
        <v>//           {ITM_UPPER_QUARTILE,   "XQ3"},</v>
      </c>
      <c r="H681" t="b">
        <f>ISNA(VLOOKUP(J681,J741:J$882,1,0))</f>
        <v>1</v>
      </c>
      <c r="I681" s="27">
        <f>VLOOKUP(C681,SOURCE!V$6:AB$10046,7,0)</f>
        <v>2076</v>
      </c>
      <c r="J681" s="28" t="str">
        <f>VLOOKUP(C681,SOURCE!V$6:AB$10046,6,0)</f>
        <v>XQ3</v>
      </c>
      <c r="K681" s="29" t="str">
        <f t="shared" si="12"/>
        <v>xQ3</v>
      </c>
      <c r="L681" s="38" t="str">
        <f>VLOOKUP(C681,SOURCE!V$6:AB$10046,2,0)</f>
        <v>Stat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"x" STD_SUB_Q STD_SUB_3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str">
        <f>VLOOKUP(C682,SOURCE!$V$3:$AC$2867,8,0)</f>
        <v>ITM_MAD</v>
      </c>
      <c r="E682" s="26" t="str">
        <f>CHAR(34)&amp;VLOOKUP(C682,SOURCE!$V$3:$AC$2867,6,0)&amp;CHAR(34)</f>
        <v>"XMAD"</v>
      </c>
      <c r="F682" s="22" t="str">
        <f>VLOOKUP(C682,SOURCE!$V$3:$AD$2867,9,0)&amp;"           {"&amp;D682&amp;",   "&amp;E682&amp;"},"</f>
        <v>//           {ITM_MAD,   "XMAD"},</v>
      </c>
      <c r="H682" t="b">
        <f>ISNA(VLOOKUP(J682,J742:J$882,1,0))</f>
        <v>1</v>
      </c>
      <c r="I682" s="27">
        <f>VLOOKUP(C682,SOURCE!V$6:AB$10046,7,0)</f>
        <v>2077</v>
      </c>
      <c r="J682" s="28" t="str">
        <f>VLOOKUP(C682,SOURCE!V$6:AB$10046,6,0)</f>
        <v>XMAD</v>
      </c>
      <c r="K682" s="29" t="str">
        <f t="shared" si="12"/>
        <v>xMAD</v>
      </c>
      <c r="L682" s="38" t="str">
        <f>VLOOKUP(C682,SOURCE!V$6:AB$10046,2,0)</f>
        <v>Stat</v>
      </c>
      <c r="M682" t="str">
        <f>IF(VLOOKUP(I682,SOURCE!B:P,2,0)="/  { itemToBeCoded","To be coded","")</f>
        <v/>
      </c>
      <c r="N682" s="17" t="str">
        <f>IF(AND(O682,VLOOKUP(I682,SOURCE!B:P,2,0)&lt;&gt;"/  { itemToBeCoded"),IF(ISERROR(VLOOKUP(J682,TEST!A:L,12,0)),"",   IF(VLOOKUP(J682,TEST!A:L,12,0)="","",VLOOKUP(J682,TEST!A:L,12,0)&amp;" //"&amp;U682)),"")</f>
        <v/>
      </c>
      <c r="O682" t="b">
        <f>ISNA(VLOOKUP(J682,J$3:J681,1,0))</f>
        <v>1</v>
      </c>
      <c r="Q682" s="26" t="str">
        <f>VLOOKUP(I682,SOURCE!B:P,5,0)</f>
        <v>"x" STD_SUB_M STD_SUB_A STD_SUB_D</v>
      </c>
      <c r="W682" t="str">
        <f>IF(VLOOKUP(I682,SOURCE!B:P,2,0)&lt;&gt;"/  { itemToBeCoded",IF(ISERROR(VLOOKUP(J682,TEST!A:F,5,0)),"",VLOOKUP(J682,TEST!A:F,5,0)),"")</f>
        <v/>
      </c>
      <c r="X682" t="str">
        <f>IF(VLOOKUP(I682,SOURCE!B:P,2,0)&lt;&gt;"/  { itemToBeCoded",IF(ISERROR(VLOOKUP(J682,TEST!A:F,6,0)),"",VLOOKUP(J682,TEST!A:F,6,0)),"")</f>
        <v/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str">
        <f>VLOOKUP(C683,SOURCE!$V$3:$AC$2867,8,0)</f>
        <v>ITM_IQR</v>
      </c>
      <c r="E683" s="26" t="str">
        <f>CHAR(34)&amp;VLOOKUP(C683,SOURCE!$V$3:$AC$2867,6,0)&amp;CHAR(34)</f>
        <v>"XIQR"</v>
      </c>
      <c r="F683" s="22" t="str">
        <f>VLOOKUP(C683,SOURCE!$V$3:$AD$2867,9,0)&amp;"           {"&amp;D683&amp;",   "&amp;E683&amp;"},"</f>
        <v>//           {ITM_IQR,   "XIQR"},</v>
      </c>
      <c r="H683" t="b">
        <f>ISNA(VLOOKUP(J683,J743:J$882,1,0))</f>
        <v>1</v>
      </c>
      <c r="I683" s="27">
        <f>VLOOKUP(C683,SOURCE!V$6:AB$10046,7,0)</f>
        <v>2078</v>
      </c>
      <c r="J683" s="28" t="str">
        <f>VLOOKUP(C683,SOURCE!V$6:AB$10046,6,0)</f>
        <v>XIQR</v>
      </c>
      <c r="K683" s="29" t="str">
        <f t="shared" si="12"/>
        <v>xIQR</v>
      </c>
      <c r="L683" s="38" t="str">
        <f>VLOOKUP(C683,SOURCE!V$6:AB$10046,2,0)</f>
        <v>Stat</v>
      </c>
      <c r="M683" t="str">
        <f>IF(VLOOKUP(I683,SOURCE!B:P,2,0)="/  { itemToBeCoded","To be coded","")</f>
        <v/>
      </c>
      <c r="N683" s="17" t="str">
        <f>IF(AND(O683,VLOOKUP(I683,SOURCE!B:P,2,0)&lt;&gt;"/  { itemToBeCoded"),IF(ISERROR(VLOOKUP(J683,TEST!A:L,12,0)),"",   IF(VLOOKUP(J683,TEST!A:L,12,0)="","",VLOOKUP(J683,TEST!A:L,12,0)&amp;" //"&amp;U683)),"")</f>
        <v/>
      </c>
      <c r="O683" t="b">
        <f>ISNA(VLOOKUP(J683,J$3:J682,1,0))</f>
        <v>1</v>
      </c>
      <c r="Q683" s="26" t="str">
        <f>VLOOKUP(I683,SOURCE!B:P,5,0)</f>
        <v>"x" STD_SUB_I STD_SUB_Q STD_SUB_R</v>
      </c>
      <c r="W683" t="str">
        <f>IF(VLOOKUP(I683,SOURCE!B:P,2,0)&lt;&gt;"/  { itemToBeCoded",IF(ISERROR(VLOOKUP(J683,TEST!A:F,5,0)),"",VLOOKUP(J683,TEST!A:F,5,0)),"")</f>
        <v/>
      </c>
      <c r="X683" t="str">
        <f>IF(VLOOKUP(I683,SOURCE!B:P,2,0)&lt;&gt;"/  { itemToBeCoded",IF(ISERROR(VLOOKUP(J683,TEST!A:F,6,0)),"",VLOOKUP(J683,TEST!A:F,6,0)),"")</f>
        <v/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str">
        <f>VLOOKUP(C684,SOURCE!$V$3:$AC$2867,8,0)</f>
        <v>ITM_SIGMARANGE</v>
      </c>
      <c r="E684" s="26" t="str">
        <f>CHAR(34)&amp;VLOOKUP(C684,SOURCE!$V$3:$AC$2867,6,0)&amp;CHAR(34)</f>
        <v>"XRANGE"</v>
      </c>
      <c r="F684" s="22" t="str">
        <f>VLOOKUP(C684,SOURCE!$V$3:$AD$2867,9,0)&amp;"           {"&amp;D684&amp;",   "&amp;E684&amp;"},"</f>
        <v>//           {ITM_SIGMARANGE,   "XRANGE"},</v>
      </c>
      <c r="H684" t="b">
        <f>ISNA(VLOOKUP(J684,J744:J$882,1,0))</f>
        <v>1</v>
      </c>
      <c r="I684" s="27">
        <f>VLOOKUP(C684,SOURCE!V$6:AB$10046,7,0)</f>
        <v>2079</v>
      </c>
      <c r="J684" s="28" t="str">
        <f>VLOOKUP(C684,SOURCE!V$6:AB$10046,6,0)</f>
        <v>XRANGE</v>
      </c>
      <c r="K684" s="29" t="str">
        <f t="shared" si="12"/>
        <v>xRANGE</v>
      </c>
      <c r="L684" s="38" t="str">
        <f>VLOOKUP(C684,SOURCE!V$6:AB$10046,2,0)</f>
        <v>Stat</v>
      </c>
      <c r="M684" t="str">
        <f>IF(VLOOKUP(I684,SOURCE!B:P,2,0)="/  { itemToBeCoded","To be coded","")</f>
        <v/>
      </c>
      <c r="N684" s="17" t="str">
        <f>IF(AND(O684,VLOOKUP(I684,SOURCE!B:P,2,0)&lt;&gt;"/  { itemToBeCoded"),IF(ISERROR(VLOOKUP(J684,TEST!A:L,12,0)),"",   IF(VLOOKUP(J684,TEST!A:L,12,0)="","",VLOOKUP(J684,TEST!A:L,12,0)&amp;" //"&amp;U684)),"")</f>
        <v/>
      </c>
      <c r="O684" t="b">
        <f>ISNA(VLOOKUP(J684,J$3:J683,1,0))</f>
        <v>1</v>
      </c>
      <c r="Q684" s="26" t="str">
        <f>VLOOKUP(I684,SOURCE!B:P,5,0)</f>
        <v>"x" STD_SUB_R STD_SUB_A STD_SUB_N STD_SUB_G STD_SUB_E</v>
      </c>
      <c r="W684" t="str">
        <f>IF(VLOOKUP(I684,SOURCE!B:P,2,0)&lt;&gt;"/  { itemToBeCoded",IF(ISERROR(VLOOKUP(J684,TEST!A:F,5,0)),"",VLOOKUP(J684,TEST!A:F,5,0)),"")</f>
        <v/>
      </c>
      <c r="X684" t="str">
        <f>IF(VLOOKUP(I684,SOURCE!B:P,2,0)&lt;&gt;"/  { itemToBeCoded",IF(ISERROR(VLOOKUP(J684,TEST!A:F,6,0)),"",VLOOKUP(J684,TEST!A:F,6,0)),"")</f>
        <v/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str">
        <f>VLOOKUP(C685,SOURCE!$V$3:$AC$2867,8,0)</f>
        <v>ITM_PERCENTILE</v>
      </c>
      <c r="E685" s="26" t="str">
        <f>CHAR(34)&amp;VLOOKUP(C685,SOURCE!$V$3:$AC$2867,6,0)&amp;CHAR(34)</f>
        <v>"X%ILE"</v>
      </c>
      <c r="F685" s="22" t="str">
        <f>VLOOKUP(C685,SOURCE!$V$3:$AD$2867,9,0)&amp;"           {"&amp;D685&amp;",   "&amp;E685&amp;"},"</f>
        <v>//           {ITM_PERCENTILE,   "X%ILE"},</v>
      </c>
      <c r="H685" t="b">
        <f>ISNA(VLOOKUP(J685,J745:J$882,1,0))</f>
        <v>1</v>
      </c>
      <c r="I685" s="27">
        <f>VLOOKUP(C685,SOURCE!V$6:AB$10046,7,0)</f>
        <v>2082</v>
      </c>
      <c r="J685" s="28" t="str">
        <f>VLOOKUP(C685,SOURCE!V$6:AB$10046,6,0)</f>
        <v>X%ILE</v>
      </c>
      <c r="K685" s="29" t="str">
        <f t="shared" si="12"/>
        <v>x%ILE</v>
      </c>
      <c r="L685" s="38" t="str">
        <f>VLOOKUP(C685,SOURCE!V$6:AB$10046,2,0)</f>
        <v>Stat</v>
      </c>
      <c r="M685" t="str">
        <f>IF(VLOOKUP(I685,SOURCE!B:P,2,0)="/  { itemToBeCoded","To be coded","")</f>
        <v/>
      </c>
      <c r="N685" s="17" t="str">
        <f>IF(AND(O685,VLOOKUP(I685,SOURCE!B:P,2,0)&lt;&gt;"/  { itemToBeCoded"),IF(ISERROR(VLOOKUP(J685,TEST!A:L,12,0)),"",   IF(VLOOKUP(J685,TEST!A:L,12,0)="","",VLOOKUP(J685,TEST!A:L,12,0)&amp;" //"&amp;U685)),"")</f>
        <v/>
      </c>
      <c r="O685" t="b">
        <f>ISNA(VLOOKUP(J685,J$3:J684,1,0))</f>
        <v>1</v>
      </c>
      <c r="Q685" s="26" t="str">
        <f>VLOOKUP(I685,SOURCE!B:P,5,0)</f>
        <v>"x%" STD_SUB_I STD_SUB_L STD_SUB_E</v>
      </c>
      <c r="W685" t="str">
        <f>IF(VLOOKUP(I685,SOURCE!B:P,2,0)&lt;&gt;"/  { itemToBeCoded",IF(ISERROR(VLOOKUP(J685,TEST!A:F,5,0)),"",VLOOKUP(J685,TEST!A:F,5,0)),"")</f>
        <v/>
      </c>
      <c r="X685" t="str">
        <f>IF(VLOOKUP(I685,SOURCE!B:P,2,0)&lt;&gt;"/  { itemToBeCoded",IF(ISERROR(VLOOKUP(J685,TEST!A:F,6,0)),"",VLOOKUP(J685,TEST!A:F,6,0)),"")</f>
        <v/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str">
        <f>VLOOKUP(C686,SOURCE!$V$3:$AC$2867,8,0)</f>
        <v>ITM_LINPOL</v>
      </c>
      <c r="E686" s="26" t="str">
        <f>CHAR(34)&amp;VLOOKUP(C686,SOURCE!$V$3:$AC$2867,6,0)&amp;CHAR(34)</f>
        <v>"LINPOL"</v>
      </c>
      <c r="F686" s="22" t="str">
        <f>VLOOKUP(C686,SOURCE!$V$3:$AD$2867,9,0)&amp;"           {"&amp;D686&amp;",   "&amp;E686&amp;"},"</f>
        <v>//           {ITM_LINPOL,   "LINPOL"},</v>
      </c>
      <c r="H686" t="b">
        <f>ISNA(VLOOKUP(J686,J746:J$882,1,0))</f>
        <v>1</v>
      </c>
      <c r="I686" s="27">
        <f>VLOOKUP(C686,SOURCE!V$6:AB$10046,7,0)</f>
        <v>2083</v>
      </c>
      <c r="J686" s="28" t="str">
        <f>VLOOKUP(C686,SOURCE!V$6:AB$10046,6,0)</f>
        <v>LINPOL</v>
      </c>
      <c r="K686" s="29" t="str">
        <f t="shared" si="12"/>
        <v>LINPOL</v>
      </c>
      <c r="L686" s="38" t="str">
        <f>VLOOKUP(C686,SOURCE!V$6:AB$10046,2,0)</f>
        <v>Math</v>
      </c>
      <c r="M686" t="str">
        <f>IF(VLOOKUP(I686,SOURCE!B:P,2,0)="/  { itemToBeCoded","To be coded","")</f>
        <v/>
      </c>
      <c r="N686" s="17" t="str">
        <f>IF(AND(O686,VLOOKUP(I686,SOURCE!B:P,2,0)&lt;&gt;"/  { itemToBeCoded"),IF(ISERROR(VLOOKUP(J686,TEST!A:L,12,0)),"",   IF(VLOOKUP(J686,TEST!A:L,12,0)="","",VLOOKUP(J686,TEST!A:L,12,0)&amp;" //"&amp;U686)),"")</f>
        <v/>
      </c>
      <c r="O686" t="b">
        <f>ISNA(VLOOKUP(J686,J$3:J685,1,0))</f>
        <v>1</v>
      </c>
      <c r="Q686" s="26" t="str">
        <f>VLOOKUP(I686,SOURCE!B:P,5,0)</f>
        <v>"LINPOL"</v>
      </c>
      <c r="W686" t="str">
        <f>IF(VLOOKUP(I686,SOURCE!B:P,2,0)&lt;&gt;"/  { itemToBeCoded",IF(ISERROR(VLOOKUP(J686,TEST!A:F,5,0)),"",VLOOKUP(J686,TEST!A:F,5,0)),"")</f>
        <v/>
      </c>
      <c r="X686" t="str">
        <f>IF(VLOOKUP(I686,SOURCE!B:P,2,0)&lt;&gt;"/  { itemToBeCoded",IF(ISERROR(VLOOKUP(J686,TEST!A:F,6,0)),"",VLOOKUP(J686,TEST!A:F,6,0)),"")</f>
        <v/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4093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4094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4095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4096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4097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4098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4099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4100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4101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4102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4103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4104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4105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4106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4107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4108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4109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4110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4111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4112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4113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4114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4115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4116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4117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4118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4119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4120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4121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4122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4123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4124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4125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4126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4127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4128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4129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4130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4131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4132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4133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4134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4135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4136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4137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4138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4139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4140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4491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4141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4142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4143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4144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4145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4146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4147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4148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4149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4150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4151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4216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4217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4152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4153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4154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4155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4156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4157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4158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4159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4160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4161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4162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4163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4164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4165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4166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4167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4168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4169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4170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4171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4172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4173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4174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4175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4176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4177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4178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4179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4180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4181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4182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4183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4184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4185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4186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4187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4188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4189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4190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4191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4192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4193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4194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4195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4196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4197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4198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4199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4200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4201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4202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4203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4204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4205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4206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4207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4208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4209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4210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4211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4212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4213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4214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4492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4264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4493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4494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5" t="s">
        <v>4495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5" t="s">
        <v>4496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5" t="s">
        <v>4497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4498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5" t="s">
        <v>4499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5" t="s">
        <v>4500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5" t="s">
        <v>4502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5" t="s">
        <v>1172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5" t="s">
        <v>1118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5" t="s">
        <v>1250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5" t="s">
        <v>1249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5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5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5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5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5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5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3887</v>
      </c>
    </row>
    <row r="3" spans="1:12">
      <c r="E3" t="s">
        <v>3802</v>
      </c>
      <c r="F3" t="s">
        <v>3803</v>
      </c>
    </row>
    <row r="4" spans="1:12">
      <c r="A4" t="s">
        <v>3807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3808</v>
      </c>
      <c r="B5" t="s">
        <v>3885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3809</v>
      </c>
      <c r="B6" t="s">
        <v>3886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3810</v>
      </c>
      <c r="B7" t="s">
        <v>3883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3811</v>
      </c>
      <c r="B8" t="s">
        <v>3865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3812</v>
      </c>
      <c r="B9" t="s">
        <v>3866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3813</v>
      </c>
      <c r="B10" t="s">
        <v>3884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3814</v>
      </c>
      <c r="B11" t="s">
        <v>3867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3815</v>
      </c>
      <c r="B12" t="s">
        <v>3868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3816</v>
      </c>
      <c r="B13" t="s">
        <v>3869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3817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3818</v>
      </c>
      <c r="B15" t="s">
        <v>3870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3819</v>
      </c>
      <c r="B16" t="s">
        <v>3871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3820</v>
      </c>
      <c r="B17" t="s">
        <v>3872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2595</v>
      </c>
      <c r="B18" t="s">
        <v>3873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2715</v>
      </c>
      <c r="B19" t="s">
        <v>3874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2593</v>
      </c>
      <c r="B20" t="s">
        <v>3875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3821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3822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3823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3824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3825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3826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3827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3828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3829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3830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3831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3832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3833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3834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3835</v>
      </c>
      <c r="B35" t="s">
        <v>3889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2759</v>
      </c>
      <c r="B36" t="s">
        <v>3889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3836</v>
      </c>
      <c r="B37" t="s">
        <v>3889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2757</v>
      </c>
      <c r="B38" t="s">
        <v>3889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3837</v>
      </c>
      <c r="B39" t="s">
        <v>3889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2758</v>
      </c>
      <c r="B40" t="s">
        <v>3889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3838</v>
      </c>
      <c r="B41" t="s">
        <v>3876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3839</v>
      </c>
      <c r="B42" t="s">
        <v>3877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3840</v>
      </c>
      <c r="B43" t="s">
        <v>3974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3841</v>
      </c>
      <c r="B44" t="s">
        <v>3878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3842</v>
      </c>
      <c r="B45" t="s">
        <v>3879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3843</v>
      </c>
      <c r="B46" t="s">
        <v>3880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3844</v>
      </c>
      <c r="B47" t="s">
        <v>3881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3805</v>
      </c>
      <c r="B48" t="s">
        <v>3882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3845</v>
      </c>
      <c r="B49" t="s">
        <v>3889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3846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3847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3848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3849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2597</v>
      </c>
      <c r="B54" t="s">
        <v>3889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3850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3851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3852</v>
      </c>
      <c r="B57" t="s">
        <v>3889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3853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3854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3855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3856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3857</v>
      </c>
      <c r="B62" t="s">
        <v>3857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3858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3859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3860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3861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3862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3863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3864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3969</v>
      </c>
      <c r="B70" t="s">
        <v>3967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3970</v>
      </c>
      <c r="B71" t="s">
        <v>3968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2609</v>
      </c>
      <c r="B72" t="s">
        <v>3889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3890</v>
      </c>
      <c r="B73" t="s">
        <v>3889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B25" sqref="B25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4072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1390</v>
      </c>
    </row>
    <row r="3" spans="1:2" ht="17">
      <c r="A3" s="12">
        <v>-11</v>
      </c>
      <c r="B3" s="14" t="s">
        <v>1391</v>
      </c>
    </row>
    <row r="4" spans="1:2" ht="17">
      <c r="A4" s="12">
        <v>-12</v>
      </c>
      <c r="B4" s="14" t="s">
        <v>1393</v>
      </c>
    </row>
    <row r="5" spans="1:2" ht="17">
      <c r="A5" s="12">
        <v>-13</v>
      </c>
      <c r="B5" s="14" t="s">
        <v>1392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3806</v>
      </c>
    </row>
    <row r="2" spans="1:16">
      <c r="P2" t="s">
        <v>3887</v>
      </c>
    </row>
    <row r="3" spans="1:16">
      <c r="P3" t="s">
        <v>2240</v>
      </c>
    </row>
    <row r="4" spans="1:16">
      <c r="P4" t="s">
        <v>3888</v>
      </c>
    </row>
    <row r="5" spans="1:16">
      <c r="P5" t="s">
        <v>3891</v>
      </c>
    </row>
    <row r="6" spans="1:16">
      <c r="A6" s="6">
        <v>1931</v>
      </c>
      <c r="B6" s="11" t="s">
        <v>973</v>
      </c>
      <c r="C6" s="11" t="s">
        <v>973</v>
      </c>
      <c r="P6" t="s">
        <v>3892</v>
      </c>
    </row>
    <row r="7" spans="1:16">
      <c r="A7" s="6">
        <v>1932</v>
      </c>
      <c r="B7" s="11" t="s">
        <v>974</v>
      </c>
      <c r="C7" s="11" t="s">
        <v>974</v>
      </c>
      <c r="P7" t="s">
        <v>3893</v>
      </c>
    </row>
    <row r="8" spans="1:16">
      <c r="P8" t="s">
        <v>3894</v>
      </c>
    </row>
    <row r="9" spans="1:16">
      <c r="P9" t="s">
        <v>3895</v>
      </c>
    </row>
    <row r="10" spans="1:16">
      <c r="P10" t="s">
        <v>3896</v>
      </c>
    </row>
    <row r="11" spans="1:16">
      <c r="P11" t="s">
        <v>3897</v>
      </c>
    </row>
    <row r="12" spans="1:16">
      <c r="P12" t="s">
        <v>3898</v>
      </c>
    </row>
    <row r="13" spans="1:16">
      <c r="P13" t="s">
        <v>3899</v>
      </c>
    </row>
    <row r="14" spans="1:16">
      <c r="A14">
        <v>0</v>
      </c>
      <c r="B14" t="s">
        <v>1394</v>
      </c>
      <c r="C14" t="s">
        <v>1394</v>
      </c>
      <c r="D14" t="s">
        <v>2723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3900</v>
      </c>
    </row>
    <row r="15" spans="1:16">
      <c r="A15">
        <f>A14+4</f>
        <v>4</v>
      </c>
      <c r="B15" t="s">
        <v>1394</v>
      </c>
      <c r="C15" t="s">
        <v>1394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3901</v>
      </c>
    </row>
    <row r="16" spans="1:16">
      <c r="A16">
        <f t="shared" ref="A16:A29" si="1">A15+4</f>
        <v>8</v>
      </c>
      <c r="B16" t="s">
        <v>1394</v>
      </c>
      <c r="C16" t="s">
        <v>1394</v>
      </c>
      <c r="E16" t="str">
        <f t="shared" si="0"/>
        <v>ITM_NULL,ITM_NULL,ITM_FB01+11,ITM_FB01+10,ITM_FB01+9,ITM_FB01+8,</v>
      </c>
      <c r="P16" t="s">
        <v>3902</v>
      </c>
    </row>
    <row r="17" spans="1:16">
      <c r="A17">
        <f t="shared" si="1"/>
        <v>12</v>
      </c>
      <c r="B17" t="s">
        <v>1394</v>
      </c>
      <c r="C17" t="s">
        <v>1394</v>
      </c>
      <c r="E17" t="str">
        <f t="shared" si="0"/>
        <v>ITM_NULL,ITM_NULL,ITM_FB01+15,ITM_FB01+14,ITM_FB01+13,ITM_FB01+12,</v>
      </c>
      <c r="P17" t="s">
        <v>3903</v>
      </c>
    </row>
    <row r="18" spans="1:16">
      <c r="A18">
        <f t="shared" si="1"/>
        <v>16</v>
      </c>
      <c r="B18" t="s">
        <v>1394</v>
      </c>
      <c r="C18" t="s">
        <v>1394</v>
      </c>
      <c r="E18" t="str">
        <f t="shared" si="0"/>
        <v>ITM_NULL,ITM_NULL,ITM_FB01+19,ITM_FB01+18,ITM_FB01+17,ITM_FB01+16,</v>
      </c>
      <c r="P18" t="s">
        <v>3904</v>
      </c>
    </row>
    <row r="19" spans="1:16">
      <c r="A19">
        <f t="shared" si="1"/>
        <v>20</v>
      </c>
      <c r="B19" t="s">
        <v>1394</v>
      </c>
      <c r="C19" t="s">
        <v>1394</v>
      </c>
      <c r="E19" t="str">
        <f t="shared" si="0"/>
        <v>ITM_NULL,ITM_NULL,ITM_FB01+23,ITM_FB01+22,ITM_FB01+21,ITM_FB01+20,</v>
      </c>
      <c r="P19" t="s">
        <v>3905</v>
      </c>
    </row>
    <row r="20" spans="1:16">
      <c r="A20">
        <f t="shared" si="1"/>
        <v>24</v>
      </c>
      <c r="B20" t="s">
        <v>1394</v>
      </c>
      <c r="C20" t="s">
        <v>1394</v>
      </c>
      <c r="E20" t="str">
        <f t="shared" si="0"/>
        <v>ITM_NULL,ITM_NULL,ITM_FB01+27,ITM_FB01+26,ITM_FB01+25,ITM_FB01+24,</v>
      </c>
      <c r="P20" t="s">
        <v>3906</v>
      </c>
    </row>
    <row r="21" spans="1:16">
      <c r="A21">
        <f t="shared" si="1"/>
        <v>28</v>
      </c>
      <c r="B21" t="s">
        <v>1394</v>
      </c>
      <c r="C21" t="s">
        <v>1394</v>
      </c>
      <c r="E21" t="str">
        <f t="shared" si="0"/>
        <v>ITM_NULL,ITM_NULL,ITM_FB01+31,ITM_FB01+30,ITM_FB01+29,ITM_FB01+28,</v>
      </c>
      <c r="P21" t="s">
        <v>3907</v>
      </c>
    </row>
    <row r="22" spans="1:16">
      <c r="A22">
        <f t="shared" si="1"/>
        <v>32</v>
      </c>
      <c r="B22" t="s">
        <v>1394</v>
      </c>
      <c r="C22" t="s">
        <v>1394</v>
      </c>
      <c r="E22" t="str">
        <f t="shared" si="0"/>
        <v>ITM_NULL,ITM_NULL,ITM_FB01+35,ITM_FB01+34,ITM_FB01+33,ITM_FB01+32,</v>
      </c>
      <c r="P22" t="s">
        <v>3908</v>
      </c>
    </row>
    <row r="23" spans="1:16">
      <c r="A23">
        <f t="shared" si="1"/>
        <v>36</v>
      </c>
      <c r="B23" t="s">
        <v>1394</v>
      </c>
      <c r="C23" t="s">
        <v>1394</v>
      </c>
      <c r="E23" t="str">
        <f t="shared" si="0"/>
        <v>ITM_NULL,ITM_NULL,ITM_FB01+39,ITM_FB01+38,ITM_FB01+37,ITM_FB01+36,</v>
      </c>
      <c r="P23" t="s">
        <v>3909</v>
      </c>
    </row>
    <row r="24" spans="1:16">
      <c r="A24">
        <f t="shared" si="1"/>
        <v>40</v>
      </c>
      <c r="B24" t="s">
        <v>1394</v>
      </c>
      <c r="C24" t="s">
        <v>1394</v>
      </c>
      <c r="E24" t="str">
        <f t="shared" si="0"/>
        <v>ITM_NULL,ITM_NULL,ITM_FB01+43,ITM_FB01+42,ITM_FB01+41,ITM_FB01+40,</v>
      </c>
      <c r="P24" t="s">
        <v>3910</v>
      </c>
    </row>
    <row r="25" spans="1:16">
      <c r="A25">
        <f t="shared" si="1"/>
        <v>44</v>
      </c>
      <c r="B25" t="s">
        <v>1394</v>
      </c>
      <c r="C25" t="s">
        <v>1394</v>
      </c>
      <c r="E25" t="str">
        <f t="shared" si="0"/>
        <v>ITM_NULL,ITM_NULL,ITM_FB01+47,ITM_FB01+46,ITM_FB01+45,ITM_FB01+44,</v>
      </c>
      <c r="P25" t="s">
        <v>3911</v>
      </c>
    </row>
    <row r="26" spans="1:16">
      <c r="A26">
        <f t="shared" si="1"/>
        <v>48</v>
      </c>
      <c r="B26" t="s">
        <v>1394</v>
      </c>
      <c r="C26" t="s">
        <v>1394</v>
      </c>
      <c r="E26" t="str">
        <f t="shared" si="0"/>
        <v>ITM_NULL,ITM_NULL,ITM_FB01+51,ITM_FB01+50,ITM_FB01+49,ITM_FB01+48,</v>
      </c>
      <c r="P26" t="s">
        <v>3912</v>
      </c>
    </row>
    <row r="27" spans="1:16">
      <c r="A27">
        <f t="shared" si="1"/>
        <v>52</v>
      </c>
      <c r="B27" t="s">
        <v>1394</v>
      </c>
      <c r="C27" t="s">
        <v>1394</v>
      </c>
      <c r="E27" t="str">
        <f t="shared" si="0"/>
        <v>ITM_NULL,ITM_NULL,ITM_FB01+55,ITM_FB01+54,ITM_FB01+53,ITM_FB01+52,</v>
      </c>
      <c r="P27" t="s">
        <v>3913</v>
      </c>
    </row>
    <row r="28" spans="1:16">
      <c r="A28">
        <f t="shared" si="1"/>
        <v>56</v>
      </c>
      <c r="B28" t="s">
        <v>1394</v>
      </c>
      <c r="C28" t="s">
        <v>1394</v>
      </c>
      <c r="E28" t="str">
        <f t="shared" si="0"/>
        <v>ITM_NULL,ITM_NULL,ITM_FB01+59,ITM_FB01+58,ITM_FB01+57,ITM_FB01+56,</v>
      </c>
      <c r="P28" t="s">
        <v>3914</v>
      </c>
    </row>
    <row r="29" spans="1:16">
      <c r="A29">
        <f t="shared" si="1"/>
        <v>60</v>
      </c>
      <c r="B29" t="s">
        <v>1394</v>
      </c>
      <c r="C29" t="s">
        <v>1394</v>
      </c>
      <c r="E29" t="str">
        <f t="shared" si="0"/>
        <v>ITM_NULL,ITM_NULL,ITM_FB01+63,ITM_FB01+62,ITM_FB01+61,ITM_FB01+60,</v>
      </c>
      <c r="P29" t="s">
        <v>3915</v>
      </c>
    </row>
    <row r="30" spans="1:16">
      <c r="P30" t="s">
        <v>3916</v>
      </c>
    </row>
    <row r="31" spans="1:16">
      <c r="P31" t="s">
        <v>3917</v>
      </c>
    </row>
    <row r="32" spans="1:16">
      <c r="P32" t="s">
        <v>3918</v>
      </c>
    </row>
    <row r="33" spans="16:16">
      <c r="P33" t="s">
        <v>3919</v>
      </c>
    </row>
    <row r="34" spans="16:16">
      <c r="P34" t="s">
        <v>3920</v>
      </c>
    </row>
    <row r="35" spans="16:16">
      <c r="P35" t="s">
        <v>3921</v>
      </c>
    </row>
    <row r="36" spans="16:16">
      <c r="P36" t="s">
        <v>3922</v>
      </c>
    </row>
    <row r="37" spans="16:16">
      <c r="P37" t="s">
        <v>3923</v>
      </c>
    </row>
    <row r="38" spans="16:16">
      <c r="P38" t="s">
        <v>3971</v>
      </c>
    </row>
    <row r="39" spans="16:16">
      <c r="P39" t="s">
        <v>3972</v>
      </c>
    </row>
    <row r="40" spans="16:16">
      <c r="P40" t="s">
        <v>3924</v>
      </c>
    </row>
    <row r="41" spans="16:16">
      <c r="P41" t="s">
        <v>3925</v>
      </c>
    </row>
    <row r="42" spans="16:16">
      <c r="P42" t="s">
        <v>3926</v>
      </c>
    </row>
    <row r="43" spans="16:16">
      <c r="P43" t="s">
        <v>3927</v>
      </c>
    </row>
    <row r="44" spans="16:16">
      <c r="P44" t="s">
        <v>3928</v>
      </c>
    </row>
    <row r="45" spans="16:16">
      <c r="P45" t="s">
        <v>3929</v>
      </c>
    </row>
    <row r="46" spans="16:16">
      <c r="P46" t="s">
        <v>3930</v>
      </c>
    </row>
    <row r="47" spans="16:16">
      <c r="P47" t="s">
        <v>3931</v>
      </c>
    </row>
    <row r="48" spans="16:16">
      <c r="P48" t="s">
        <v>3932</v>
      </c>
    </row>
    <row r="49" spans="16:16">
      <c r="P49" t="s">
        <v>3933</v>
      </c>
    </row>
    <row r="50" spans="16:16">
      <c r="P50" t="s">
        <v>3934</v>
      </c>
    </row>
    <row r="51" spans="16:16">
      <c r="P51" t="s">
        <v>3935</v>
      </c>
    </row>
    <row r="52" spans="16:16">
      <c r="P52" t="s">
        <v>3936</v>
      </c>
    </row>
    <row r="53" spans="16:16">
      <c r="P53" t="s">
        <v>3937</v>
      </c>
    </row>
    <row r="54" spans="16:16">
      <c r="P54" t="s">
        <v>3938</v>
      </c>
    </row>
    <row r="55" spans="16:16">
      <c r="P55" t="s">
        <v>3939</v>
      </c>
    </row>
    <row r="56" spans="16:16">
      <c r="P56" t="s">
        <v>3940</v>
      </c>
    </row>
    <row r="57" spans="16:16">
      <c r="P57" t="s">
        <v>3941</v>
      </c>
    </row>
    <row r="58" spans="16:16">
      <c r="P58" t="s">
        <v>3942</v>
      </c>
    </row>
    <row r="59" spans="16:16">
      <c r="P59" t="s">
        <v>3943</v>
      </c>
    </row>
    <row r="60" spans="16:16">
      <c r="P60" t="s">
        <v>3944</v>
      </c>
    </row>
    <row r="61" spans="16:16">
      <c r="P61" t="s">
        <v>3973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2023-01-24T19:20:00Z</dcterms:modified>
</cp:coreProperties>
</file>