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elannie\AppData\Local\Temp\BvSshSftp\Bv007151\Bv00431f\"/>
    </mc:Choice>
  </mc:AlternateContent>
  <xr:revisionPtr revIDLastSave="0" documentId="10_ncr:100000_{8070CE79-7D23-4B80-8C48-6EBB6C155DAB}" xr6:coauthVersionLast="31" xr6:coauthVersionMax="31" xr10:uidLastSave="{00000000-0000-0000-0000-000000000000}"/>
  <bookViews>
    <workbookView xWindow="0" yWindow="0" windowWidth="25455" windowHeight="10485" xr2:uid="{00000000-000D-0000-FFFF-FFFF00000000}"/>
  </bookViews>
  <sheets>
    <sheet name="DayCent_fT" sheetId="12" r:id="rId1"/>
    <sheet name="CASA_fT" sheetId="1" r:id="rId2"/>
    <sheet name="CASA_fW" sheetId="2" r:id="rId3"/>
    <sheet name="CASA_clay" sheetId="8" r:id="rId4"/>
    <sheet name="MIMICS_fT" sheetId="4" r:id="rId5"/>
    <sheet name="MIMICS_fT2" sheetId="10" r:id="rId6"/>
    <sheet name="MIMICS_fT_graphs" sheetId="9" r:id="rId7"/>
    <sheet name="MIMICS_clay" sheetId="7" r:id="rId8"/>
    <sheet name="CORPSE_fT" sheetId="5" r:id="rId9"/>
    <sheet name="CORPSE_fW" sheetId="3" r:id="rId10"/>
    <sheet name="CORPSE_fWfrzn" sheetId="11" r:id="rId11"/>
    <sheet name="CORPSE_Qmax" sheetId="6" r:id="rId12"/>
  </sheets>
  <definedNames>
    <definedName name="ak_k1">MIMICS_fT!$C$17</definedName>
    <definedName name="ak_k2">MIMICS_fT!$C$18</definedName>
    <definedName name="ak_k3">MIMICS_fT!$C$19</definedName>
    <definedName name="ak_k3_">MIMICS_fT!$C$19</definedName>
    <definedName name="ak_r1">MIMICS_fT!$C$14</definedName>
    <definedName name="ak_r2">MIMICS_fT!$C$15</definedName>
    <definedName name="ak_r3">MIMICS_fT!$C$16</definedName>
    <definedName name="av__r1">MIMICS_fT!$C$39</definedName>
    <definedName name="av_k1">MIMICS_fT!$C$42</definedName>
    <definedName name="av_k2">MIMICS_fT!$C$43</definedName>
    <definedName name="av_k3">MIMICS_fT!$C$44</definedName>
    <definedName name="av_r1">MIMICS_fT!$C$39</definedName>
    <definedName name="av_r2">MIMICS_fT!$C$40</definedName>
    <definedName name="av_r3">MIMICS_fT!$C$41</definedName>
    <definedName name="Ea_deadMicrob">CORPSE_fT!$B$8</definedName>
    <definedName name="Ea_labile">CORPSE_fT!$B$6</definedName>
    <definedName name="Ea_recalctrnt">CORPSE_fT!$B$7</definedName>
    <definedName name="fPHYS_K1">MIMICS_clay!$J$4</definedName>
    <definedName name="fPHYS_K2">MIMICS_clay!$J$5</definedName>
    <definedName name="fPHYS_r1">MIMICS_clay!$J$2</definedName>
    <definedName name="fPHYS_r2">MIMICS_clay!$J$3</definedName>
    <definedName name="gas_diffusion_exp">CORPSE_fW!$B$3</definedName>
    <definedName name="kint_k1">MIMICS_fT!$C$11</definedName>
    <definedName name="kint_k2">MIMICS_fT!$C$12</definedName>
    <definedName name="kint_k3">MIMICS_fT!$C$13</definedName>
    <definedName name="kint_r1">MIMICS_fT!$C$8</definedName>
    <definedName name="kint_r2">MIMICS_fT!$C$9</definedName>
    <definedName name="kint_r3">MIMICS_fT!$C$10</definedName>
    <definedName name="Kmod_k1">MIMICS_fT!$C$23</definedName>
    <definedName name="Kmod_k2">MIMICS_fT!$C$24</definedName>
    <definedName name="Kmod_k3">MIMICS_fT!$C$25</definedName>
    <definedName name="Kmod_r1">MIMICS_fT!$C$20</definedName>
    <definedName name="Kmod_r2">MIMICS_fT!$C$21</definedName>
    <definedName name="Kmod_r3">MIMICS_fT!$C$22</definedName>
    <definedName name="kslope_k1">MIMICS_fT!$C$5</definedName>
    <definedName name="kslope_k2">MIMICS_fT!$C$6</definedName>
    <definedName name="kslope_k3">MIMICS_fT!$C$7</definedName>
    <definedName name="kslope_r1">MIMICS_fT!$C$2</definedName>
    <definedName name="kslope_r2">MIMICS_fT!$C$3</definedName>
    <definedName name="kslope_r3">MIMICS_fT!$C$4</definedName>
    <definedName name="min_anaerobic_resp_factor">CORPSE_fW!$B$4</definedName>
    <definedName name="normalizer">DayCent_fT!$C$11</definedName>
    <definedName name="physScalar1">MIMICS_clay!$B$2</definedName>
    <definedName name="physScalar2">MIMICS_clay!$B$3</definedName>
    <definedName name="Pi">DayCent_fT!$C$10</definedName>
    <definedName name="porosity">CORPSE_Qmax!$B$2</definedName>
    <definedName name="Q10_">CASA_fT!$B$2</definedName>
    <definedName name="Rugas">CORPSE_fT!$B$9</definedName>
    <definedName name="silt">CASA_clay!$B$2</definedName>
    <definedName name="teff_1">DayCent_fT!$C$5</definedName>
    <definedName name="teff_2">DayCent_fT!$C$6</definedName>
    <definedName name="teff_3">DayCent_fT!$C$7</definedName>
    <definedName name="teff_4">DayCent_fT!$C$8</definedName>
    <definedName name="Tref">CORPSE_fT!$B$2</definedName>
    <definedName name="Vint_k1">MIMICS_fT!$C$36</definedName>
    <definedName name="Vint_k2">MIMICS_fT!$C$37</definedName>
    <definedName name="Vint_k3">MIMICS_fT!$C$38</definedName>
    <definedName name="Vint_r1">MIMICS_fT!$C$33</definedName>
    <definedName name="Vint_r2">MIMICS_fT!$C$34</definedName>
    <definedName name="Vint_r3">MIMICS_fT!$C$35</definedName>
    <definedName name="vmaxref_deadMicrob">CORPSE_fT!$B$5</definedName>
    <definedName name="vmaxref_labile">CORPSE_fT!$B$3</definedName>
    <definedName name="vmaxref_recalctrnt">CORPSE_fT!$B$4</definedName>
    <definedName name="Vmod_k1">MIMICS_fT!$C$48</definedName>
    <definedName name="Vmod_k2">MIMICS_fT!$C$49</definedName>
    <definedName name="Vmod_k3">MIMICS_fT!$C$50</definedName>
    <definedName name="Vmod_r1">MIMICS_fT!$C$45</definedName>
    <definedName name="Vmod_r2">MIMICS_fT!$C$46</definedName>
    <definedName name="Vmod_r3">MIMICS_fT!$C$47</definedName>
    <definedName name="Vslope_k1">MIMICS_fT!$C$30</definedName>
    <definedName name="Vslope_k2">MIMICS_fT!$C$31</definedName>
    <definedName name="Vslope_k3">MIMICS_fT!$C$32</definedName>
    <definedName name="Vslope_r1">MIMICS_fT!$C$27</definedName>
    <definedName name="Vslope_r2">MIMICS_fT!$C$28</definedName>
    <definedName name="Vslope_r3">MIMICS_fT!$C$29</definedName>
    <definedName name="wfpscoefa">CASA_fW!$B$1</definedName>
    <definedName name="wfpscoefb">CASA_fW!$B$2</definedName>
    <definedName name="wfpscoefc">CASA_fW!$B$3</definedName>
    <definedName name="wfpscoefd">CASA_fW!$B$4</definedName>
    <definedName name="wfpscoefe">CASA_fW!$B$5</definedName>
    <definedName name="y_shift">DayCent_fT!$C$9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E2" i="6" l="1"/>
  <c r="E22" i="6"/>
  <c r="B14" i="12" l="1"/>
  <c r="C10" i="12"/>
  <c r="G3" i="12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C11" i="12" l="1"/>
  <c r="U2" i="11"/>
  <c r="V2" i="11" s="1"/>
  <c r="W2" i="11" s="1"/>
  <c r="R3" i="11"/>
  <c r="T3" i="11" s="1"/>
  <c r="T2" i="11"/>
  <c r="U3" i="11" l="1"/>
  <c r="H72" i="12"/>
  <c r="H64" i="12"/>
  <c r="H56" i="12"/>
  <c r="H48" i="12"/>
  <c r="H40" i="12"/>
  <c r="H32" i="12"/>
  <c r="H24" i="12"/>
  <c r="H16" i="12"/>
  <c r="H8" i="12"/>
  <c r="H2" i="12"/>
  <c r="H25" i="12"/>
  <c r="H71" i="12"/>
  <c r="H63" i="12"/>
  <c r="H55" i="12"/>
  <c r="H47" i="12"/>
  <c r="H39" i="12"/>
  <c r="H31" i="12"/>
  <c r="H23" i="12"/>
  <c r="H15" i="12"/>
  <c r="H7" i="12"/>
  <c r="H42" i="12"/>
  <c r="H57" i="12"/>
  <c r="H9" i="12"/>
  <c r="H70" i="12"/>
  <c r="H62" i="12"/>
  <c r="H54" i="12"/>
  <c r="H46" i="12"/>
  <c r="H38" i="12"/>
  <c r="H30" i="12"/>
  <c r="H22" i="12"/>
  <c r="H14" i="12"/>
  <c r="H6" i="12"/>
  <c r="H13" i="12"/>
  <c r="H50" i="12"/>
  <c r="H10" i="12"/>
  <c r="H33" i="12"/>
  <c r="H69" i="12"/>
  <c r="H61" i="12"/>
  <c r="H53" i="12"/>
  <c r="H45" i="12"/>
  <c r="H37" i="12"/>
  <c r="H29" i="12"/>
  <c r="H21" i="12"/>
  <c r="H5" i="12"/>
  <c r="H34" i="12"/>
  <c r="H65" i="12"/>
  <c r="H17" i="12"/>
  <c r="H68" i="12"/>
  <c r="H60" i="12"/>
  <c r="H52" i="12"/>
  <c r="H44" i="12"/>
  <c r="H36" i="12"/>
  <c r="H28" i="12"/>
  <c r="H20" i="12"/>
  <c r="H12" i="12"/>
  <c r="H4" i="12"/>
  <c r="H66" i="12"/>
  <c r="H26" i="12"/>
  <c r="H49" i="12"/>
  <c r="H67" i="12"/>
  <c r="H59" i="12"/>
  <c r="H51" i="12"/>
  <c r="H43" i="12"/>
  <c r="H35" i="12"/>
  <c r="H27" i="12"/>
  <c r="H19" i="12"/>
  <c r="H11" i="12"/>
  <c r="H3" i="12"/>
  <c r="H58" i="12"/>
  <c r="H18" i="12"/>
  <c r="H41" i="12"/>
  <c r="D22" i="12"/>
  <c r="C14" i="12"/>
  <c r="D21" i="12"/>
  <c r="V3" i="11"/>
  <c r="W3" i="11" s="1"/>
  <c r="R4" i="11"/>
  <c r="U4" i="11" s="1"/>
  <c r="AY2" i="10"/>
  <c r="E3" i="10"/>
  <c r="BJ3" i="10"/>
  <c r="BA3" i="10"/>
  <c r="AS3" i="10"/>
  <c r="AK3" i="10"/>
  <c r="AK4" i="10" s="1"/>
  <c r="AC3" i="10"/>
  <c r="U3" i="10"/>
  <c r="U4" i="10" s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BC2" i="10"/>
  <c r="R2" i="10"/>
  <c r="Q2" i="10"/>
  <c r="AX2" i="10" s="1"/>
  <c r="P2" i="10"/>
  <c r="AW2" i="10" s="1"/>
  <c r="O2" i="10"/>
  <c r="AF2" i="10" s="1"/>
  <c r="N2" i="10"/>
  <c r="M2" i="10"/>
  <c r="AT2" i="10" s="1"/>
  <c r="AE2" i="10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BJ3" i="4"/>
  <c r="BA3" i="4"/>
  <c r="AS3" i="4"/>
  <c r="AK3" i="4"/>
  <c r="AC3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AC4" i="4" l="1"/>
  <c r="AK4" i="4"/>
  <c r="U47" i="4"/>
  <c r="V4" i="11"/>
  <c r="R5" i="11"/>
  <c r="U5" i="11" s="1"/>
  <c r="T4" i="11"/>
  <c r="AD2" i="10"/>
  <c r="E4" i="10"/>
  <c r="P3" i="10"/>
  <c r="AW3" i="10" s="1"/>
  <c r="Q3" i="10"/>
  <c r="AH3" i="10" s="1"/>
  <c r="O3" i="10"/>
  <c r="BD3" i="10" s="1"/>
  <c r="R3" i="10"/>
  <c r="AQ3" i="10" s="1"/>
  <c r="AN2" i="10"/>
  <c r="BB2" i="10"/>
  <c r="BK2" i="10"/>
  <c r="V2" i="10"/>
  <c r="BP2" i="10"/>
  <c r="AI2" i="10"/>
  <c r="AM2" i="10"/>
  <c r="W2" i="10"/>
  <c r="AO2" i="10"/>
  <c r="BG2" i="10"/>
  <c r="U5" i="10"/>
  <c r="AA2" i="10"/>
  <c r="AP2" i="10"/>
  <c r="AU2" i="10"/>
  <c r="AQ2" i="10"/>
  <c r="BL2" i="10"/>
  <c r="AK5" i="10"/>
  <c r="AV2" i="10"/>
  <c r="BM2" i="10"/>
  <c r="BN2" i="10"/>
  <c r="BE2" i="10"/>
  <c r="Y2" i="10"/>
  <c r="R4" i="10"/>
  <c r="Q4" i="10"/>
  <c r="P4" i="10"/>
  <c r="O4" i="10"/>
  <c r="N4" i="10"/>
  <c r="M4" i="10"/>
  <c r="BD2" i="10"/>
  <c r="X2" i="10"/>
  <c r="BO2" i="10"/>
  <c r="AH2" i="10"/>
  <c r="BF2" i="10"/>
  <c r="Z2" i="10"/>
  <c r="AG2" i="10"/>
  <c r="M3" i="10"/>
  <c r="AL3" i="10" s="1"/>
  <c r="BP3" i="10"/>
  <c r="AL2" i="10"/>
  <c r="N3" i="10"/>
  <c r="W3" i="10" s="1"/>
  <c r="AG3" i="10"/>
  <c r="AY3" i="10"/>
  <c r="BJ4" i="10"/>
  <c r="BA4" i="10"/>
  <c r="AI3" i="10"/>
  <c r="AS4" i="10"/>
  <c r="AA3" i="10"/>
  <c r="AC4" i="10"/>
  <c r="BJ4" i="4"/>
  <c r="BJ5" i="4" s="1"/>
  <c r="BA4" i="4"/>
  <c r="BA5" i="4" s="1"/>
  <c r="AS4" i="4"/>
  <c r="AK5" i="4"/>
  <c r="AC5" i="4"/>
  <c r="E12" i="8"/>
  <c r="I3" i="8"/>
  <c r="J2" i="8"/>
  <c r="I2" i="8"/>
  <c r="E2" i="8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J21" i="8" s="1"/>
  <c r="N20" i="7"/>
  <c r="M20" i="7"/>
  <c r="N18" i="7"/>
  <c r="M18" i="7"/>
  <c r="N16" i="7"/>
  <c r="M16" i="7"/>
  <c r="N14" i="7"/>
  <c r="M14" i="7"/>
  <c r="M13" i="7"/>
  <c r="N12" i="7"/>
  <c r="M12" i="7"/>
  <c r="N10" i="7"/>
  <c r="M10" i="7"/>
  <c r="M9" i="7"/>
  <c r="N8" i="7"/>
  <c r="M8" i="7"/>
  <c r="N7" i="7"/>
  <c r="M7" i="7"/>
  <c r="N6" i="7"/>
  <c r="M6" i="7"/>
  <c r="M5" i="7"/>
  <c r="N4" i="7"/>
  <c r="M4" i="7"/>
  <c r="N3" i="7"/>
  <c r="M3" i="7"/>
  <c r="N2" i="7"/>
  <c r="M2" i="7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N21" i="7" s="1"/>
  <c r="E2" i="7"/>
  <c r="D3" i="7"/>
  <c r="E3" i="7" s="1"/>
  <c r="M11" i="7" l="1"/>
  <c r="M15" i="7"/>
  <c r="M19" i="7"/>
  <c r="BJ6" i="4"/>
  <c r="BN3" i="10"/>
  <c r="BG3" i="10"/>
  <c r="BE3" i="10"/>
  <c r="N11" i="7"/>
  <c r="N15" i="7"/>
  <c r="N19" i="7"/>
  <c r="AK6" i="4"/>
  <c r="AO3" i="10"/>
  <c r="J3" i="8"/>
  <c r="M17" i="7"/>
  <c r="M21" i="7"/>
  <c r="E4" i="8"/>
  <c r="U48" i="4"/>
  <c r="N5" i="7"/>
  <c r="N9" i="7"/>
  <c r="N13" i="7"/>
  <c r="N17" i="7"/>
  <c r="J4" i="8"/>
  <c r="I9" i="8"/>
  <c r="W4" i="11"/>
  <c r="V5" i="11"/>
  <c r="T5" i="11"/>
  <c r="R6" i="11"/>
  <c r="U6" i="11" s="1"/>
  <c r="AV3" i="10"/>
  <c r="Z3" i="10"/>
  <c r="X3" i="10"/>
  <c r="BF3" i="10"/>
  <c r="Y3" i="10"/>
  <c r="AP3" i="10"/>
  <c r="AX3" i="10"/>
  <c r="AN3" i="10"/>
  <c r="BM4" i="10"/>
  <c r="AW4" i="10"/>
  <c r="BO4" i="10"/>
  <c r="AQ4" i="10"/>
  <c r="E5" i="10"/>
  <c r="V4" i="10"/>
  <c r="BO3" i="10"/>
  <c r="BM3" i="10"/>
  <c r="AF3" i="10"/>
  <c r="W4" i="10"/>
  <c r="BL3" i="10"/>
  <c r="BC3" i="10"/>
  <c r="BK3" i="10"/>
  <c r="AP4" i="10"/>
  <c r="AD3" i="10"/>
  <c r="AT3" i="10"/>
  <c r="U6" i="10"/>
  <c r="BL4" i="10"/>
  <c r="BK4" i="10"/>
  <c r="BJ5" i="10"/>
  <c r="AE3" i="10"/>
  <c r="AK6" i="10"/>
  <c r="AU4" i="10"/>
  <c r="AT4" i="10"/>
  <c r="AS5" i="10"/>
  <c r="AX4" i="10"/>
  <c r="V3" i="10"/>
  <c r="AL4" i="10"/>
  <c r="AM4" i="10"/>
  <c r="AM3" i="10"/>
  <c r="AU3" i="10"/>
  <c r="AD4" i="10"/>
  <c r="AC5" i="10"/>
  <c r="AF4" i="10"/>
  <c r="AE4" i="10"/>
  <c r="BB3" i="10"/>
  <c r="X4" i="10"/>
  <c r="R5" i="10"/>
  <c r="Y4" i="10"/>
  <c r="BE4" i="10"/>
  <c r="BD4" i="10"/>
  <c r="BC4" i="10"/>
  <c r="BB4" i="10"/>
  <c r="BA5" i="10"/>
  <c r="BF4" i="10"/>
  <c r="BJ7" i="4"/>
  <c r="BA6" i="4"/>
  <c r="AS5" i="4"/>
  <c r="AK7" i="4"/>
  <c r="AC6" i="4"/>
  <c r="I11" i="8"/>
  <c r="E14" i="8"/>
  <c r="E6" i="8"/>
  <c r="J14" i="8"/>
  <c r="I6" i="8"/>
  <c r="J16" i="8"/>
  <c r="J6" i="8"/>
  <c r="I17" i="8"/>
  <c r="J8" i="8"/>
  <c r="I19" i="8"/>
  <c r="E9" i="8"/>
  <c r="J11" i="8"/>
  <c r="I14" i="8"/>
  <c r="E17" i="8"/>
  <c r="J19" i="8"/>
  <c r="I4" i="8"/>
  <c r="E7" i="8"/>
  <c r="J9" i="8"/>
  <c r="I12" i="8"/>
  <c r="E15" i="8"/>
  <c r="J17" i="8"/>
  <c r="I20" i="8"/>
  <c r="I7" i="8"/>
  <c r="E10" i="8"/>
  <c r="J12" i="8"/>
  <c r="I15" i="8"/>
  <c r="E18" i="8"/>
  <c r="J20" i="8"/>
  <c r="E5" i="8"/>
  <c r="J7" i="8"/>
  <c r="I10" i="8"/>
  <c r="E13" i="8"/>
  <c r="J15" i="8"/>
  <c r="I18" i="8"/>
  <c r="E21" i="8"/>
  <c r="E20" i="8"/>
  <c r="I5" i="8"/>
  <c r="E8" i="8"/>
  <c r="J10" i="8"/>
  <c r="I13" i="8"/>
  <c r="E16" i="8"/>
  <c r="J18" i="8"/>
  <c r="I21" i="8"/>
  <c r="E3" i="8"/>
  <c r="J5" i="8"/>
  <c r="I8" i="8"/>
  <c r="E11" i="8"/>
  <c r="J13" i="8"/>
  <c r="I16" i="8"/>
  <c r="E19" i="8"/>
  <c r="D4" i="7"/>
  <c r="D3" i="6"/>
  <c r="E3" i="6" s="1"/>
  <c r="U49" i="4" l="1"/>
  <c r="V6" i="11"/>
  <c r="R7" i="11"/>
  <c r="U7" i="11" s="1"/>
  <c r="T6" i="11"/>
  <c r="W5" i="11"/>
  <c r="AA4" i="10"/>
  <c r="AA5" i="10"/>
  <c r="E6" i="10"/>
  <c r="R6" i="10" s="1"/>
  <c r="M5" i="10"/>
  <c r="AD5" i="10" s="1"/>
  <c r="AN4" i="10"/>
  <c r="AO4" i="10"/>
  <c r="AY4" i="10"/>
  <c r="BG4" i="10"/>
  <c r="N5" i="10"/>
  <c r="O5" i="10"/>
  <c r="X5" i="10" s="1"/>
  <c r="AG4" i="10"/>
  <c r="AV4" i="10"/>
  <c r="Z4" i="10"/>
  <c r="P5" i="10"/>
  <c r="Y5" i="10" s="1"/>
  <c r="AH4" i="10"/>
  <c r="BN4" i="10"/>
  <c r="BP4" i="10"/>
  <c r="Q5" i="10"/>
  <c r="Z5" i="10" s="1"/>
  <c r="AI4" i="10"/>
  <c r="AK7" i="10"/>
  <c r="U7" i="10"/>
  <c r="BE5" i="10"/>
  <c r="BC5" i="10"/>
  <c r="BA6" i="10"/>
  <c r="BG5" i="10"/>
  <c r="O6" i="10"/>
  <c r="BN5" i="10"/>
  <c r="BJ6" i="10"/>
  <c r="BP5" i="10"/>
  <c r="AC6" i="10"/>
  <c r="AI5" i="10"/>
  <c r="AG5" i="10"/>
  <c r="AQ5" i="10"/>
  <c r="AS6" i="10"/>
  <c r="AY5" i="10"/>
  <c r="AW5" i="10"/>
  <c r="BJ8" i="4"/>
  <c r="BA7" i="4"/>
  <c r="AS6" i="4"/>
  <c r="AK8" i="4"/>
  <c r="AC7" i="4"/>
  <c r="E4" i="7"/>
  <c r="D5" i="7"/>
  <c r="D4" i="6"/>
  <c r="E4" i="6" s="1"/>
  <c r="U2" i="3"/>
  <c r="T3" i="3"/>
  <c r="V3" i="3" s="1"/>
  <c r="W3" i="3" s="1"/>
  <c r="V2" i="3"/>
  <c r="W2" i="3" s="1"/>
  <c r="U3" i="3" l="1"/>
  <c r="P6" i="10"/>
  <c r="U50" i="4"/>
  <c r="W6" i="11"/>
  <c r="T7" i="11"/>
  <c r="R8" i="11"/>
  <c r="U8" i="11" s="1"/>
  <c r="V7" i="11"/>
  <c r="W5" i="10"/>
  <c r="AM5" i="10"/>
  <c r="BD5" i="10"/>
  <c r="AH5" i="10"/>
  <c r="AU5" i="10"/>
  <c r="BL5" i="10"/>
  <c r="AV5" i="10"/>
  <c r="BO5" i="10"/>
  <c r="BF5" i="10"/>
  <c r="AL5" i="10"/>
  <c r="AF5" i="10"/>
  <c r="BK5" i="10"/>
  <c r="AA6" i="10"/>
  <c r="E7" i="10"/>
  <c r="R7" i="10" s="1"/>
  <c r="AN6" i="10"/>
  <c r="AT5" i="10"/>
  <c r="AO5" i="10"/>
  <c r="Q6" i="10"/>
  <c r="Z6" i="10" s="1"/>
  <c r="AP5" i="10"/>
  <c r="M6" i="10"/>
  <c r="V6" i="10" s="1"/>
  <c r="AN5" i="10"/>
  <c r="V5" i="10"/>
  <c r="Y6" i="10"/>
  <c r="BM5" i="10"/>
  <c r="AX5" i="10"/>
  <c r="AE5" i="10"/>
  <c r="N6" i="10"/>
  <c r="AM6" i="10" s="1"/>
  <c r="BB5" i="10"/>
  <c r="AV6" i="10"/>
  <c r="AU6" i="10"/>
  <c r="AT6" i="10"/>
  <c r="AS7" i="10"/>
  <c r="AY6" i="10"/>
  <c r="AW6" i="10"/>
  <c r="BN6" i="10"/>
  <c r="BM6" i="10"/>
  <c r="BK6" i="10"/>
  <c r="BJ7" i="10"/>
  <c r="BP6" i="10"/>
  <c r="AO6" i="10"/>
  <c r="AD6" i="10"/>
  <c r="AC7" i="10"/>
  <c r="AI6" i="10"/>
  <c r="AG6" i="10"/>
  <c r="BE6" i="10"/>
  <c r="BB6" i="10"/>
  <c r="BA7" i="10"/>
  <c r="AQ6" i="10"/>
  <c r="AK8" i="10"/>
  <c r="Q7" i="10"/>
  <c r="U8" i="10"/>
  <c r="BJ9" i="4"/>
  <c r="BA8" i="4"/>
  <c r="AS7" i="4"/>
  <c r="AK9" i="4"/>
  <c r="AC8" i="4"/>
  <c r="D6" i="7"/>
  <c r="E5" i="7"/>
  <c r="D5" i="6"/>
  <c r="E5" i="6" s="1"/>
  <c r="X2" i="3"/>
  <c r="T4" i="3"/>
  <c r="U4" i="3" s="1"/>
  <c r="X3" i="3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K4" i="5" s="1"/>
  <c r="G4" i="5"/>
  <c r="J4" i="5" s="1"/>
  <c r="F4" i="5"/>
  <c r="H3" i="5"/>
  <c r="G3" i="5"/>
  <c r="J3" i="5" s="1"/>
  <c r="F3" i="5"/>
  <c r="J2" i="5"/>
  <c r="H2" i="5"/>
  <c r="K2" i="5" s="1"/>
  <c r="G2" i="5"/>
  <c r="F2" i="5"/>
  <c r="I2" i="5" s="1"/>
  <c r="D4" i="5"/>
  <c r="D3" i="5"/>
  <c r="D2" i="5"/>
  <c r="E3" i="5"/>
  <c r="E4" i="5" s="1"/>
  <c r="E5" i="5" s="1"/>
  <c r="R2" i="4"/>
  <c r="Q2" i="4"/>
  <c r="P2" i="4"/>
  <c r="O2" i="4"/>
  <c r="N2" i="4"/>
  <c r="M2" i="4"/>
  <c r="K3" i="4"/>
  <c r="G3" i="4"/>
  <c r="K2" i="4"/>
  <c r="J2" i="4"/>
  <c r="I2" i="4"/>
  <c r="H2" i="4"/>
  <c r="G2" i="4"/>
  <c r="F2" i="4"/>
  <c r="E4" i="4"/>
  <c r="H4" i="4" s="1"/>
  <c r="E3" i="4"/>
  <c r="R3" i="4" l="1"/>
  <c r="Q3" i="4"/>
  <c r="O3" i="4"/>
  <c r="N3" i="4"/>
  <c r="J3" i="4"/>
  <c r="I3" i="4"/>
  <c r="H3" i="4"/>
  <c r="P3" i="4"/>
  <c r="F3" i="4"/>
  <c r="AA2" i="4"/>
  <c r="BP2" i="4"/>
  <c r="BG2" i="4"/>
  <c r="AQ2" i="4"/>
  <c r="AY2" i="4"/>
  <c r="AI2" i="4"/>
  <c r="M3" i="4"/>
  <c r="G4" i="4"/>
  <c r="E5" i="4"/>
  <c r="M4" i="4"/>
  <c r="Q4" i="4"/>
  <c r="P4" i="4"/>
  <c r="F4" i="4"/>
  <c r="R4" i="4"/>
  <c r="O4" i="4"/>
  <c r="K4" i="4"/>
  <c r="N4" i="4"/>
  <c r="J4" i="4"/>
  <c r="I4" i="4"/>
  <c r="BC2" i="4"/>
  <c r="BL2" i="4"/>
  <c r="W2" i="4"/>
  <c r="AU2" i="4"/>
  <c r="AM2" i="4"/>
  <c r="AE2" i="4"/>
  <c r="J5" i="5"/>
  <c r="E6" i="5"/>
  <c r="D5" i="5"/>
  <c r="I6" i="5"/>
  <c r="J6" i="5"/>
  <c r="K6" i="5"/>
  <c r="BK2" i="4"/>
  <c r="V2" i="4"/>
  <c r="AT2" i="4"/>
  <c r="BB2" i="4"/>
  <c r="AL2" i="4"/>
  <c r="AD2" i="4"/>
  <c r="I3" i="5"/>
  <c r="I5" i="5"/>
  <c r="T5" i="3"/>
  <c r="AH6" i="10"/>
  <c r="AL6" i="10"/>
  <c r="BM2" i="4"/>
  <c r="X2" i="4"/>
  <c r="AV2" i="4"/>
  <c r="BD2" i="4"/>
  <c r="AN2" i="4"/>
  <c r="AF2" i="4"/>
  <c r="K3" i="5"/>
  <c r="U51" i="4"/>
  <c r="BE2" i="4"/>
  <c r="Y2" i="4"/>
  <c r="BN2" i="4"/>
  <c r="AW2" i="4"/>
  <c r="AO2" i="4"/>
  <c r="AG2" i="4"/>
  <c r="K5" i="5"/>
  <c r="Z2" i="4"/>
  <c r="AX2" i="4"/>
  <c r="BO2" i="4"/>
  <c r="BF2" i="4"/>
  <c r="AP2" i="4"/>
  <c r="AH2" i="4"/>
  <c r="I4" i="5"/>
  <c r="R9" i="11"/>
  <c r="U9" i="11" s="1"/>
  <c r="V8" i="11"/>
  <c r="T8" i="11"/>
  <c r="W7" i="11"/>
  <c r="V5" i="3"/>
  <c r="W5" i="3" s="1"/>
  <c r="U5" i="3"/>
  <c r="AQ7" i="10"/>
  <c r="BC6" i="10"/>
  <c r="X6" i="10"/>
  <c r="AP7" i="10"/>
  <c r="AA7" i="10"/>
  <c r="E8" i="10"/>
  <c r="BD6" i="10"/>
  <c r="BL6" i="10"/>
  <c r="M7" i="10"/>
  <c r="AD7" i="10" s="1"/>
  <c r="AP6" i="10"/>
  <c r="N7" i="10"/>
  <c r="AU7" i="10" s="1"/>
  <c r="BF6" i="10"/>
  <c r="AE6" i="10"/>
  <c r="W6" i="10"/>
  <c r="BO6" i="10"/>
  <c r="O7" i="10"/>
  <c r="AF7" i="10" s="1"/>
  <c r="BG6" i="10"/>
  <c r="AF6" i="10"/>
  <c r="P7" i="10"/>
  <c r="Y7" i="10" s="1"/>
  <c r="AX6" i="10"/>
  <c r="Z7" i="10"/>
  <c r="U9" i="10"/>
  <c r="BA8" i="10"/>
  <c r="BG7" i="10"/>
  <c r="BF7" i="10"/>
  <c r="BO7" i="10"/>
  <c r="BJ8" i="10"/>
  <c r="BP7" i="10"/>
  <c r="AK9" i="10"/>
  <c r="AS8" i="10"/>
  <c r="AY7" i="10"/>
  <c r="AX7" i="10"/>
  <c r="R8" i="10"/>
  <c r="Q8" i="10"/>
  <c r="P8" i="10"/>
  <c r="O8" i="10"/>
  <c r="N8" i="10"/>
  <c r="M8" i="10"/>
  <c r="AC8" i="10"/>
  <c r="AI7" i="10"/>
  <c r="AH7" i="10"/>
  <c r="BJ10" i="4"/>
  <c r="BA9" i="4"/>
  <c r="AS8" i="4"/>
  <c r="AK10" i="4"/>
  <c r="AC9" i="4"/>
  <c r="D7" i="7"/>
  <c r="E6" i="7"/>
  <c r="D6" i="6"/>
  <c r="E6" i="6" s="1"/>
  <c r="V4" i="3"/>
  <c r="W4" i="3" s="1"/>
  <c r="X4" i="3" s="1"/>
  <c r="T6" i="3"/>
  <c r="U6" i="3" s="1"/>
  <c r="E15" i="3"/>
  <c r="E14" i="3"/>
  <c r="E7" i="3"/>
  <c r="E2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E102" i="3" s="1"/>
  <c r="F101" i="2"/>
  <c r="E98" i="2"/>
  <c r="F94" i="2"/>
  <c r="E94" i="2"/>
  <c r="G94" i="2" s="1"/>
  <c r="F90" i="2"/>
  <c r="E90" i="2"/>
  <c r="G90" i="2" s="1"/>
  <c r="E87" i="2"/>
  <c r="F86" i="2"/>
  <c r="E83" i="2"/>
  <c r="F82" i="2"/>
  <c r="F79" i="2"/>
  <c r="E79" i="2"/>
  <c r="G79" i="2" s="1"/>
  <c r="F74" i="2"/>
  <c r="E74" i="2"/>
  <c r="G74" i="2" s="1"/>
  <c r="F70" i="2"/>
  <c r="E70" i="2"/>
  <c r="E67" i="2"/>
  <c r="F66" i="2"/>
  <c r="E63" i="2"/>
  <c r="F62" i="2"/>
  <c r="F59" i="2"/>
  <c r="E59" i="2"/>
  <c r="G59" i="2" s="1"/>
  <c r="F55" i="2"/>
  <c r="F52" i="2"/>
  <c r="E52" i="2"/>
  <c r="G52" i="2" s="1"/>
  <c r="F48" i="2"/>
  <c r="E48" i="2"/>
  <c r="G48" i="2" s="1"/>
  <c r="F45" i="2"/>
  <c r="E45" i="2"/>
  <c r="G45" i="2" s="1"/>
  <c r="F41" i="2"/>
  <c r="E41" i="2"/>
  <c r="G41" i="2" s="1"/>
  <c r="E38" i="2"/>
  <c r="F34" i="2"/>
  <c r="E34" i="2"/>
  <c r="G34" i="2" s="1"/>
  <c r="E31" i="2"/>
  <c r="F30" i="2"/>
  <c r="F28" i="2"/>
  <c r="F27" i="2"/>
  <c r="E27" i="2"/>
  <c r="G27" i="2" s="1"/>
  <c r="F24" i="2"/>
  <c r="F23" i="2"/>
  <c r="F21" i="2"/>
  <c r="F20" i="2"/>
  <c r="E20" i="2"/>
  <c r="G20" i="2" s="1"/>
  <c r="F17" i="2"/>
  <c r="F16" i="2"/>
  <c r="E16" i="2"/>
  <c r="G16" i="2" s="1"/>
  <c r="E14" i="2"/>
  <c r="F13" i="2"/>
  <c r="E13" i="2"/>
  <c r="G13" i="2" s="1"/>
  <c r="F10" i="2"/>
  <c r="F9" i="2"/>
  <c r="E9" i="2"/>
  <c r="G9" i="2" s="1"/>
  <c r="E7" i="2"/>
  <c r="E6" i="2"/>
  <c r="F3" i="2"/>
  <c r="F2" i="2"/>
  <c r="E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F102" i="2" s="1"/>
  <c r="D3" i="1"/>
  <c r="E3" i="1" s="1"/>
  <c r="X4" i="4" l="1"/>
  <c r="BD4" i="4"/>
  <c r="AN4" i="4"/>
  <c r="AV4" i="4"/>
  <c r="BM4" i="4"/>
  <c r="AF4" i="4"/>
  <c r="G2" i="2"/>
  <c r="E102" i="2"/>
  <c r="G102" i="2" s="1"/>
  <c r="AA4" i="4"/>
  <c r="AI4" i="4"/>
  <c r="AQ4" i="4"/>
  <c r="BP4" i="4"/>
  <c r="AY4" i="4"/>
  <c r="BG4" i="4"/>
  <c r="D4" i="1"/>
  <c r="E3" i="2"/>
  <c r="G3" i="2" s="1"/>
  <c r="F6" i="2"/>
  <c r="G6" i="2" s="1"/>
  <c r="E10" i="2"/>
  <c r="E17" i="2"/>
  <c r="G17" i="2" s="1"/>
  <c r="E21" i="2"/>
  <c r="G21" i="2" s="1"/>
  <c r="E24" i="2"/>
  <c r="G24" i="2" s="1"/>
  <c r="E28" i="2"/>
  <c r="G28" i="2" s="1"/>
  <c r="F31" i="2"/>
  <c r="G31" i="2" s="1"/>
  <c r="E35" i="2"/>
  <c r="F38" i="2"/>
  <c r="G38" i="2" s="1"/>
  <c r="E42" i="2"/>
  <c r="E49" i="2"/>
  <c r="G49" i="2" s="1"/>
  <c r="E53" i="2"/>
  <c r="G53" i="2" s="1"/>
  <c r="E56" i="2"/>
  <c r="E60" i="2"/>
  <c r="F63" i="2"/>
  <c r="F67" i="2"/>
  <c r="E71" i="2"/>
  <c r="E76" i="2"/>
  <c r="E80" i="2"/>
  <c r="F83" i="2"/>
  <c r="F87" i="2"/>
  <c r="E91" i="2"/>
  <c r="E95" i="2"/>
  <c r="F98" i="2"/>
  <c r="G98" i="2" s="1"/>
  <c r="E22" i="3"/>
  <c r="V3" i="4"/>
  <c r="AD3" i="4"/>
  <c r="BK3" i="4"/>
  <c r="AL3" i="4"/>
  <c r="AT3" i="4"/>
  <c r="BB3" i="4"/>
  <c r="E23" i="3"/>
  <c r="AT7" i="10"/>
  <c r="V7" i="10"/>
  <c r="X5" i="3"/>
  <c r="Y4" i="4"/>
  <c r="BN4" i="4"/>
  <c r="AG4" i="4"/>
  <c r="AO4" i="4"/>
  <c r="AW4" i="4"/>
  <c r="BE4" i="4"/>
  <c r="E4" i="2"/>
  <c r="F7" i="2"/>
  <c r="G7" i="2" s="1"/>
  <c r="E11" i="2"/>
  <c r="G11" i="2" s="1"/>
  <c r="F14" i="2"/>
  <c r="G14" i="2" s="1"/>
  <c r="E18" i="2"/>
  <c r="E25" i="2"/>
  <c r="E29" i="2"/>
  <c r="E32" i="2"/>
  <c r="E36" i="2"/>
  <c r="F39" i="2"/>
  <c r="E43" i="2"/>
  <c r="G43" i="2" s="1"/>
  <c r="F46" i="2"/>
  <c r="E50" i="2"/>
  <c r="E57" i="2"/>
  <c r="E61" i="2"/>
  <c r="F64" i="2"/>
  <c r="F68" i="2"/>
  <c r="E72" i="2"/>
  <c r="G72" i="2" s="1"/>
  <c r="E77" i="2"/>
  <c r="G77" i="2" s="1"/>
  <c r="E81" i="2"/>
  <c r="F84" i="2"/>
  <c r="F88" i="2"/>
  <c r="E92" i="2"/>
  <c r="E96" i="2"/>
  <c r="F99" i="2"/>
  <c r="E30" i="3"/>
  <c r="E7" i="5"/>
  <c r="D6" i="5"/>
  <c r="Z4" i="4"/>
  <c r="AP4" i="4"/>
  <c r="AH4" i="4"/>
  <c r="BO4" i="4"/>
  <c r="BF4" i="4"/>
  <c r="AX4" i="4"/>
  <c r="AE3" i="4"/>
  <c r="BC3" i="4"/>
  <c r="AM3" i="4"/>
  <c r="W3" i="4"/>
  <c r="BL3" i="4"/>
  <c r="AU3" i="4"/>
  <c r="Y3" i="4"/>
  <c r="AG3" i="4"/>
  <c r="BE3" i="4"/>
  <c r="BN3" i="4"/>
  <c r="AW3" i="4"/>
  <c r="AO3" i="4"/>
  <c r="G70" i="2"/>
  <c r="G87" i="2"/>
  <c r="G10" i="2"/>
  <c r="F53" i="2"/>
  <c r="F95" i="2"/>
  <c r="E75" i="2"/>
  <c r="F4" i="2"/>
  <c r="F11" i="2"/>
  <c r="E15" i="2"/>
  <c r="F18" i="2"/>
  <c r="G18" i="2" s="1"/>
  <c r="E22" i="2"/>
  <c r="F25" i="2"/>
  <c r="F29" i="2"/>
  <c r="F32" i="2"/>
  <c r="F36" i="2"/>
  <c r="F43" i="2"/>
  <c r="E47" i="2"/>
  <c r="F50" i="2"/>
  <c r="E54" i="2"/>
  <c r="F57" i="2"/>
  <c r="F61" i="2"/>
  <c r="E65" i="2"/>
  <c r="E69" i="2"/>
  <c r="F72" i="2"/>
  <c r="F77" i="2"/>
  <c r="F81" i="2"/>
  <c r="E85" i="2"/>
  <c r="E89" i="2"/>
  <c r="G89" i="2" s="1"/>
  <c r="F92" i="2"/>
  <c r="G92" i="2" s="1"/>
  <c r="F96" i="2"/>
  <c r="E100" i="2"/>
  <c r="E6" i="3"/>
  <c r="E38" i="3"/>
  <c r="V4" i="4"/>
  <c r="BB4" i="4"/>
  <c r="AT4" i="4"/>
  <c r="AL4" i="4"/>
  <c r="AD4" i="4"/>
  <c r="BK4" i="4"/>
  <c r="X3" i="4"/>
  <c r="AF3" i="4"/>
  <c r="AN3" i="4"/>
  <c r="BM3" i="4"/>
  <c r="BD3" i="4"/>
  <c r="AV3" i="4"/>
  <c r="G63" i="2"/>
  <c r="F42" i="2"/>
  <c r="E46" i="2"/>
  <c r="F56" i="2"/>
  <c r="E68" i="2"/>
  <c r="G68" i="2" s="1"/>
  <c r="F91" i="2"/>
  <c r="F75" i="2"/>
  <c r="E5" i="2"/>
  <c r="E8" i="2"/>
  <c r="G8" i="2" s="1"/>
  <c r="E12" i="2"/>
  <c r="G12" i="2" s="1"/>
  <c r="F15" i="2"/>
  <c r="E19" i="2"/>
  <c r="F22" i="2"/>
  <c r="G22" i="2" s="1"/>
  <c r="E26" i="2"/>
  <c r="E33" i="2"/>
  <c r="E37" i="2"/>
  <c r="E40" i="2"/>
  <c r="G40" i="2" s="1"/>
  <c r="E44" i="2"/>
  <c r="G44" i="2" s="1"/>
  <c r="F47" i="2"/>
  <c r="E51" i="2"/>
  <c r="F54" i="2"/>
  <c r="G54" i="2" s="1"/>
  <c r="E58" i="2"/>
  <c r="F65" i="2"/>
  <c r="F69" i="2"/>
  <c r="E73" i="2"/>
  <c r="G73" i="2" s="1"/>
  <c r="E78" i="2"/>
  <c r="G78" i="2" s="1"/>
  <c r="F85" i="2"/>
  <c r="F89" i="2"/>
  <c r="E93" i="2"/>
  <c r="E97" i="2"/>
  <c r="F100" i="2"/>
  <c r="G100" i="2" s="1"/>
  <c r="E46" i="3"/>
  <c r="U52" i="4"/>
  <c r="W4" i="4"/>
  <c r="AU4" i="4"/>
  <c r="BL4" i="4"/>
  <c r="BC4" i="4"/>
  <c r="AM4" i="4"/>
  <c r="AE4" i="4"/>
  <c r="E6" i="4"/>
  <c r="O5" i="4"/>
  <c r="N5" i="4"/>
  <c r="M5" i="4"/>
  <c r="R5" i="4"/>
  <c r="Q5" i="4"/>
  <c r="H5" i="4"/>
  <c r="P5" i="4"/>
  <c r="F5" i="4"/>
  <c r="G5" i="4"/>
  <c r="K5" i="4"/>
  <c r="J5" i="4"/>
  <c r="I5" i="4"/>
  <c r="Z3" i="4"/>
  <c r="AH3" i="4"/>
  <c r="BO3" i="4"/>
  <c r="AP3" i="4"/>
  <c r="AX3" i="4"/>
  <c r="BF3" i="4"/>
  <c r="G67" i="2"/>
  <c r="G83" i="2"/>
  <c r="F35" i="2"/>
  <c r="E39" i="2"/>
  <c r="F49" i="2"/>
  <c r="F60" i="2"/>
  <c r="E64" i="2"/>
  <c r="G64" i="2" s="1"/>
  <c r="F71" i="2"/>
  <c r="G71" i="2" s="1"/>
  <c r="F76" i="2"/>
  <c r="G76" i="2" s="1"/>
  <c r="F80" i="2"/>
  <c r="E84" i="2"/>
  <c r="E88" i="2"/>
  <c r="G88" i="2" s="1"/>
  <c r="E99" i="2"/>
  <c r="F5" i="2"/>
  <c r="F8" i="2"/>
  <c r="F12" i="2"/>
  <c r="F19" i="2"/>
  <c r="E23" i="2"/>
  <c r="G23" i="2" s="1"/>
  <c r="F26" i="2"/>
  <c r="G26" i="2" s="1"/>
  <c r="E30" i="2"/>
  <c r="G30" i="2" s="1"/>
  <c r="F33" i="2"/>
  <c r="F37" i="2"/>
  <c r="F40" i="2"/>
  <c r="F44" i="2"/>
  <c r="F51" i="2"/>
  <c r="E55" i="2"/>
  <c r="G55" i="2" s="1"/>
  <c r="F58" i="2"/>
  <c r="E62" i="2"/>
  <c r="G62" i="2" s="1"/>
  <c r="E66" i="2"/>
  <c r="G66" i="2" s="1"/>
  <c r="F73" i="2"/>
  <c r="F78" i="2"/>
  <c r="E82" i="2"/>
  <c r="G82" i="2" s="1"/>
  <c r="E86" i="2"/>
  <c r="G86" i="2" s="1"/>
  <c r="F93" i="2"/>
  <c r="F97" i="2"/>
  <c r="E101" i="2"/>
  <c r="G101" i="2" s="1"/>
  <c r="E10" i="3"/>
  <c r="AA3" i="4"/>
  <c r="AI3" i="4"/>
  <c r="AY3" i="4"/>
  <c r="BP3" i="4"/>
  <c r="AQ3" i="4"/>
  <c r="BG3" i="4"/>
  <c r="W8" i="11"/>
  <c r="R10" i="11"/>
  <c r="U10" i="11" s="1"/>
  <c r="V9" i="11"/>
  <c r="T9" i="11"/>
  <c r="E62" i="3"/>
  <c r="E86" i="3"/>
  <c r="E55" i="3"/>
  <c r="E63" i="3"/>
  <c r="E71" i="3"/>
  <c r="E79" i="3"/>
  <c r="E87" i="3"/>
  <c r="E95" i="3"/>
  <c r="E8" i="3"/>
  <c r="E16" i="3"/>
  <c r="E24" i="3"/>
  <c r="E32" i="3"/>
  <c r="E40" i="3"/>
  <c r="E48" i="3"/>
  <c r="E56" i="3"/>
  <c r="E64" i="3"/>
  <c r="E72" i="3"/>
  <c r="E80" i="3"/>
  <c r="E88" i="3"/>
  <c r="E96" i="3"/>
  <c r="E9" i="3"/>
  <c r="E17" i="3"/>
  <c r="E25" i="3"/>
  <c r="E33" i="3"/>
  <c r="E41" i="3"/>
  <c r="E49" i="3"/>
  <c r="E57" i="3"/>
  <c r="E65" i="3"/>
  <c r="E73" i="3"/>
  <c r="E81" i="3"/>
  <c r="E89" i="3"/>
  <c r="E97" i="3"/>
  <c r="E39" i="3"/>
  <c r="E26" i="3"/>
  <c r="E42" i="3"/>
  <c r="E58" i="3"/>
  <c r="E66" i="3"/>
  <c r="E74" i="3"/>
  <c r="E90" i="3"/>
  <c r="E98" i="3"/>
  <c r="E54" i="3"/>
  <c r="E47" i="3"/>
  <c r="E34" i="3"/>
  <c r="E50" i="3"/>
  <c r="E82" i="3"/>
  <c r="E3" i="3"/>
  <c r="E11" i="3"/>
  <c r="E19" i="3"/>
  <c r="E27" i="3"/>
  <c r="E35" i="3"/>
  <c r="E43" i="3"/>
  <c r="E51" i="3"/>
  <c r="E59" i="3"/>
  <c r="E67" i="3"/>
  <c r="E75" i="3"/>
  <c r="E83" i="3"/>
  <c r="E91" i="3"/>
  <c r="E99" i="3"/>
  <c r="E70" i="3"/>
  <c r="E94" i="3"/>
  <c r="E31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78" i="3"/>
  <c r="E18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AV7" i="10"/>
  <c r="BN7" i="10"/>
  <c r="BE7" i="10"/>
  <c r="BM7" i="10"/>
  <c r="AL7" i="10"/>
  <c r="E9" i="10"/>
  <c r="M9" i="10" s="1"/>
  <c r="Z8" i="10"/>
  <c r="AN8" i="10"/>
  <c r="BP8" i="10"/>
  <c r="W7" i="10"/>
  <c r="AM7" i="10"/>
  <c r="AW7" i="10"/>
  <c r="AN7" i="10"/>
  <c r="AG7" i="10"/>
  <c r="BD7" i="10"/>
  <c r="AO7" i="10"/>
  <c r="V8" i="10"/>
  <c r="AE7" i="10"/>
  <c r="AM8" i="10"/>
  <c r="BK7" i="10"/>
  <c r="BB7" i="10"/>
  <c r="X7" i="10"/>
  <c r="Y8" i="10"/>
  <c r="X8" i="10"/>
  <c r="BL7" i="10"/>
  <c r="BC7" i="10"/>
  <c r="W8" i="10"/>
  <c r="AO8" i="10"/>
  <c r="BO8" i="10"/>
  <c r="BN8" i="10"/>
  <c r="BM8" i="10"/>
  <c r="BL8" i="10"/>
  <c r="BK8" i="10"/>
  <c r="BJ9" i="10"/>
  <c r="BE8" i="10"/>
  <c r="BD8" i="10"/>
  <c r="BC8" i="10"/>
  <c r="BB8" i="10"/>
  <c r="BA9" i="10"/>
  <c r="BG8" i="10"/>
  <c r="BF8" i="10"/>
  <c r="AD8" i="10"/>
  <c r="AC9" i="10"/>
  <c r="AH8" i="10"/>
  <c r="AG8" i="10"/>
  <c r="AF8" i="10"/>
  <c r="AE8" i="10"/>
  <c r="AP8" i="10"/>
  <c r="AV8" i="10"/>
  <c r="AU8" i="10"/>
  <c r="AT8" i="10"/>
  <c r="AS9" i="10"/>
  <c r="AX8" i="10"/>
  <c r="AW8" i="10"/>
  <c r="AK10" i="10"/>
  <c r="U10" i="10"/>
  <c r="AL8" i="10"/>
  <c r="R9" i="10"/>
  <c r="Q9" i="10"/>
  <c r="P9" i="10"/>
  <c r="N9" i="10"/>
  <c r="BJ11" i="4"/>
  <c r="BA10" i="4"/>
  <c r="AS9" i="4"/>
  <c r="AK11" i="4"/>
  <c r="AC10" i="4"/>
  <c r="D8" i="7"/>
  <c r="E7" i="7"/>
  <c r="D7" i="6"/>
  <c r="E7" i="6" s="1"/>
  <c r="T7" i="3"/>
  <c r="U7" i="3" s="1"/>
  <c r="V6" i="3"/>
  <c r="W6" i="3" s="1"/>
  <c r="O9" i="10" l="1"/>
  <c r="BM9" i="10" s="1"/>
  <c r="Y5" i="4"/>
  <c r="AO5" i="4"/>
  <c r="BN5" i="4"/>
  <c r="BE5" i="4"/>
  <c r="AG5" i="4"/>
  <c r="AW5" i="4"/>
  <c r="G65" i="2"/>
  <c r="G75" i="2"/>
  <c r="G81" i="2"/>
  <c r="G46" i="2"/>
  <c r="G56" i="2"/>
  <c r="E8" i="5"/>
  <c r="D7" i="5"/>
  <c r="I7" i="5"/>
  <c r="K7" i="5"/>
  <c r="J7" i="5"/>
  <c r="Z5" i="4"/>
  <c r="BF5" i="4"/>
  <c r="AH5" i="4"/>
  <c r="BO5" i="4"/>
  <c r="AP5" i="4"/>
  <c r="AX5" i="4"/>
  <c r="AA5" i="4"/>
  <c r="AQ5" i="4"/>
  <c r="BG5" i="4"/>
  <c r="AI5" i="4"/>
  <c r="BP5" i="4"/>
  <c r="AY5" i="4"/>
  <c r="G37" i="2"/>
  <c r="G5" i="2"/>
  <c r="G85" i="2"/>
  <c r="G99" i="2"/>
  <c r="G36" i="2"/>
  <c r="G4" i="2"/>
  <c r="G42" i="2"/>
  <c r="G80" i="2"/>
  <c r="V5" i="4"/>
  <c r="BK5" i="4"/>
  <c r="AD5" i="4"/>
  <c r="BB5" i="4"/>
  <c r="AL5" i="4"/>
  <c r="AT5" i="4"/>
  <c r="U53" i="4"/>
  <c r="G33" i="2"/>
  <c r="G96" i="2"/>
  <c r="G32" i="2"/>
  <c r="W5" i="4"/>
  <c r="AE5" i="4"/>
  <c r="AM5" i="4"/>
  <c r="BC5" i="4"/>
  <c r="BL5" i="4"/>
  <c r="AU5" i="4"/>
  <c r="G97" i="2"/>
  <c r="G58" i="2"/>
  <c r="G47" i="2"/>
  <c r="G15" i="2"/>
  <c r="G61" i="2"/>
  <c r="G29" i="2"/>
  <c r="G35" i="2"/>
  <c r="X5" i="4"/>
  <c r="AN5" i="4"/>
  <c r="BD5" i="4"/>
  <c r="BM5" i="4"/>
  <c r="AF5" i="4"/>
  <c r="AV5" i="4"/>
  <c r="G93" i="2"/>
  <c r="G57" i="2"/>
  <c r="G25" i="2"/>
  <c r="G95" i="2"/>
  <c r="D5" i="1"/>
  <c r="E4" i="1"/>
  <c r="G39" i="2"/>
  <c r="E7" i="4"/>
  <c r="Q6" i="4"/>
  <c r="P6" i="4"/>
  <c r="O6" i="4"/>
  <c r="M6" i="4"/>
  <c r="J6" i="4"/>
  <c r="H6" i="4"/>
  <c r="G6" i="4"/>
  <c r="F6" i="4"/>
  <c r="R6" i="4"/>
  <c r="N6" i="4"/>
  <c r="K6" i="4"/>
  <c r="I6" i="4"/>
  <c r="G51" i="2"/>
  <c r="G19" i="2"/>
  <c r="G69" i="2"/>
  <c r="G84" i="2"/>
  <c r="G50" i="2"/>
  <c r="G91" i="2"/>
  <c r="G60" i="2"/>
  <c r="W9" i="11"/>
  <c r="R11" i="11"/>
  <c r="U11" i="11" s="1"/>
  <c r="V10" i="11"/>
  <c r="T10" i="11"/>
  <c r="BB9" i="10"/>
  <c r="AM9" i="10"/>
  <c r="AH9" i="10"/>
  <c r="AQ9" i="10"/>
  <c r="AO9" i="10"/>
  <c r="E10" i="10"/>
  <c r="P10" i="10" s="1"/>
  <c r="AA8" i="10"/>
  <c r="AI8" i="10"/>
  <c r="AY8" i="10"/>
  <c r="AL9" i="10"/>
  <c r="Z9" i="10"/>
  <c r="AQ8" i="10"/>
  <c r="V9" i="10"/>
  <c r="BD9" i="10"/>
  <c r="BC9" i="10"/>
  <c r="BA10" i="10"/>
  <c r="BF9" i="10"/>
  <c r="W9" i="10"/>
  <c r="AP9" i="10"/>
  <c r="AU9" i="10"/>
  <c r="AS10" i="10"/>
  <c r="AX9" i="10"/>
  <c r="AK11" i="10"/>
  <c r="AD9" i="10"/>
  <c r="AC10" i="10"/>
  <c r="AI9" i="10"/>
  <c r="AE9" i="10"/>
  <c r="U11" i="10"/>
  <c r="BO9" i="10"/>
  <c r="BK9" i="10"/>
  <c r="BJ10" i="10"/>
  <c r="BP9" i="10"/>
  <c r="BJ12" i="4"/>
  <c r="BA11" i="4"/>
  <c r="AS10" i="4"/>
  <c r="AK12" i="4"/>
  <c r="AC11" i="4"/>
  <c r="D9" i="7"/>
  <c r="E8" i="7"/>
  <c r="D8" i="6"/>
  <c r="E8" i="6" s="1"/>
  <c r="T8" i="3"/>
  <c r="U8" i="3" s="1"/>
  <c r="V7" i="3"/>
  <c r="W7" i="3" s="1"/>
  <c r="X6" i="3"/>
  <c r="AF9" i="10" l="1"/>
  <c r="AV9" i="10"/>
  <c r="V6" i="4"/>
  <c r="BK6" i="4"/>
  <c r="BB6" i="4"/>
  <c r="AL6" i="4"/>
  <c r="AD6" i="4"/>
  <c r="AT6" i="4"/>
  <c r="D6" i="1"/>
  <c r="E5" i="1"/>
  <c r="X9" i="10"/>
  <c r="X6" i="4"/>
  <c r="BM6" i="4"/>
  <c r="AF6" i="4"/>
  <c r="AN6" i="4"/>
  <c r="BD6" i="4"/>
  <c r="AV6" i="4"/>
  <c r="W6" i="4"/>
  <c r="BL6" i="4"/>
  <c r="BC6" i="4"/>
  <c r="AM6" i="4"/>
  <c r="AE6" i="4"/>
  <c r="AU6" i="4"/>
  <c r="Y6" i="4"/>
  <c r="BN6" i="4"/>
  <c r="AG6" i="4"/>
  <c r="AO6" i="4"/>
  <c r="BE6" i="4"/>
  <c r="AW6" i="4"/>
  <c r="AA6" i="4"/>
  <c r="BP6" i="4"/>
  <c r="BG6" i="4"/>
  <c r="AQ6" i="4"/>
  <c r="AI6" i="4"/>
  <c r="AY6" i="4"/>
  <c r="Z6" i="4"/>
  <c r="BO6" i="4"/>
  <c r="AH6" i="4"/>
  <c r="BF6" i="4"/>
  <c r="AP6" i="4"/>
  <c r="AX6" i="4"/>
  <c r="E9" i="5"/>
  <c r="D8" i="5"/>
  <c r="K8" i="5"/>
  <c r="I8" i="5"/>
  <c r="J8" i="5"/>
  <c r="E8" i="4"/>
  <c r="R7" i="4"/>
  <c r="Q7" i="4"/>
  <c r="O7" i="4"/>
  <c r="N7" i="4"/>
  <c r="J7" i="4"/>
  <c r="I7" i="4"/>
  <c r="P7" i="4"/>
  <c r="H7" i="4"/>
  <c r="M7" i="4"/>
  <c r="G7" i="4"/>
  <c r="F7" i="4"/>
  <c r="K7" i="4"/>
  <c r="U54" i="4"/>
  <c r="W10" i="11"/>
  <c r="T11" i="11"/>
  <c r="R12" i="11"/>
  <c r="U12" i="11" s="1"/>
  <c r="V11" i="11"/>
  <c r="BE9" i="10"/>
  <c r="BN9" i="10"/>
  <c r="R10" i="10"/>
  <c r="AA10" i="10" s="1"/>
  <c r="M10" i="10"/>
  <c r="V10" i="10" s="1"/>
  <c r="N10" i="10"/>
  <c r="AN9" i="10"/>
  <c r="AA9" i="10"/>
  <c r="AW9" i="10"/>
  <c r="O10" i="10"/>
  <c r="AN10" i="10" s="1"/>
  <c r="BG9" i="10"/>
  <c r="AG9" i="10"/>
  <c r="Y9" i="10"/>
  <c r="AO10" i="10"/>
  <c r="E11" i="10"/>
  <c r="R11" i="10" s="1"/>
  <c r="AY9" i="10"/>
  <c r="BL9" i="10"/>
  <c r="Q10" i="10"/>
  <c r="Z10" i="10" s="1"/>
  <c r="AT9" i="10"/>
  <c r="BA11" i="10"/>
  <c r="BN10" i="10"/>
  <c r="BM10" i="10"/>
  <c r="BJ11" i="10"/>
  <c r="X10" i="10"/>
  <c r="AC11" i="10"/>
  <c r="AG10" i="10"/>
  <c r="AS11" i="10"/>
  <c r="AW10" i="10"/>
  <c r="AK12" i="10"/>
  <c r="U12" i="10"/>
  <c r="BJ13" i="4"/>
  <c r="BA12" i="4"/>
  <c r="AS11" i="4"/>
  <c r="AK13" i="4"/>
  <c r="AC12" i="4"/>
  <c r="D10" i="7"/>
  <c r="E9" i="7"/>
  <c r="D9" i="6"/>
  <c r="E9" i="6" s="1"/>
  <c r="X7" i="3"/>
  <c r="T9" i="3"/>
  <c r="U9" i="3" s="1"/>
  <c r="V8" i="3"/>
  <c r="W8" i="3" s="1"/>
  <c r="D7" i="1" l="1"/>
  <c r="E6" i="1"/>
  <c r="M11" i="10"/>
  <c r="V11" i="10" s="1"/>
  <c r="U55" i="4"/>
  <c r="N11" i="10"/>
  <c r="BC11" i="10" s="1"/>
  <c r="AV10" i="10"/>
  <c r="W7" i="4"/>
  <c r="AM7" i="4"/>
  <c r="BL7" i="4"/>
  <c r="AE7" i="4"/>
  <c r="BC7" i="4"/>
  <c r="AU7" i="4"/>
  <c r="X7" i="4"/>
  <c r="AN7" i="4"/>
  <c r="BM7" i="4"/>
  <c r="BD7" i="4"/>
  <c r="AF7" i="4"/>
  <c r="AV7" i="4"/>
  <c r="E10" i="5"/>
  <c r="D9" i="5"/>
  <c r="J9" i="5"/>
  <c r="I9" i="5"/>
  <c r="K9" i="5"/>
  <c r="Y7" i="4"/>
  <c r="AO7" i="4"/>
  <c r="BN7" i="4"/>
  <c r="BE7" i="4"/>
  <c r="AG7" i="4"/>
  <c r="AW7" i="4"/>
  <c r="O11" i="10"/>
  <c r="BM11" i="10" s="1"/>
  <c r="AF10" i="10"/>
  <c r="BD10" i="10"/>
  <c r="Z7" i="4"/>
  <c r="AP7" i="4"/>
  <c r="BO7" i="4"/>
  <c r="BF7" i="4"/>
  <c r="AH7" i="4"/>
  <c r="AX7" i="4"/>
  <c r="P11" i="10"/>
  <c r="BN11" i="10" s="1"/>
  <c r="Q11" i="10"/>
  <c r="V7" i="4"/>
  <c r="AL7" i="4"/>
  <c r="BK7" i="4"/>
  <c r="AD7" i="4"/>
  <c r="BB7" i="4"/>
  <c r="AT7" i="4"/>
  <c r="AA7" i="4"/>
  <c r="AQ7" i="4"/>
  <c r="BP7" i="4"/>
  <c r="AI7" i="4"/>
  <c r="BG7" i="4"/>
  <c r="AY7" i="4"/>
  <c r="E9" i="4"/>
  <c r="M8" i="4"/>
  <c r="Q8" i="4"/>
  <c r="P8" i="4"/>
  <c r="F8" i="4"/>
  <c r="R8" i="4"/>
  <c r="O8" i="4"/>
  <c r="N8" i="4"/>
  <c r="K8" i="4"/>
  <c r="J8" i="4"/>
  <c r="I8" i="4"/>
  <c r="H8" i="4"/>
  <c r="G8" i="4"/>
  <c r="V12" i="11"/>
  <c r="T12" i="11"/>
  <c r="R13" i="11"/>
  <c r="U13" i="11" s="1"/>
  <c r="W11" i="11"/>
  <c r="AX10" i="10"/>
  <c r="BB10" i="10"/>
  <c r="AM10" i="10"/>
  <c r="AY10" i="10"/>
  <c r="AH10" i="10"/>
  <c r="BL10" i="10"/>
  <c r="BC10" i="10"/>
  <c r="AL10" i="10"/>
  <c r="AT10" i="10"/>
  <c r="BE10" i="10"/>
  <c r="AU10" i="10"/>
  <c r="AD10" i="10"/>
  <c r="BO10" i="10"/>
  <c r="AP10" i="10"/>
  <c r="AX11" i="10"/>
  <c r="E12" i="10"/>
  <c r="N12" i="10" s="1"/>
  <c r="AY11" i="10"/>
  <c r="AI10" i="10"/>
  <c r="W10" i="10"/>
  <c r="BF10" i="10"/>
  <c r="Y10" i="10"/>
  <c r="BK10" i="10"/>
  <c r="AQ10" i="10"/>
  <c r="AE10" i="10"/>
  <c r="BP10" i="10"/>
  <c r="BG10" i="10"/>
  <c r="R12" i="10"/>
  <c r="AK13" i="10"/>
  <c r="BO11" i="10"/>
  <c r="BJ12" i="10"/>
  <c r="BA12" i="10"/>
  <c r="BF11" i="10"/>
  <c r="Z11" i="10"/>
  <c r="U13" i="10"/>
  <c r="AV11" i="10"/>
  <c r="AS12" i="10"/>
  <c r="AC12" i="10"/>
  <c r="AH11" i="10"/>
  <c r="AF11" i="10"/>
  <c r="BJ14" i="4"/>
  <c r="BA13" i="4"/>
  <c r="AS12" i="4"/>
  <c r="AK14" i="4"/>
  <c r="AC13" i="4"/>
  <c r="D11" i="7"/>
  <c r="E10" i="7"/>
  <c r="D10" i="6"/>
  <c r="E10" i="6" s="1"/>
  <c r="T10" i="3"/>
  <c r="U10" i="3" s="1"/>
  <c r="V9" i="3"/>
  <c r="W9" i="3" s="1"/>
  <c r="X8" i="3"/>
  <c r="D8" i="1" l="1"/>
  <c r="E7" i="1"/>
  <c r="W11" i="10"/>
  <c r="AE11" i="10"/>
  <c r="AU11" i="10"/>
  <c r="BD11" i="10"/>
  <c r="Y8" i="4"/>
  <c r="AO8" i="4"/>
  <c r="BN8" i="4"/>
  <c r="BE8" i="4"/>
  <c r="AG8" i="4"/>
  <c r="AW8" i="4"/>
  <c r="U56" i="4"/>
  <c r="BE11" i="10"/>
  <c r="BK11" i="10"/>
  <c r="X11" i="10"/>
  <c r="AO11" i="10"/>
  <c r="E10" i="4"/>
  <c r="O9" i="4"/>
  <c r="N9" i="4"/>
  <c r="M9" i="4"/>
  <c r="R9" i="4"/>
  <c r="P9" i="4"/>
  <c r="H9" i="4"/>
  <c r="F9" i="4"/>
  <c r="K9" i="4"/>
  <c r="J9" i="4"/>
  <c r="I9" i="4"/>
  <c r="G9" i="4"/>
  <c r="Q9" i="4"/>
  <c r="Z8" i="4"/>
  <c r="AP8" i="4"/>
  <c r="BO8" i="4"/>
  <c r="BF8" i="4"/>
  <c r="AH8" i="4"/>
  <c r="AX8" i="4"/>
  <c r="AG11" i="10"/>
  <c r="AM11" i="10"/>
  <c r="AL11" i="10"/>
  <c r="Y11" i="10"/>
  <c r="W8" i="4"/>
  <c r="AM8" i="4"/>
  <c r="BL8" i="4"/>
  <c r="AE8" i="4"/>
  <c r="BC8" i="4"/>
  <c r="AU8" i="4"/>
  <c r="V8" i="4"/>
  <c r="BK8" i="4"/>
  <c r="AL8" i="4"/>
  <c r="BB8" i="4"/>
  <c r="AD8" i="4"/>
  <c r="AT8" i="4"/>
  <c r="X8" i="4"/>
  <c r="BM8" i="4"/>
  <c r="AN8" i="4"/>
  <c r="BD8" i="4"/>
  <c r="AF8" i="4"/>
  <c r="AV8" i="4"/>
  <c r="E11" i="5"/>
  <c r="D10" i="5"/>
  <c r="K10" i="5"/>
  <c r="J10" i="5"/>
  <c r="I10" i="5"/>
  <c r="AD11" i="10"/>
  <c r="BL11" i="10"/>
  <c r="BB11" i="10"/>
  <c r="AA8" i="4"/>
  <c r="BP8" i="4"/>
  <c r="AQ8" i="4"/>
  <c r="AI8" i="4"/>
  <c r="BG8" i="4"/>
  <c r="AY8" i="4"/>
  <c r="AT11" i="10"/>
  <c r="V13" i="11"/>
  <c r="T13" i="11"/>
  <c r="R14" i="11"/>
  <c r="U14" i="11" s="1"/>
  <c r="W12" i="11"/>
  <c r="AA11" i="10"/>
  <c r="BP11" i="10"/>
  <c r="AQ11" i="10"/>
  <c r="M12" i="10"/>
  <c r="AD12" i="10" s="1"/>
  <c r="BG11" i="10"/>
  <c r="AN11" i="10"/>
  <c r="AQ12" i="10"/>
  <c r="E13" i="10"/>
  <c r="BL12" i="10"/>
  <c r="AG12" i="10"/>
  <c r="AI11" i="10"/>
  <c r="O12" i="10"/>
  <c r="AN12" i="10" s="1"/>
  <c r="AP11" i="10"/>
  <c r="AW11" i="10"/>
  <c r="P12" i="10"/>
  <c r="Q12" i="10"/>
  <c r="Z12" i="10" s="1"/>
  <c r="X12" i="10"/>
  <c r="AC13" i="10"/>
  <c r="AI12" i="10"/>
  <c r="AH12" i="10"/>
  <c r="BA13" i="10"/>
  <c r="BG12" i="10"/>
  <c r="AK14" i="10"/>
  <c r="AS13" i="10"/>
  <c r="AY12" i="10"/>
  <c r="U14" i="10"/>
  <c r="BJ13" i="10"/>
  <c r="BO12" i="10"/>
  <c r="P13" i="10"/>
  <c r="M13" i="10"/>
  <c r="O13" i="10"/>
  <c r="R13" i="10"/>
  <c r="BJ15" i="4"/>
  <c r="BA14" i="4"/>
  <c r="AS13" i="4"/>
  <c r="AK15" i="4"/>
  <c r="AC14" i="4"/>
  <c r="D12" i="7"/>
  <c r="E11" i="7"/>
  <c r="D11" i="6"/>
  <c r="E11" i="6" s="1"/>
  <c r="X9" i="3"/>
  <c r="T11" i="3"/>
  <c r="U11" i="3" s="1"/>
  <c r="V10" i="3"/>
  <c r="W10" i="3" s="1"/>
  <c r="AV12" i="10" l="1"/>
  <c r="W9" i="4"/>
  <c r="AM9" i="4"/>
  <c r="BL9" i="4"/>
  <c r="AE9" i="4"/>
  <c r="BC9" i="4"/>
  <c r="AU9" i="4"/>
  <c r="E12" i="5"/>
  <c r="D11" i="5"/>
  <c r="J11" i="5"/>
  <c r="I11" i="5"/>
  <c r="K11" i="5"/>
  <c r="BD12" i="10"/>
  <c r="Y9" i="4"/>
  <c r="BN9" i="4"/>
  <c r="AO9" i="4"/>
  <c r="BE9" i="4"/>
  <c r="AG9" i="4"/>
  <c r="AW9" i="4"/>
  <c r="U57" i="4"/>
  <c r="E11" i="4"/>
  <c r="Q10" i="4"/>
  <c r="P10" i="4"/>
  <c r="O10" i="4"/>
  <c r="M10" i="4"/>
  <c r="J10" i="4"/>
  <c r="H10" i="4"/>
  <c r="G10" i="4"/>
  <c r="F10" i="4"/>
  <c r="R10" i="4"/>
  <c r="N10" i="4"/>
  <c r="K10" i="4"/>
  <c r="I10" i="4"/>
  <c r="Z9" i="4"/>
  <c r="BO9" i="4"/>
  <c r="AP9" i="4"/>
  <c r="BF9" i="4"/>
  <c r="AH9" i="4"/>
  <c r="AX9" i="4"/>
  <c r="AA9" i="4"/>
  <c r="AQ9" i="4"/>
  <c r="BP9" i="4"/>
  <c r="BG9" i="4"/>
  <c r="AI9" i="4"/>
  <c r="AY9" i="4"/>
  <c r="X9" i="4"/>
  <c r="AN9" i="4"/>
  <c r="BM9" i="4"/>
  <c r="AF9" i="4"/>
  <c r="BD9" i="4"/>
  <c r="AV9" i="4"/>
  <c r="V9" i="4"/>
  <c r="AL9" i="4"/>
  <c r="BK9" i="4"/>
  <c r="AD9" i="4"/>
  <c r="BB9" i="4"/>
  <c r="AT9" i="4"/>
  <c r="D9" i="1"/>
  <c r="E8" i="1"/>
  <c r="V14" i="11"/>
  <c r="T14" i="11"/>
  <c r="R15" i="11"/>
  <c r="U15" i="11" s="1"/>
  <c r="W13" i="11"/>
  <c r="BC12" i="10"/>
  <c r="W12" i="10"/>
  <c r="AU12" i="10"/>
  <c r="AA12" i="10"/>
  <c r="AO12" i="10"/>
  <c r="Y12" i="10"/>
  <c r="AW13" i="10"/>
  <c r="BG13" i="10"/>
  <c r="E14" i="10"/>
  <c r="M14" i="10" s="1"/>
  <c r="AN13" i="10"/>
  <c r="BM12" i="10"/>
  <c r="BB12" i="10"/>
  <c r="AO13" i="10"/>
  <c r="AT12" i="10"/>
  <c r="BK12" i="10"/>
  <c r="Q13" i="10"/>
  <c r="Z13" i="10" s="1"/>
  <c r="BF12" i="10"/>
  <c r="AF12" i="10"/>
  <c r="AL12" i="10"/>
  <c r="V12" i="10"/>
  <c r="AL13" i="10"/>
  <c r="BN12" i="10"/>
  <c r="AW12" i="10"/>
  <c r="AE12" i="10"/>
  <c r="AM12" i="10"/>
  <c r="BE12" i="10"/>
  <c r="N13" i="10"/>
  <c r="BP12" i="10"/>
  <c r="AX12" i="10"/>
  <c r="AP12" i="10"/>
  <c r="AA13" i="10"/>
  <c r="V13" i="10"/>
  <c r="AK15" i="10"/>
  <c r="BM13" i="10"/>
  <c r="BK13" i="10"/>
  <c r="BP13" i="10"/>
  <c r="BJ14" i="10"/>
  <c r="N14" i="10"/>
  <c r="U15" i="10"/>
  <c r="AF13" i="10"/>
  <c r="AD13" i="10"/>
  <c r="AC14" i="10"/>
  <c r="AG13" i="10"/>
  <c r="X13" i="10"/>
  <c r="AT13" i="10"/>
  <c r="AS14" i="10"/>
  <c r="AU13" i="10"/>
  <c r="BC13" i="10"/>
  <c r="BA14" i="10"/>
  <c r="BE13" i="10"/>
  <c r="BD13" i="10"/>
  <c r="BB13" i="10"/>
  <c r="BJ16" i="4"/>
  <c r="BA15" i="4"/>
  <c r="AS14" i="4"/>
  <c r="AK16" i="4"/>
  <c r="AC15" i="4"/>
  <c r="D13" i="7"/>
  <c r="E12" i="7"/>
  <c r="D12" i="6"/>
  <c r="E12" i="6" s="1"/>
  <c r="X10" i="3"/>
  <c r="T12" i="3"/>
  <c r="U12" i="3" s="1"/>
  <c r="V11" i="3"/>
  <c r="W11" i="3" s="1"/>
  <c r="W10" i="4" l="1"/>
  <c r="AM10" i="4"/>
  <c r="BL10" i="4"/>
  <c r="AE10" i="4"/>
  <c r="BC10" i="4"/>
  <c r="AU10" i="4"/>
  <c r="AH13" i="10"/>
  <c r="R14" i="10"/>
  <c r="AA14" i="10" s="1"/>
  <c r="AA10" i="4"/>
  <c r="BP10" i="4"/>
  <c r="AQ10" i="4"/>
  <c r="AI10" i="4"/>
  <c r="BG10" i="4"/>
  <c r="AY10" i="4"/>
  <c r="Z10" i="4"/>
  <c r="AP10" i="4"/>
  <c r="BO10" i="4"/>
  <c r="BF10" i="4"/>
  <c r="AH10" i="4"/>
  <c r="AX10" i="4"/>
  <c r="AP13" i="10"/>
  <c r="BO13" i="10"/>
  <c r="E12" i="4"/>
  <c r="R11" i="4"/>
  <c r="Q11" i="4"/>
  <c r="O11" i="4"/>
  <c r="N11" i="4"/>
  <c r="J11" i="4"/>
  <c r="P11" i="4"/>
  <c r="I11" i="4"/>
  <c r="M11" i="4"/>
  <c r="H11" i="4"/>
  <c r="K11" i="4"/>
  <c r="G11" i="4"/>
  <c r="F11" i="4"/>
  <c r="X10" i="4"/>
  <c r="BM10" i="4"/>
  <c r="AN10" i="4"/>
  <c r="BD10" i="4"/>
  <c r="AF10" i="4"/>
  <c r="AV10" i="4"/>
  <c r="E13" i="5"/>
  <c r="D12" i="5"/>
  <c r="K12" i="5"/>
  <c r="I12" i="5"/>
  <c r="J12" i="5"/>
  <c r="Y10" i="4"/>
  <c r="AO10" i="4"/>
  <c r="BN10" i="4"/>
  <c r="BE10" i="4"/>
  <c r="AG10" i="4"/>
  <c r="AW10" i="4"/>
  <c r="AX13" i="10"/>
  <c r="O14" i="10"/>
  <c r="BD14" i="10" s="1"/>
  <c r="Q14" i="10"/>
  <c r="AX14" i="10" s="1"/>
  <c r="D10" i="1"/>
  <c r="E9" i="1"/>
  <c r="U58" i="4"/>
  <c r="P14" i="10"/>
  <c r="V10" i="4"/>
  <c r="AL10" i="4"/>
  <c r="BK10" i="4"/>
  <c r="AD10" i="4"/>
  <c r="BB10" i="4"/>
  <c r="AT10" i="4"/>
  <c r="V15" i="11"/>
  <c r="R16" i="11"/>
  <c r="U16" i="11" s="1"/>
  <c r="T15" i="11"/>
  <c r="W14" i="11"/>
  <c r="AM13" i="10"/>
  <c r="AV13" i="10"/>
  <c r="AI13" i="10"/>
  <c r="W13" i="10"/>
  <c r="AQ13" i="10"/>
  <c r="AY13" i="10"/>
  <c r="Y13" i="10"/>
  <c r="BN13" i="10"/>
  <c r="BF13" i="10"/>
  <c r="AE13" i="10"/>
  <c r="Z14" i="10"/>
  <c r="E15" i="10"/>
  <c r="N15" i="10" s="1"/>
  <c r="W14" i="10"/>
  <c r="V14" i="10"/>
  <c r="AO14" i="10"/>
  <c r="BL13" i="10"/>
  <c r="AM14" i="10"/>
  <c r="AT14" i="10"/>
  <c r="AW14" i="10"/>
  <c r="AS15" i="10"/>
  <c r="BA15" i="10"/>
  <c r="BB14" i="10"/>
  <c r="BE14" i="10"/>
  <c r="R15" i="10"/>
  <c r="P15" i="10"/>
  <c r="O15" i="10"/>
  <c r="BK14" i="10"/>
  <c r="BJ15" i="10"/>
  <c r="BN14" i="10"/>
  <c r="BL14" i="10"/>
  <c r="AE14" i="10"/>
  <c r="AG14" i="10"/>
  <c r="AD14" i="10"/>
  <c r="AC15" i="10"/>
  <c r="U16" i="10"/>
  <c r="AK16" i="10"/>
  <c r="BJ17" i="4"/>
  <c r="BA16" i="4"/>
  <c r="AS15" i="4"/>
  <c r="AK17" i="4"/>
  <c r="AC16" i="4"/>
  <c r="D14" i="7"/>
  <c r="E13" i="7"/>
  <c r="D13" i="6"/>
  <c r="E13" i="6" s="1"/>
  <c r="X11" i="3"/>
  <c r="T13" i="3"/>
  <c r="U13" i="3" s="1"/>
  <c r="V12" i="3"/>
  <c r="W12" i="3" s="1"/>
  <c r="Z11" i="4" l="1"/>
  <c r="AP11" i="4"/>
  <c r="BO11" i="4"/>
  <c r="BF11" i="4"/>
  <c r="AH11" i="4"/>
  <c r="AX11" i="4"/>
  <c r="AF14" i="10"/>
  <c r="Q15" i="10"/>
  <c r="AP15" i="10" s="1"/>
  <c r="AN14" i="10"/>
  <c r="E14" i="5"/>
  <c r="D13" i="5"/>
  <c r="K13" i="5"/>
  <c r="J13" i="5"/>
  <c r="I13" i="5"/>
  <c r="AA11" i="4"/>
  <c r="BP11" i="4"/>
  <c r="AQ11" i="4"/>
  <c r="BG11" i="4"/>
  <c r="AI11" i="4"/>
  <c r="AY11" i="4"/>
  <c r="AH14" i="10"/>
  <c r="M15" i="10"/>
  <c r="BK15" i="10" s="1"/>
  <c r="AV14" i="10"/>
  <c r="V11" i="4"/>
  <c r="BK11" i="4"/>
  <c r="AL11" i="4"/>
  <c r="BB11" i="4"/>
  <c r="AD11" i="4"/>
  <c r="AT11" i="4"/>
  <c r="E13" i="4"/>
  <c r="M12" i="4"/>
  <c r="Q12" i="4"/>
  <c r="P12" i="4"/>
  <c r="R12" i="4"/>
  <c r="F12" i="4"/>
  <c r="O12" i="4"/>
  <c r="N12" i="4"/>
  <c r="K12" i="4"/>
  <c r="J12" i="4"/>
  <c r="I12" i="4"/>
  <c r="H12" i="4"/>
  <c r="G12" i="4"/>
  <c r="U59" i="4"/>
  <c r="X11" i="4"/>
  <c r="AN11" i="4"/>
  <c r="BM11" i="4"/>
  <c r="AF11" i="4"/>
  <c r="BD11" i="4"/>
  <c r="AV11" i="4"/>
  <c r="Y11" i="4"/>
  <c r="AO11" i="4"/>
  <c r="BN11" i="4"/>
  <c r="AG11" i="4"/>
  <c r="BE11" i="4"/>
  <c r="AW11" i="4"/>
  <c r="BM14" i="10"/>
  <c r="X14" i="10"/>
  <c r="D11" i="1"/>
  <c r="E10" i="1"/>
  <c r="W11" i="4"/>
  <c r="BL11" i="4"/>
  <c r="AM11" i="4"/>
  <c r="BC11" i="4"/>
  <c r="AE11" i="4"/>
  <c r="AU11" i="4"/>
  <c r="W15" i="11"/>
  <c r="R17" i="11"/>
  <c r="U17" i="11" s="1"/>
  <c r="V16" i="11"/>
  <c r="T16" i="11"/>
  <c r="Y15" i="10"/>
  <c r="AY14" i="10"/>
  <c r="AQ14" i="10"/>
  <c r="AO15" i="10"/>
  <c r="BO14" i="10"/>
  <c r="BF14" i="10"/>
  <c r="AL14" i="10"/>
  <c r="AP14" i="10"/>
  <c r="BG14" i="10"/>
  <c r="BP14" i="10"/>
  <c r="AI14" i="10"/>
  <c r="BC14" i="10"/>
  <c r="Y14" i="10"/>
  <c r="AU14" i="10"/>
  <c r="AA15" i="10"/>
  <c r="E16" i="10"/>
  <c r="M16" i="10" s="1"/>
  <c r="AT15" i="10"/>
  <c r="AM15" i="10"/>
  <c r="X15" i="10"/>
  <c r="BP15" i="10"/>
  <c r="BJ16" i="10"/>
  <c r="BN15" i="10"/>
  <c r="P16" i="10"/>
  <c r="N16" i="10"/>
  <c r="U17" i="10"/>
  <c r="AK17" i="10"/>
  <c r="AC16" i="10"/>
  <c r="AG15" i="10"/>
  <c r="AD15" i="10"/>
  <c r="AW15" i="10"/>
  <c r="AS16" i="10"/>
  <c r="AV15" i="10"/>
  <c r="BC15" i="10"/>
  <c r="BA16" i="10"/>
  <c r="BE15" i="10"/>
  <c r="BB15" i="10"/>
  <c r="BJ18" i="4"/>
  <c r="BA17" i="4"/>
  <c r="AS16" i="4"/>
  <c r="AK18" i="4"/>
  <c r="AC17" i="4"/>
  <c r="D15" i="7"/>
  <c r="E14" i="7"/>
  <c r="D14" i="6"/>
  <c r="E14" i="6" s="1"/>
  <c r="X12" i="3"/>
  <c r="T14" i="3"/>
  <c r="U14" i="3" s="1"/>
  <c r="V13" i="3"/>
  <c r="W13" i="3" s="1"/>
  <c r="AA12" i="4" l="1"/>
  <c r="AQ12" i="4"/>
  <c r="BP12" i="4"/>
  <c r="AI12" i="4"/>
  <c r="BG12" i="4"/>
  <c r="AY12" i="4"/>
  <c r="R16" i="10"/>
  <c r="Z12" i="4"/>
  <c r="BO12" i="4"/>
  <c r="AP12" i="4"/>
  <c r="AH12" i="4"/>
  <c r="BF12" i="4"/>
  <c r="AX12" i="4"/>
  <c r="V12" i="4"/>
  <c r="AL12" i="4"/>
  <c r="BK12" i="4"/>
  <c r="AD12" i="4"/>
  <c r="BB12" i="4"/>
  <c r="AT12" i="4"/>
  <c r="E14" i="4"/>
  <c r="O13" i="4"/>
  <c r="N13" i="4"/>
  <c r="M13" i="4"/>
  <c r="R13" i="4"/>
  <c r="H13" i="4"/>
  <c r="F13" i="4"/>
  <c r="G13" i="4"/>
  <c r="Q13" i="4"/>
  <c r="K13" i="4"/>
  <c r="P13" i="4"/>
  <c r="J13" i="4"/>
  <c r="I13" i="4"/>
  <c r="W12" i="4"/>
  <c r="AM12" i="4"/>
  <c r="BL12" i="4"/>
  <c r="AE12" i="4"/>
  <c r="BC12" i="4"/>
  <c r="AU12" i="4"/>
  <c r="Y12" i="4"/>
  <c r="BN12" i="4"/>
  <c r="AO12" i="4"/>
  <c r="AG12" i="4"/>
  <c r="BE12" i="4"/>
  <c r="AW12" i="4"/>
  <c r="Q16" i="10"/>
  <c r="Z16" i="10" s="1"/>
  <c r="D12" i="1"/>
  <c r="E11" i="1"/>
  <c r="X12" i="4"/>
  <c r="BM12" i="4"/>
  <c r="AN12" i="4"/>
  <c r="BD12" i="4"/>
  <c r="AF12" i="4"/>
  <c r="AV12" i="4"/>
  <c r="E15" i="5"/>
  <c r="D14" i="5"/>
  <c r="I14" i="5"/>
  <c r="J14" i="5"/>
  <c r="K14" i="5"/>
  <c r="U60" i="4"/>
  <c r="R18" i="11"/>
  <c r="U18" i="11" s="1"/>
  <c r="T17" i="11"/>
  <c r="V17" i="11"/>
  <c r="W16" i="11"/>
  <c r="AQ15" i="10"/>
  <c r="V15" i="10"/>
  <c r="BD15" i="10"/>
  <c r="AY15" i="10"/>
  <c r="AI15" i="10"/>
  <c r="BM15" i="10"/>
  <c r="E17" i="10"/>
  <c r="V16" i="10"/>
  <c r="AO16" i="10"/>
  <c r="AU16" i="10"/>
  <c r="AQ16" i="10"/>
  <c r="AE15" i="10"/>
  <c r="BF15" i="10"/>
  <c r="AF15" i="10"/>
  <c r="AL15" i="10"/>
  <c r="AN15" i="10"/>
  <c r="AU15" i="10"/>
  <c r="Z15" i="10"/>
  <c r="BG15" i="10"/>
  <c r="AX15" i="10"/>
  <c r="AH15" i="10"/>
  <c r="BO15" i="10"/>
  <c r="O16" i="10"/>
  <c r="X16" i="10" s="1"/>
  <c r="W15" i="10"/>
  <c r="BL15" i="10"/>
  <c r="AE16" i="10"/>
  <c r="AC17" i="10"/>
  <c r="AS17" i="10"/>
  <c r="AY16" i="10"/>
  <c r="AK18" i="10"/>
  <c r="U18" i="10"/>
  <c r="R17" i="10"/>
  <c r="P17" i="10"/>
  <c r="N17" i="10"/>
  <c r="M17" i="10"/>
  <c r="Q17" i="10"/>
  <c r="BO16" i="10"/>
  <c r="BP16" i="10"/>
  <c r="BL16" i="10"/>
  <c r="BJ17" i="10"/>
  <c r="BC16" i="10"/>
  <c r="BA17" i="10"/>
  <c r="BG16" i="10"/>
  <c r="BJ19" i="4"/>
  <c r="BA18" i="4"/>
  <c r="AS17" i="4"/>
  <c r="AK19" i="4"/>
  <c r="AC18" i="4"/>
  <c r="D16" i="7"/>
  <c r="E15" i="7"/>
  <c r="D15" i="6"/>
  <c r="E15" i="6" s="1"/>
  <c r="X13" i="3"/>
  <c r="T15" i="3"/>
  <c r="U15" i="3" s="1"/>
  <c r="V14" i="3"/>
  <c r="W14" i="3" s="1"/>
  <c r="E15" i="4" l="1"/>
  <c r="Q14" i="4"/>
  <c r="P14" i="4"/>
  <c r="O14" i="4"/>
  <c r="M14" i="4"/>
  <c r="J14" i="4"/>
  <c r="H14" i="4"/>
  <c r="G14" i="4"/>
  <c r="R14" i="4"/>
  <c r="F14" i="4"/>
  <c r="N14" i="4"/>
  <c r="K14" i="4"/>
  <c r="I14" i="4"/>
  <c r="AX16" i="10"/>
  <c r="E16" i="5"/>
  <c r="D15" i="5"/>
  <c r="J15" i="5"/>
  <c r="I15" i="5"/>
  <c r="K15" i="5"/>
  <c r="U61" i="4"/>
  <c r="Z13" i="4"/>
  <c r="BO13" i="4"/>
  <c r="AP13" i="4"/>
  <c r="AH13" i="4"/>
  <c r="BF13" i="4"/>
  <c r="AX13" i="4"/>
  <c r="AA13" i="4"/>
  <c r="BP13" i="4"/>
  <c r="AQ13" i="4"/>
  <c r="AI13" i="4"/>
  <c r="BG13" i="4"/>
  <c r="AY13" i="4"/>
  <c r="V13" i="4"/>
  <c r="AL13" i="4"/>
  <c r="BK13" i="4"/>
  <c r="BB13" i="4"/>
  <c r="AD13" i="4"/>
  <c r="AT13" i="4"/>
  <c r="D13" i="1"/>
  <c r="E12" i="1"/>
  <c r="AH16" i="10"/>
  <c r="AP16" i="10"/>
  <c r="Y13" i="4"/>
  <c r="AO13" i="4"/>
  <c r="BN13" i="4"/>
  <c r="BE13" i="4"/>
  <c r="AG13" i="4"/>
  <c r="AW13" i="4"/>
  <c r="W13" i="4"/>
  <c r="AM13" i="4"/>
  <c r="BL13" i="4"/>
  <c r="BC13" i="4"/>
  <c r="AE13" i="4"/>
  <c r="AU13" i="4"/>
  <c r="BF16" i="10"/>
  <c r="X13" i="4"/>
  <c r="AN13" i="4"/>
  <c r="BM13" i="4"/>
  <c r="BD13" i="4"/>
  <c r="AF13" i="4"/>
  <c r="AV13" i="4"/>
  <c r="W17" i="11"/>
  <c r="R19" i="11"/>
  <c r="U19" i="11" s="1"/>
  <c r="V18" i="11"/>
  <c r="T18" i="11"/>
  <c r="BB16" i="10"/>
  <c r="AU17" i="10"/>
  <c r="AO17" i="10"/>
  <c r="Z17" i="10"/>
  <c r="E18" i="10"/>
  <c r="BK17" i="10"/>
  <c r="BD16" i="10"/>
  <c r="AW16" i="10"/>
  <c r="BK16" i="10"/>
  <c r="AQ17" i="10"/>
  <c r="AT16" i="10"/>
  <c r="AD16" i="10"/>
  <c r="W16" i="10"/>
  <c r="BM16" i="10"/>
  <c r="AV16" i="10"/>
  <c r="AN16" i="10"/>
  <c r="Y16" i="10"/>
  <c r="AL16" i="10"/>
  <c r="BN16" i="10"/>
  <c r="AF16" i="10"/>
  <c r="BE16" i="10"/>
  <c r="AA16" i="10"/>
  <c r="AG16" i="10"/>
  <c r="AM16" i="10"/>
  <c r="O17" i="10"/>
  <c r="AN17" i="10" s="1"/>
  <c r="AI16" i="10"/>
  <c r="BO17" i="10"/>
  <c r="BJ18" i="10"/>
  <c r="BP17" i="10"/>
  <c r="BL17" i="10"/>
  <c r="AA17" i="10"/>
  <c r="AM17" i="10"/>
  <c r="U19" i="10"/>
  <c r="AD17" i="10"/>
  <c r="AH17" i="10"/>
  <c r="AE17" i="10"/>
  <c r="AC18" i="10"/>
  <c r="AI17" i="10"/>
  <c r="AP17" i="10"/>
  <c r="AT17" i="10"/>
  <c r="AX17" i="10"/>
  <c r="AW17" i="10"/>
  <c r="AY17" i="10"/>
  <c r="AS18" i="10"/>
  <c r="BC17" i="10"/>
  <c r="BA18" i="10"/>
  <c r="BG17" i="10"/>
  <c r="BF17" i="10"/>
  <c r="BB17" i="10"/>
  <c r="R18" i="10"/>
  <c r="P18" i="10"/>
  <c r="O18" i="10"/>
  <c r="N18" i="10"/>
  <c r="M18" i="10"/>
  <c r="Q18" i="10"/>
  <c r="AK19" i="10"/>
  <c r="BJ20" i="4"/>
  <c r="BA19" i="4"/>
  <c r="AS18" i="4"/>
  <c r="AK20" i="4"/>
  <c r="AC19" i="4"/>
  <c r="D17" i="7"/>
  <c r="E16" i="7"/>
  <c r="D16" i="6"/>
  <c r="E16" i="6" s="1"/>
  <c r="X14" i="3"/>
  <c r="T16" i="3"/>
  <c r="U16" i="3" s="1"/>
  <c r="V15" i="3"/>
  <c r="W15" i="3" s="1"/>
  <c r="E17" i="5" l="1"/>
  <c r="D16" i="5"/>
  <c r="I16" i="5"/>
  <c r="K16" i="5"/>
  <c r="J16" i="5"/>
  <c r="V14" i="4"/>
  <c r="AL14" i="4"/>
  <c r="BK14" i="4"/>
  <c r="AD14" i="4"/>
  <c r="BB14" i="4"/>
  <c r="AT14" i="4"/>
  <c r="X14" i="4"/>
  <c r="BM14" i="4"/>
  <c r="AN14" i="4"/>
  <c r="AF14" i="4"/>
  <c r="BD14" i="4"/>
  <c r="AV14" i="4"/>
  <c r="U62" i="4"/>
  <c r="D14" i="1"/>
  <c r="E13" i="1"/>
  <c r="W14" i="4"/>
  <c r="BL14" i="4"/>
  <c r="AM14" i="4"/>
  <c r="BC14" i="4"/>
  <c r="AE14" i="4"/>
  <c r="AU14" i="4"/>
  <c r="Y14" i="4"/>
  <c r="AO14" i="4"/>
  <c r="BN14" i="4"/>
  <c r="BE14" i="4"/>
  <c r="AG14" i="4"/>
  <c r="AW14" i="4"/>
  <c r="Z14" i="4"/>
  <c r="BO14" i="4"/>
  <c r="AP14" i="4"/>
  <c r="BF14" i="4"/>
  <c r="AH14" i="4"/>
  <c r="AX14" i="4"/>
  <c r="AA14" i="4"/>
  <c r="AQ14" i="4"/>
  <c r="BP14" i="4"/>
  <c r="AI14" i="4"/>
  <c r="BG14" i="4"/>
  <c r="AY14" i="4"/>
  <c r="E16" i="4"/>
  <c r="R15" i="4"/>
  <c r="Q15" i="4"/>
  <c r="O15" i="4"/>
  <c r="N15" i="4"/>
  <c r="P15" i="4"/>
  <c r="J15" i="4"/>
  <c r="M15" i="4"/>
  <c r="I15" i="4"/>
  <c r="H15" i="4"/>
  <c r="G15" i="4"/>
  <c r="F15" i="4"/>
  <c r="K15" i="4"/>
  <c r="W18" i="11"/>
  <c r="T19" i="11"/>
  <c r="R20" i="11"/>
  <c r="U20" i="11" s="1"/>
  <c r="V19" i="11"/>
  <c r="AF17" i="10"/>
  <c r="BN17" i="10"/>
  <c r="Z18" i="10"/>
  <c r="BE17" i="10"/>
  <c r="V17" i="10"/>
  <c r="Y17" i="10"/>
  <c r="W17" i="10"/>
  <c r="AV17" i="10"/>
  <c r="AA18" i="10"/>
  <c r="X17" i="10"/>
  <c r="AL17" i="10"/>
  <c r="BD17" i="10"/>
  <c r="AG17" i="10"/>
  <c r="BM17" i="10"/>
  <c r="AL18" i="10"/>
  <c r="AU18" i="10"/>
  <c r="AN18" i="10"/>
  <c r="BN18" i="10"/>
  <c r="AQ18" i="10"/>
  <c r="E19" i="10"/>
  <c r="Q19" i="10" s="1"/>
  <c r="V18" i="10"/>
  <c r="AP18" i="10"/>
  <c r="AK20" i="10"/>
  <c r="AS19" i="10"/>
  <c r="AX18" i="10"/>
  <c r="AD18" i="10"/>
  <c r="AC19" i="10"/>
  <c r="AH18" i="10"/>
  <c r="AI18" i="10"/>
  <c r="R19" i="10"/>
  <c r="O19" i="10"/>
  <c r="N19" i="10"/>
  <c r="M19" i="10"/>
  <c r="BC18" i="10"/>
  <c r="BA19" i="10"/>
  <c r="BF18" i="10"/>
  <c r="BO18" i="10"/>
  <c r="BK18" i="10"/>
  <c r="BJ19" i="10"/>
  <c r="U20" i="10"/>
  <c r="BJ21" i="4"/>
  <c r="BA20" i="4"/>
  <c r="AS19" i="4"/>
  <c r="AK21" i="4"/>
  <c r="AC20" i="4"/>
  <c r="D18" i="7"/>
  <c r="E17" i="7"/>
  <c r="D17" i="6"/>
  <c r="E17" i="6" s="1"/>
  <c r="X15" i="3"/>
  <c r="T17" i="3"/>
  <c r="U17" i="3" s="1"/>
  <c r="V16" i="3"/>
  <c r="W16" i="3" s="1"/>
  <c r="X15" i="4" l="1"/>
  <c r="BM15" i="4"/>
  <c r="AN15" i="4"/>
  <c r="AF15" i="4"/>
  <c r="BD15" i="4"/>
  <c r="AV15" i="4"/>
  <c r="U63" i="4"/>
  <c r="Z15" i="4"/>
  <c r="AP15" i="4"/>
  <c r="BO15" i="4"/>
  <c r="BF15" i="4"/>
  <c r="AH15" i="4"/>
  <c r="AX15" i="4"/>
  <c r="P19" i="10"/>
  <c r="E17" i="4"/>
  <c r="M16" i="4"/>
  <c r="Q16" i="4"/>
  <c r="P16" i="4"/>
  <c r="O16" i="4"/>
  <c r="F16" i="4"/>
  <c r="N16" i="4"/>
  <c r="K16" i="4"/>
  <c r="J16" i="4"/>
  <c r="R16" i="4"/>
  <c r="I16" i="4"/>
  <c r="H16" i="4"/>
  <c r="G16" i="4"/>
  <c r="D15" i="1"/>
  <c r="E14" i="1"/>
  <c r="V15" i="4"/>
  <c r="AL15" i="4"/>
  <c r="BK15" i="4"/>
  <c r="AD15" i="4"/>
  <c r="BB15" i="4"/>
  <c r="AT15" i="4"/>
  <c r="AA15" i="4"/>
  <c r="BP15" i="4"/>
  <c r="AQ15" i="4"/>
  <c r="AI15" i="4"/>
  <c r="BG15" i="4"/>
  <c r="AY15" i="4"/>
  <c r="Y15" i="4"/>
  <c r="AO15" i="4"/>
  <c r="BN15" i="4"/>
  <c r="BE15" i="4"/>
  <c r="AG15" i="4"/>
  <c r="AW15" i="4"/>
  <c r="W15" i="4"/>
  <c r="BL15" i="4"/>
  <c r="AM15" i="4"/>
  <c r="AE15" i="4"/>
  <c r="BC15" i="4"/>
  <c r="AU15" i="4"/>
  <c r="E18" i="5"/>
  <c r="D17" i="5"/>
  <c r="K17" i="5"/>
  <c r="J17" i="5"/>
  <c r="I17" i="5"/>
  <c r="V20" i="11"/>
  <c r="T20" i="11"/>
  <c r="R21" i="11"/>
  <c r="U21" i="11" s="1"/>
  <c r="W19" i="11"/>
  <c r="AV18" i="10"/>
  <c r="Y18" i="10"/>
  <c r="AY18" i="10"/>
  <c r="BD18" i="10"/>
  <c r="AW18" i="10"/>
  <c r="BE18" i="10"/>
  <c r="X18" i="10"/>
  <c r="AE18" i="10"/>
  <c r="AO18" i="10"/>
  <c r="BB18" i="10"/>
  <c r="AF18" i="10"/>
  <c r="AM18" i="10"/>
  <c r="W18" i="10"/>
  <c r="BM18" i="10"/>
  <c r="AG18" i="10"/>
  <c r="AT18" i="10"/>
  <c r="AE19" i="10"/>
  <c r="Y19" i="10"/>
  <c r="E20" i="10"/>
  <c r="O20" i="10" s="1"/>
  <c r="BF19" i="10"/>
  <c r="V19" i="10"/>
  <c r="AA19" i="10"/>
  <c r="BL18" i="10"/>
  <c r="BP18" i="10"/>
  <c r="BG18" i="10"/>
  <c r="X19" i="10"/>
  <c r="BM19" i="10"/>
  <c r="BL19" i="10"/>
  <c r="BK19" i="10"/>
  <c r="BJ20" i="10"/>
  <c r="BP19" i="10"/>
  <c r="BD19" i="10"/>
  <c r="BB19" i="10"/>
  <c r="BA20" i="10"/>
  <c r="BG19" i="10"/>
  <c r="AN19" i="10"/>
  <c r="AQ19" i="10"/>
  <c r="AV19" i="10"/>
  <c r="AT19" i="10"/>
  <c r="AS20" i="10"/>
  <c r="AY19" i="10"/>
  <c r="AK21" i="10"/>
  <c r="U21" i="10"/>
  <c r="AD19" i="10"/>
  <c r="AC20" i="10"/>
  <c r="AI19" i="10"/>
  <c r="AH19" i="10"/>
  <c r="AG19" i="10"/>
  <c r="AF19" i="10"/>
  <c r="BJ22" i="4"/>
  <c r="BA21" i="4"/>
  <c r="AS20" i="4"/>
  <c r="AK22" i="4"/>
  <c r="AC21" i="4"/>
  <c r="D19" i="7"/>
  <c r="E18" i="7"/>
  <c r="D18" i="6"/>
  <c r="E18" i="6" s="1"/>
  <c r="X16" i="3"/>
  <c r="T18" i="3"/>
  <c r="U18" i="3" s="1"/>
  <c r="V17" i="3"/>
  <c r="W17" i="3" s="1"/>
  <c r="X16" i="4" l="1"/>
  <c r="BM16" i="4"/>
  <c r="AN16" i="4"/>
  <c r="BD16" i="4"/>
  <c r="AF16" i="4"/>
  <c r="AV16" i="4"/>
  <c r="E19" i="5"/>
  <c r="D18" i="5"/>
  <c r="I18" i="5"/>
  <c r="J18" i="5"/>
  <c r="K18" i="5"/>
  <c r="Y16" i="4"/>
  <c r="BN16" i="4"/>
  <c r="AO16" i="4"/>
  <c r="BE16" i="4"/>
  <c r="AG16" i="4"/>
  <c r="AW16" i="4"/>
  <c r="Z16" i="4"/>
  <c r="AP16" i="4"/>
  <c r="BO16" i="4"/>
  <c r="BF16" i="4"/>
  <c r="AH16" i="4"/>
  <c r="AX16" i="4"/>
  <c r="U64" i="4"/>
  <c r="AA16" i="4"/>
  <c r="AQ16" i="4"/>
  <c r="BP16" i="4"/>
  <c r="AI16" i="4"/>
  <c r="BG16" i="4"/>
  <c r="AY16" i="4"/>
  <c r="V16" i="4"/>
  <c r="AL16" i="4"/>
  <c r="BK16" i="4"/>
  <c r="BB16" i="4"/>
  <c r="AD16" i="4"/>
  <c r="AT16" i="4"/>
  <c r="D16" i="1"/>
  <c r="E15" i="1"/>
  <c r="E18" i="4"/>
  <c r="O17" i="4"/>
  <c r="N17" i="4"/>
  <c r="M17" i="4"/>
  <c r="R17" i="4"/>
  <c r="H17" i="4"/>
  <c r="F17" i="4"/>
  <c r="Q17" i="4"/>
  <c r="K17" i="4"/>
  <c r="J17" i="4"/>
  <c r="I17" i="4"/>
  <c r="G17" i="4"/>
  <c r="P17" i="4"/>
  <c r="P20" i="10"/>
  <c r="Y20" i="10" s="1"/>
  <c r="W16" i="4"/>
  <c r="AM16" i="4"/>
  <c r="BL16" i="4"/>
  <c r="AE16" i="4"/>
  <c r="BC16" i="4"/>
  <c r="AU16" i="4"/>
  <c r="W20" i="11"/>
  <c r="V21" i="11"/>
  <c r="T21" i="11"/>
  <c r="R22" i="11"/>
  <c r="U22" i="11" s="1"/>
  <c r="AP19" i="10"/>
  <c r="BC19" i="10"/>
  <c r="BO19" i="10"/>
  <c r="AL19" i="10"/>
  <c r="AU19" i="10"/>
  <c r="BE19" i="10"/>
  <c r="W19" i="10"/>
  <c r="AW19" i="10"/>
  <c r="AM19" i="10"/>
  <c r="X20" i="10"/>
  <c r="E21" i="10"/>
  <c r="P21" i="10" s="1"/>
  <c r="Q20" i="10"/>
  <c r="Z20" i="10" s="1"/>
  <c r="R20" i="10"/>
  <c r="AY20" i="10" s="1"/>
  <c r="BN19" i="10"/>
  <c r="M20" i="10"/>
  <c r="AD20" i="10" s="1"/>
  <c r="Z19" i="10"/>
  <c r="N20" i="10"/>
  <c r="AM20" i="10" s="1"/>
  <c r="AX19" i="10"/>
  <c r="AO19" i="10"/>
  <c r="U22" i="10"/>
  <c r="BO20" i="10"/>
  <c r="BN20" i="10"/>
  <c r="BM20" i="10"/>
  <c r="BJ21" i="10"/>
  <c r="AC21" i="10"/>
  <c r="AG20" i="10"/>
  <c r="AF20" i="10"/>
  <c r="AV20" i="10"/>
  <c r="AS21" i="10"/>
  <c r="AX20" i="10"/>
  <c r="AW20" i="10"/>
  <c r="BD20" i="10"/>
  <c r="BA21" i="10"/>
  <c r="BF20" i="10"/>
  <c r="AK22" i="10"/>
  <c r="R21" i="10"/>
  <c r="Q21" i="10"/>
  <c r="M21" i="10"/>
  <c r="BJ23" i="4"/>
  <c r="BA22" i="4"/>
  <c r="AS21" i="4"/>
  <c r="AK23" i="4"/>
  <c r="AC22" i="4"/>
  <c r="D20" i="7"/>
  <c r="E19" i="7"/>
  <c r="D19" i="6"/>
  <c r="E19" i="6" s="1"/>
  <c r="X17" i="3"/>
  <c r="T19" i="3"/>
  <c r="U19" i="3" s="1"/>
  <c r="V18" i="3"/>
  <c r="W18" i="3" s="1"/>
  <c r="Y17" i="4" l="1"/>
  <c r="BN17" i="4"/>
  <c r="AO17" i="4"/>
  <c r="BE17" i="4"/>
  <c r="AG17" i="4"/>
  <c r="AW17" i="4"/>
  <c r="AA17" i="4"/>
  <c r="BP17" i="4"/>
  <c r="AQ17" i="4"/>
  <c r="AI17" i="4"/>
  <c r="BG17" i="4"/>
  <c r="AY17" i="4"/>
  <c r="V17" i="4"/>
  <c r="BK17" i="4"/>
  <c r="AL17" i="4"/>
  <c r="BB17" i="4"/>
  <c r="AD17" i="4"/>
  <c r="AT17" i="4"/>
  <c r="U65" i="4"/>
  <c r="N21" i="10"/>
  <c r="BC21" i="10" s="1"/>
  <c r="W17" i="4"/>
  <c r="BL17" i="4"/>
  <c r="AM17" i="4"/>
  <c r="BC17" i="4"/>
  <c r="AE17" i="4"/>
  <c r="AU17" i="4"/>
  <c r="E20" i="5"/>
  <c r="D19" i="5"/>
  <c r="J19" i="5"/>
  <c r="I19" i="5"/>
  <c r="K19" i="5"/>
  <c r="Z17" i="4"/>
  <c r="AP17" i="4"/>
  <c r="BO17" i="4"/>
  <c r="AH17" i="4"/>
  <c r="BF17" i="4"/>
  <c r="AX17" i="4"/>
  <c r="O21" i="10"/>
  <c r="BE20" i="10"/>
  <c r="AO20" i="10"/>
  <c r="X17" i="4"/>
  <c r="AN17" i="4"/>
  <c r="BM17" i="4"/>
  <c r="BD17" i="4"/>
  <c r="AF17" i="4"/>
  <c r="AV17" i="4"/>
  <c r="D17" i="1"/>
  <c r="E16" i="1"/>
  <c r="E19" i="4"/>
  <c r="Q18" i="4"/>
  <c r="P18" i="4"/>
  <c r="O18" i="4"/>
  <c r="M18" i="4"/>
  <c r="J18" i="4"/>
  <c r="H18" i="4"/>
  <c r="R18" i="4"/>
  <c r="G18" i="4"/>
  <c r="N18" i="4"/>
  <c r="F18" i="4"/>
  <c r="I18" i="4"/>
  <c r="K18" i="4"/>
  <c r="W21" i="11"/>
  <c r="V22" i="11"/>
  <c r="T22" i="11"/>
  <c r="R23" i="11"/>
  <c r="U23" i="11" s="1"/>
  <c r="BC20" i="10"/>
  <c r="W20" i="10"/>
  <c r="AL20" i="10"/>
  <c r="AU20" i="10"/>
  <c r="AQ20" i="10"/>
  <c r="AE20" i="10"/>
  <c r="V20" i="10"/>
  <c r="AN20" i="10"/>
  <c r="BP20" i="10"/>
  <c r="AP20" i="10"/>
  <c r="AA20" i="10"/>
  <c r="BG20" i="10"/>
  <c r="AH20" i="10"/>
  <c r="BK20" i="10"/>
  <c r="Y21" i="10"/>
  <c r="BB20" i="10"/>
  <c r="AT20" i="10"/>
  <c r="AI20" i="10"/>
  <c r="BL20" i="10"/>
  <c r="AO21" i="10"/>
  <c r="AA21" i="10"/>
  <c r="E22" i="10"/>
  <c r="R22" i="10" s="1"/>
  <c r="AL21" i="10"/>
  <c r="AE21" i="10"/>
  <c r="AF21" i="10"/>
  <c r="Z21" i="10"/>
  <c r="AP21" i="10"/>
  <c r="BN21" i="10"/>
  <c r="BM21" i="10"/>
  <c r="BL21" i="10"/>
  <c r="BK21" i="10"/>
  <c r="BJ22" i="10"/>
  <c r="BP21" i="10"/>
  <c r="AV21" i="10"/>
  <c r="AS22" i="10"/>
  <c r="AY21" i="10"/>
  <c r="AW21" i="10"/>
  <c r="BE21" i="10"/>
  <c r="BD21" i="10"/>
  <c r="BA22" i="10"/>
  <c r="BG21" i="10"/>
  <c r="AQ21" i="10"/>
  <c r="AK23" i="10"/>
  <c r="AC22" i="10"/>
  <c r="AI21" i="10"/>
  <c r="AH21" i="10"/>
  <c r="AG21" i="10"/>
  <c r="N22" i="10"/>
  <c r="M22" i="10"/>
  <c r="U23" i="10"/>
  <c r="BJ24" i="4"/>
  <c r="BA23" i="4"/>
  <c r="AS22" i="4"/>
  <c r="AK24" i="4"/>
  <c r="AC23" i="4"/>
  <c r="D21" i="7"/>
  <c r="E21" i="7" s="1"/>
  <c r="E20" i="7"/>
  <c r="D20" i="6"/>
  <c r="E20" i="6" s="1"/>
  <c r="X18" i="3"/>
  <c r="T20" i="3"/>
  <c r="U20" i="3" s="1"/>
  <c r="V19" i="3"/>
  <c r="W19" i="3" s="1"/>
  <c r="AA18" i="4" l="1"/>
  <c r="AQ18" i="4"/>
  <c r="BP18" i="4"/>
  <c r="BG18" i="4"/>
  <c r="AI18" i="4"/>
  <c r="AY18" i="4"/>
  <c r="E21" i="5"/>
  <c r="D20" i="5"/>
  <c r="J20" i="5"/>
  <c r="K20" i="5"/>
  <c r="I20" i="5"/>
  <c r="O22" i="10"/>
  <c r="AV22" i="10" s="1"/>
  <c r="V18" i="4"/>
  <c r="BK18" i="4"/>
  <c r="AL18" i="4"/>
  <c r="AD18" i="4"/>
  <c r="BB18" i="4"/>
  <c r="AT18" i="4"/>
  <c r="P22" i="10"/>
  <c r="Q22" i="10"/>
  <c r="AX22" i="10" s="1"/>
  <c r="AU21" i="10"/>
  <c r="X18" i="4"/>
  <c r="BM18" i="4"/>
  <c r="AN18" i="4"/>
  <c r="AF18" i="4"/>
  <c r="BD18" i="4"/>
  <c r="AV18" i="4"/>
  <c r="Y18" i="4"/>
  <c r="AO18" i="4"/>
  <c r="BN18" i="4"/>
  <c r="AG18" i="4"/>
  <c r="BE18" i="4"/>
  <c r="AW18" i="4"/>
  <c r="D18" i="1"/>
  <c r="E17" i="1"/>
  <c r="U66" i="4"/>
  <c r="W18" i="4"/>
  <c r="BL18" i="4"/>
  <c r="AM18" i="4"/>
  <c r="BC18" i="4"/>
  <c r="AE18" i="4"/>
  <c r="AU18" i="4"/>
  <c r="Z18" i="4"/>
  <c r="AP18" i="4"/>
  <c r="BO18" i="4"/>
  <c r="AH18" i="4"/>
  <c r="BF18" i="4"/>
  <c r="AX18" i="4"/>
  <c r="E20" i="4"/>
  <c r="R19" i="4"/>
  <c r="Q19" i="4"/>
  <c r="O19" i="4"/>
  <c r="N19" i="4"/>
  <c r="P19" i="4"/>
  <c r="M19" i="4"/>
  <c r="J19" i="4"/>
  <c r="I19" i="4"/>
  <c r="H19" i="4"/>
  <c r="K19" i="4"/>
  <c r="G19" i="4"/>
  <c r="F19" i="4"/>
  <c r="W22" i="11"/>
  <c r="V23" i="11"/>
  <c r="R24" i="11"/>
  <c r="U24" i="11" s="1"/>
  <c r="T23" i="11"/>
  <c r="W23" i="11" s="1"/>
  <c r="X21" i="10"/>
  <c r="BB21" i="10"/>
  <c r="AT21" i="10"/>
  <c r="AO22" i="10"/>
  <c r="BO21" i="10"/>
  <c r="W21" i="10"/>
  <c r="AA22" i="10"/>
  <c r="E23" i="10"/>
  <c r="BD22" i="10"/>
  <c r="BL22" i="10"/>
  <c r="V22" i="10"/>
  <c r="AM21" i="10"/>
  <c r="AD21" i="10"/>
  <c r="AN21" i="10"/>
  <c r="V21" i="10"/>
  <c r="BF21" i="10"/>
  <c r="AX21" i="10"/>
  <c r="Y22" i="10"/>
  <c r="BE22" i="10"/>
  <c r="BA23" i="10"/>
  <c r="BG22" i="10"/>
  <c r="AS23" i="10"/>
  <c r="AY22" i="10"/>
  <c r="AW22" i="10"/>
  <c r="BN22" i="10"/>
  <c r="BJ23" i="10"/>
  <c r="BM22" i="10"/>
  <c r="U24" i="10"/>
  <c r="M23" i="10"/>
  <c r="R23" i="10"/>
  <c r="Q23" i="10"/>
  <c r="P23" i="10"/>
  <c r="O23" i="10"/>
  <c r="AC23" i="10"/>
  <c r="AI22" i="10"/>
  <c r="AG22" i="10"/>
  <c r="AF22" i="10"/>
  <c r="AK24" i="10"/>
  <c r="BJ25" i="4"/>
  <c r="BA24" i="4"/>
  <c r="AS23" i="4"/>
  <c r="AK25" i="4"/>
  <c r="AC24" i="4"/>
  <c r="D21" i="6"/>
  <c r="E21" i="6" s="1"/>
  <c r="T21" i="3"/>
  <c r="U21" i="3" s="1"/>
  <c r="V20" i="3"/>
  <c r="W20" i="3" s="1"/>
  <c r="X19" i="3"/>
  <c r="BO22" i="10" l="1"/>
  <c r="BF22" i="10"/>
  <c r="V19" i="4"/>
  <c r="AL19" i="4"/>
  <c r="BK19" i="4"/>
  <c r="BB19" i="4"/>
  <c r="AD19" i="4"/>
  <c r="AT19" i="4"/>
  <c r="X22" i="10"/>
  <c r="AP22" i="10"/>
  <c r="Y19" i="4"/>
  <c r="BN19" i="4"/>
  <c r="AO19" i="4"/>
  <c r="AG19" i="4"/>
  <c r="BE19" i="4"/>
  <c r="AW19" i="4"/>
  <c r="D19" i="1"/>
  <c r="E18" i="1"/>
  <c r="W19" i="4"/>
  <c r="AM19" i="4"/>
  <c r="BL19" i="4"/>
  <c r="BC19" i="4"/>
  <c r="AE19" i="4"/>
  <c r="AU19" i="4"/>
  <c r="E22" i="5"/>
  <c r="D21" i="5"/>
  <c r="K21" i="5"/>
  <c r="J21" i="5"/>
  <c r="I21" i="5"/>
  <c r="X19" i="4"/>
  <c r="BM19" i="4"/>
  <c r="AN19" i="4"/>
  <c r="AF19" i="4"/>
  <c r="BD19" i="4"/>
  <c r="AV19" i="4"/>
  <c r="AH22" i="10"/>
  <c r="Z19" i="4"/>
  <c r="AP19" i="4"/>
  <c r="BO19" i="4"/>
  <c r="BF19" i="4"/>
  <c r="AH19" i="4"/>
  <c r="AX19" i="4"/>
  <c r="AA19" i="4"/>
  <c r="AQ19" i="4"/>
  <c r="BP19" i="4"/>
  <c r="AI19" i="4"/>
  <c r="BG19" i="4"/>
  <c r="AY19" i="4"/>
  <c r="U67" i="4"/>
  <c r="E21" i="4"/>
  <c r="M20" i="4"/>
  <c r="Q20" i="4"/>
  <c r="P20" i="4"/>
  <c r="N20" i="4"/>
  <c r="F20" i="4"/>
  <c r="K20" i="4"/>
  <c r="J20" i="4"/>
  <c r="R20" i="4"/>
  <c r="I20" i="4"/>
  <c r="O20" i="4"/>
  <c r="H20" i="4"/>
  <c r="G20" i="4"/>
  <c r="R25" i="11"/>
  <c r="U25" i="11" s="1"/>
  <c r="V24" i="11"/>
  <c r="T24" i="11"/>
  <c r="AE22" i="10"/>
  <c r="AT22" i="10"/>
  <c r="AL22" i="10"/>
  <c r="AI23" i="10"/>
  <c r="AV23" i="10"/>
  <c r="BB23" i="10"/>
  <c r="Y23" i="10"/>
  <c r="AP23" i="10"/>
  <c r="E24" i="10"/>
  <c r="N24" i="10" s="1"/>
  <c r="AM22" i="10"/>
  <c r="V23" i="10"/>
  <c r="W22" i="10"/>
  <c r="AU22" i="10"/>
  <c r="AQ22" i="10"/>
  <c r="BC22" i="10"/>
  <c r="AN22" i="10"/>
  <c r="AD22" i="10"/>
  <c r="BP22" i="10"/>
  <c r="BB22" i="10"/>
  <c r="AO23" i="10"/>
  <c r="Z22" i="10"/>
  <c r="N23" i="10"/>
  <c r="W23" i="10" s="1"/>
  <c r="BK22" i="10"/>
  <c r="Z23" i="10"/>
  <c r="AQ23" i="10"/>
  <c r="AW23" i="10"/>
  <c r="AS24" i="10"/>
  <c r="AT23" i="10"/>
  <c r="BF23" i="10"/>
  <c r="BE23" i="10"/>
  <c r="BA24" i="10"/>
  <c r="BC23" i="10"/>
  <c r="AL23" i="10"/>
  <c r="BP23" i="10"/>
  <c r="BO23" i="10"/>
  <c r="BN23" i="10"/>
  <c r="BJ24" i="10"/>
  <c r="BL23" i="10"/>
  <c r="AK25" i="10"/>
  <c r="AE23" i="10"/>
  <c r="AD23" i="10"/>
  <c r="AC24" i="10"/>
  <c r="AH23" i="10"/>
  <c r="AG23" i="10"/>
  <c r="R24" i="10"/>
  <c r="U25" i="10"/>
  <c r="BJ26" i="4"/>
  <c r="BA25" i="4"/>
  <c r="AS24" i="4"/>
  <c r="AK26" i="4"/>
  <c r="AC25" i="4"/>
  <c r="X20" i="3"/>
  <c r="T22" i="3"/>
  <c r="U22" i="3" s="1"/>
  <c r="V21" i="3"/>
  <c r="W21" i="3" s="1"/>
  <c r="Q24" i="10" l="1"/>
  <c r="M24" i="10"/>
  <c r="W20" i="4"/>
  <c r="BL20" i="4"/>
  <c r="AM20" i="4"/>
  <c r="BC20" i="4"/>
  <c r="AE20" i="4"/>
  <c r="AU20" i="4"/>
  <c r="Y20" i="4"/>
  <c r="AO20" i="4"/>
  <c r="BN20" i="4"/>
  <c r="BE20" i="4"/>
  <c r="AG20" i="4"/>
  <c r="AW20" i="4"/>
  <c r="E23" i="5"/>
  <c r="D22" i="5"/>
  <c r="J22" i="5"/>
  <c r="I22" i="5"/>
  <c r="K22" i="5"/>
  <c r="D20" i="1"/>
  <c r="E19" i="1"/>
  <c r="X20" i="4"/>
  <c r="AN20" i="4"/>
  <c r="BM20" i="4"/>
  <c r="BD20" i="4"/>
  <c r="AF20" i="4"/>
  <c r="AV20" i="4"/>
  <c r="Z20" i="4"/>
  <c r="AP20" i="4"/>
  <c r="BO20" i="4"/>
  <c r="AH20" i="4"/>
  <c r="BF20" i="4"/>
  <c r="AX20" i="4"/>
  <c r="V20" i="4"/>
  <c r="BK20" i="4"/>
  <c r="AL20" i="4"/>
  <c r="AD20" i="4"/>
  <c r="BB20" i="4"/>
  <c r="AT20" i="4"/>
  <c r="U68" i="4"/>
  <c r="AA20" i="4"/>
  <c r="AQ20" i="4"/>
  <c r="BP20" i="4"/>
  <c r="BG20" i="4"/>
  <c r="AI20" i="4"/>
  <c r="AY20" i="4"/>
  <c r="E22" i="4"/>
  <c r="O21" i="4"/>
  <c r="N21" i="4"/>
  <c r="M21" i="4"/>
  <c r="R21" i="4"/>
  <c r="H21" i="4"/>
  <c r="F21" i="4"/>
  <c r="K21" i="4"/>
  <c r="Q21" i="4"/>
  <c r="P21" i="4"/>
  <c r="G21" i="4"/>
  <c r="J21" i="4"/>
  <c r="I21" i="4"/>
  <c r="W24" i="11"/>
  <c r="R26" i="11"/>
  <c r="U26" i="11" s="1"/>
  <c r="T25" i="11"/>
  <c r="V25" i="11"/>
  <c r="X23" i="10"/>
  <c r="AF23" i="10"/>
  <c r="BK23" i="10"/>
  <c r="AX23" i="10"/>
  <c r="AM23" i="10"/>
  <c r="AA23" i="10"/>
  <c r="AY23" i="10"/>
  <c r="BM23" i="10"/>
  <c r="BG23" i="10"/>
  <c r="AN23" i="10"/>
  <c r="E25" i="10"/>
  <c r="P25" i="10" s="1"/>
  <c r="AT24" i="10"/>
  <c r="AM24" i="10"/>
  <c r="AQ24" i="10"/>
  <c r="BO24" i="10"/>
  <c r="O24" i="10"/>
  <c r="AN24" i="10" s="1"/>
  <c r="AU23" i="10"/>
  <c r="P24" i="10"/>
  <c r="AO24" i="10" s="1"/>
  <c r="BD23" i="10"/>
  <c r="W24" i="10"/>
  <c r="AU24" i="10"/>
  <c r="AS25" i="10"/>
  <c r="AA24" i="10"/>
  <c r="U26" i="10"/>
  <c r="BP24" i="10"/>
  <c r="BJ25" i="10"/>
  <c r="BL24" i="10"/>
  <c r="BF24" i="10"/>
  <c r="BA25" i="10"/>
  <c r="BC24" i="10"/>
  <c r="AK26" i="10"/>
  <c r="AE24" i="10"/>
  <c r="AD24" i="10"/>
  <c r="AC25" i="10"/>
  <c r="AI24" i="10"/>
  <c r="AH24" i="10"/>
  <c r="BJ27" i="4"/>
  <c r="BA26" i="4"/>
  <c r="AS25" i="4"/>
  <c r="AK27" i="4"/>
  <c r="AC26" i="4"/>
  <c r="X21" i="3"/>
  <c r="V22" i="3"/>
  <c r="W22" i="3" s="1"/>
  <c r="T23" i="3"/>
  <c r="U23" i="3" s="1"/>
  <c r="E24" i="5" l="1"/>
  <c r="D23" i="5"/>
  <c r="J23" i="5"/>
  <c r="K23" i="5"/>
  <c r="I23" i="5"/>
  <c r="N25" i="10"/>
  <c r="AA21" i="4"/>
  <c r="BP21" i="4"/>
  <c r="AQ21" i="4"/>
  <c r="AI21" i="4"/>
  <c r="BG21" i="4"/>
  <c r="AY21" i="4"/>
  <c r="V21" i="4"/>
  <c r="AL21" i="4"/>
  <c r="BK21" i="4"/>
  <c r="BB21" i="4"/>
  <c r="AD21" i="4"/>
  <c r="AT21" i="4"/>
  <c r="U69" i="4"/>
  <c r="D21" i="1"/>
  <c r="E20" i="1"/>
  <c r="W21" i="4"/>
  <c r="AM21" i="4"/>
  <c r="BL21" i="4"/>
  <c r="AE21" i="4"/>
  <c r="BC21" i="4"/>
  <c r="AU21" i="4"/>
  <c r="X21" i="4"/>
  <c r="AN21" i="4"/>
  <c r="BM21" i="4"/>
  <c r="BD21" i="4"/>
  <c r="AF21" i="4"/>
  <c r="AV21" i="4"/>
  <c r="Y21" i="4"/>
  <c r="AO21" i="4"/>
  <c r="BN21" i="4"/>
  <c r="AG21" i="4"/>
  <c r="BE21" i="4"/>
  <c r="AW21" i="4"/>
  <c r="Z21" i="4"/>
  <c r="AP21" i="4"/>
  <c r="BO21" i="4"/>
  <c r="AH21" i="4"/>
  <c r="BF21" i="4"/>
  <c r="AX21" i="4"/>
  <c r="E23" i="4"/>
  <c r="Q22" i="4"/>
  <c r="P22" i="4"/>
  <c r="O22" i="4"/>
  <c r="M22" i="4"/>
  <c r="J22" i="4"/>
  <c r="I22" i="4"/>
  <c r="R22" i="4"/>
  <c r="H22" i="4"/>
  <c r="N22" i="4"/>
  <c r="G22" i="4"/>
  <c r="F22" i="4"/>
  <c r="K22" i="4"/>
  <c r="W25" i="11"/>
  <c r="R27" i="11"/>
  <c r="U27" i="11" s="1"/>
  <c r="V26" i="11"/>
  <c r="T26" i="11"/>
  <c r="Y25" i="10"/>
  <c r="AO25" i="10"/>
  <c r="BE24" i="10"/>
  <c r="Y24" i="10"/>
  <c r="O25" i="10"/>
  <c r="X25" i="10" s="1"/>
  <c r="BM24" i="10"/>
  <c r="BG24" i="10"/>
  <c r="BK24" i="10"/>
  <c r="AY24" i="10"/>
  <c r="Z24" i="10"/>
  <c r="AP24" i="10"/>
  <c r="AM25" i="10"/>
  <c r="E26" i="10"/>
  <c r="R26" i="10" s="1"/>
  <c r="AG24" i="10"/>
  <c r="Q25" i="10"/>
  <c r="AX25" i="10" s="1"/>
  <c r="BN24" i="10"/>
  <c r="X24" i="10"/>
  <c r="AL24" i="10"/>
  <c r="V24" i="10"/>
  <c r="AV24" i="10"/>
  <c r="M25" i="10"/>
  <c r="V25" i="10" s="1"/>
  <c r="AW24" i="10"/>
  <c r="BB24" i="10"/>
  <c r="AX24" i="10"/>
  <c r="AF24" i="10"/>
  <c r="R25" i="10"/>
  <c r="AQ25" i="10" s="1"/>
  <c r="BD24" i="10"/>
  <c r="BJ26" i="10"/>
  <c r="BN25" i="10"/>
  <c r="BL25" i="10"/>
  <c r="AW25" i="10"/>
  <c r="AS26" i="10"/>
  <c r="AC26" i="10"/>
  <c r="AG25" i="10"/>
  <c r="AF25" i="10"/>
  <c r="AK27" i="10"/>
  <c r="N26" i="10"/>
  <c r="BE25" i="10"/>
  <c r="BA26" i="10"/>
  <c r="U27" i="10"/>
  <c r="BJ28" i="4"/>
  <c r="BA27" i="4"/>
  <c r="AS26" i="4"/>
  <c r="AK28" i="4"/>
  <c r="AC27" i="4"/>
  <c r="T24" i="3"/>
  <c r="U24" i="3" s="1"/>
  <c r="V23" i="3"/>
  <c r="W23" i="3" s="1"/>
  <c r="X23" i="3" s="1"/>
  <c r="X22" i="3"/>
  <c r="Y22" i="4" l="1"/>
  <c r="BN22" i="4"/>
  <c r="AO22" i="4"/>
  <c r="BE22" i="4"/>
  <c r="AG22" i="4"/>
  <c r="AW22" i="4"/>
  <c r="E21" i="1"/>
  <c r="D22" i="1"/>
  <c r="W22" i="4"/>
  <c r="BL22" i="4"/>
  <c r="AM22" i="4"/>
  <c r="BC22" i="4"/>
  <c r="AE22" i="4"/>
  <c r="AU22" i="4"/>
  <c r="Z22" i="4"/>
  <c r="BO22" i="4"/>
  <c r="AP22" i="4"/>
  <c r="BF22" i="4"/>
  <c r="AH22" i="4"/>
  <c r="AX22" i="4"/>
  <c r="E24" i="4"/>
  <c r="R23" i="4"/>
  <c r="Q23" i="4"/>
  <c r="O23" i="4"/>
  <c r="N23" i="4"/>
  <c r="P23" i="4"/>
  <c r="M23" i="4"/>
  <c r="K23" i="4"/>
  <c r="J23" i="4"/>
  <c r="I23" i="4"/>
  <c r="H23" i="4"/>
  <c r="G23" i="4"/>
  <c r="F23" i="4"/>
  <c r="AA22" i="4"/>
  <c r="AQ22" i="4"/>
  <c r="BP22" i="4"/>
  <c r="BG22" i="4"/>
  <c r="AI22" i="4"/>
  <c r="AY22" i="4"/>
  <c r="BO25" i="10"/>
  <c r="V22" i="4"/>
  <c r="AL22" i="4"/>
  <c r="BK22" i="4"/>
  <c r="BB22" i="4"/>
  <c r="AD22" i="4"/>
  <c r="AT22" i="4"/>
  <c r="X22" i="4"/>
  <c r="AN22" i="4"/>
  <c r="BM22" i="4"/>
  <c r="AF22" i="4"/>
  <c r="BD22" i="4"/>
  <c r="AV22" i="4"/>
  <c r="U70" i="4"/>
  <c r="E25" i="5"/>
  <c r="D24" i="5"/>
  <c r="I24" i="5"/>
  <c r="K24" i="5"/>
  <c r="J24" i="5"/>
  <c r="W26" i="11"/>
  <c r="T27" i="11"/>
  <c r="R28" i="11"/>
  <c r="U28" i="11" s="1"/>
  <c r="V27" i="11"/>
  <c r="AL25" i="10"/>
  <c r="E27" i="10"/>
  <c r="AM26" i="10"/>
  <c r="BG25" i="10"/>
  <c r="Q26" i="10"/>
  <c r="Z26" i="10" s="1"/>
  <c r="AH25" i="10"/>
  <c r="AY25" i="10"/>
  <c r="AQ26" i="10"/>
  <c r="BC25" i="10"/>
  <c r="M26" i="10"/>
  <c r="AL26" i="10" s="1"/>
  <c r="AU25" i="10"/>
  <c r="BP25" i="10"/>
  <c r="AT25" i="10"/>
  <c r="O26" i="10"/>
  <c r="AN26" i="10" s="1"/>
  <c r="AD25" i="10"/>
  <c r="AV25" i="10"/>
  <c r="AE25" i="10"/>
  <c r="AA25" i="10"/>
  <c r="BB25" i="10"/>
  <c r="AI25" i="10"/>
  <c r="BD25" i="10"/>
  <c r="Z25" i="10"/>
  <c r="BF25" i="10"/>
  <c r="W25" i="10"/>
  <c r="BK25" i="10"/>
  <c r="AP25" i="10"/>
  <c r="P26" i="10"/>
  <c r="AW26" i="10" s="1"/>
  <c r="BM25" i="10"/>
  <c r="AN25" i="10"/>
  <c r="X26" i="10"/>
  <c r="BC26" i="10"/>
  <c r="BG26" i="10"/>
  <c r="BF26" i="10"/>
  <c r="BA27" i="10"/>
  <c r="AA26" i="10"/>
  <c r="W26" i="10"/>
  <c r="U28" i="10"/>
  <c r="AC27" i="10"/>
  <c r="AI26" i="10"/>
  <c r="AH26" i="10"/>
  <c r="AT26" i="10"/>
  <c r="AY26" i="10"/>
  <c r="AV26" i="10"/>
  <c r="AU26" i="10"/>
  <c r="AS27" i="10"/>
  <c r="AX26" i="10"/>
  <c r="BM26" i="10"/>
  <c r="BJ27" i="10"/>
  <c r="BP26" i="10"/>
  <c r="BL26" i="10"/>
  <c r="BK26" i="10"/>
  <c r="AK28" i="10"/>
  <c r="BJ29" i="4"/>
  <c r="BA28" i="4"/>
  <c r="AS27" i="4"/>
  <c r="AK29" i="4"/>
  <c r="AC28" i="4"/>
  <c r="T25" i="3"/>
  <c r="U25" i="3" s="1"/>
  <c r="V24" i="3"/>
  <c r="W24" i="3" s="1"/>
  <c r="X24" i="3" s="1"/>
  <c r="X23" i="4" l="1"/>
  <c r="AN23" i="4"/>
  <c r="BM23" i="4"/>
  <c r="AF23" i="4"/>
  <c r="BD23" i="4"/>
  <c r="AV23" i="4"/>
  <c r="D23" i="1"/>
  <c r="E22" i="1"/>
  <c r="V26" i="10"/>
  <c r="U71" i="4"/>
  <c r="Z23" i="4"/>
  <c r="AP23" i="4"/>
  <c r="BO23" i="4"/>
  <c r="BF23" i="4"/>
  <c r="AH23" i="4"/>
  <c r="AX23" i="4"/>
  <c r="AP26" i="10"/>
  <c r="E26" i="5"/>
  <c r="D25" i="5"/>
  <c r="J25" i="5"/>
  <c r="K25" i="5"/>
  <c r="I25" i="5"/>
  <c r="AA23" i="4"/>
  <c r="BP23" i="4"/>
  <c r="AQ23" i="4"/>
  <c r="AI23" i="4"/>
  <c r="BG23" i="4"/>
  <c r="AY23" i="4"/>
  <c r="E25" i="4"/>
  <c r="M24" i="4"/>
  <c r="Q24" i="4"/>
  <c r="P24" i="4"/>
  <c r="K24" i="4"/>
  <c r="F24" i="4"/>
  <c r="I24" i="4"/>
  <c r="J24" i="4"/>
  <c r="R24" i="4"/>
  <c r="H24" i="4"/>
  <c r="G24" i="4"/>
  <c r="N24" i="4"/>
  <c r="O24" i="4"/>
  <c r="BE26" i="10"/>
  <c r="AF26" i="10"/>
  <c r="BB26" i="10"/>
  <c r="V23" i="4"/>
  <c r="BK23" i="4"/>
  <c r="AL23" i="4"/>
  <c r="BB23" i="4"/>
  <c r="AD23" i="4"/>
  <c r="AT23" i="4"/>
  <c r="Y23" i="4"/>
  <c r="BN23" i="4"/>
  <c r="AO23" i="4"/>
  <c r="AG23" i="4"/>
  <c r="BE23" i="4"/>
  <c r="AW23" i="4"/>
  <c r="W23" i="4"/>
  <c r="BL23" i="4"/>
  <c r="AM23" i="4"/>
  <c r="AE23" i="4"/>
  <c r="BC23" i="4"/>
  <c r="AU23" i="4"/>
  <c r="W27" i="11"/>
  <c r="V28" i="11"/>
  <c r="T28" i="11"/>
  <c r="R29" i="11"/>
  <c r="U29" i="11" s="1"/>
  <c r="E28" i="10"/>
  <c r="BK27" i="10"/>
  <c r="N27" i="10"/>
  <c r="AM27" i="10" s="1"/>
  <c r="O27" i="10"/>
  <c r="AV27" i="10" s="1"/>
  <c r="R27" i="10"/>
  <c r="Q27" i="10"/>
  <c r="Z27" i="10" s="1"/>
  <c r="BN26" i="10"/>
  <c r="AD26" i="10"/>
  <c r="P27" i="10"/>
  <c r="AO27" i="10" s="1"/>
  <c r="BO26" i="10"/>
  <c r="AE26" i="10"/>
  <c r="BD26" i="10"/>
  <c r="M27" i="10"/>
  <c r="AD27" i="10" s="1"/>
  <c r="AG26" i="10"/>
  <c r="Y26" i="10"/>
  <c r="AO26" i="10"/>
  <c r="AQ27" i="10"/>
  <c r="Y27" i="10"/>
  <c r="AY27" i="10"/>
  <c r="AW27" i="10"/>
  <c r="AS28" i="10"/>
  <c r="U29" i="10"/>
  <c r="BG27" i="10"/>
  <c r="BE27" i="10"/>
  <c r="BA28" i="10"/>
  <c r="AF27" i="10"/>
  <c r="AC28" i="10"/>
  <c r="AI27" i="10"/>
  <c r="AK29" i="10"/>
  <c r="R28" i="10"/>
  <c r="O28" i="10"/>
  <c r="N28" i="10"/>
  <c r="M28" i="10"/>
  <c r="Q28" i="10"/>
  <c r="P28" i="10"/>
  <c r="BJ28" i="10"/>
  <c r="BP27" i="10"/>
  <c r="BN27" i="10"/>
  <c r="BJ30" i="4"/>
  <c r="BA29" i="4"/>
  <c r="AS28" i="4"/>
  <c r="AK30" i="4"/>
  <c r="AC29" i="4"/>
  <c r="T26" i="3"/>
  <c r="U26" i="3" s="1"/>
  <c r="V25" i="3"/>
  <c r="W25" i="3" s="1"/>
  <c r="X25" i="3" s="1"/>
  <c r="Y24" i="4" l="1"/>
  <c r="AO24" i="4"/>
  <c r="BN24" i="4"/>
  <c r="AG24" i="4"/>
  <c r="BE24" i="4"/>
  <c r="AW24" i="4"/>
  <c r="Z24" i="4"/>
  <c r="BO24" i="4"/>
  <c r="AP24" i="4"/>
  <c r="AH24" i="4"/>
  <c r="BF24" i="4"/>
  <c r="AX24" i="4"/>
  <c r="AN27" i="10"/>
  <c r="V24" i="4"/>
  <c r="AL24" i="4"/>
  <c r="BK24" i="4"/>
  <c r="AD24" i="4"/>
  <c r="BB24" i="4"/>
  <c r="AT24" i="4"/>
  <c r="U72" i="4"/>
  <c r="AA24" i="4"/>
  <c r="BP24" i="4"/>
  <c r="AQ24" i="4"/>
  <c r="BG24" i="4"/>
  <c r="AI24" i="4"/>
  <c r="AY24" i="4"/>
  <c r="E26" i="4"/>
  <c r="O25" i="4"/>
  <c r="N25" i="4"/>
  <c r="M25" i="4"/>
  <c r="R25" i="4"/>
  <c r="I25" i="4"/>
  <c r="H25" i="4"/>
  <c r="G25" i="4"/>
  <c r="Q25" i="4"/>
  <c r="F25" i="4"/>
  <c r="P25" i="4"/>
  <c r="J25" i="4"/>
  <c r="K25" i="4"/>
  <c r="D24" i="1"/>
  <c r="E23" i="1"/>
  <c r="W24" i="4"/>
  <c r="AM24" i="4"/>
  <c r="BL24" i="4"/>
  <c r="AE24" i="4"/>
  <c r="BC24" i="4"/>
  <c r="AU24" i="4"/>
  <c r="BO27" i="10"/>
  <c r="BD27" i="10"/>
  <c r="BM27" i="10"/>
  <c r="AH27" i="10"/>
  <c r="AP27" i="10"/>
  <c r="E27" i="5"/>
  <c r="D26" i="5"/>
  <c r="I26" i="5"/>
  <c r="J26" i="5"/>
  <c r="K26" i="5"/>
  <c r="X24" i="4"/>
  <c r="BM24" i="4"/>
  <c r="AN24" i="4"/>
  <c r="AF24" i="4"/>
  <c r="BD24" i="4"/>
  <c r="AV24" i="4"/>
  <c r="W28" i="11"/>
  <c r="V29" i="11"/>
  <c r="T29" i="11"/>
  <c r="R30" i="11"/>
  <c r="U30" i="11" s="1"/>
  <c r="BB27" i="10"/>
  <c r="AU27" i="10"/>
  <c r="BD28" i="10"/>
  <c r="AT28" i="10"/>
  <c r="BG28" i="10"/>
  <c r="E29" i="10"/>
  <c r="Q29" i="10" s="1"/>
  <c r="AE28" i="10"/>
  <c r="BE28" i="10"/>
  <c r="V27" i="10"/>
  <c r="BL27" i="10"/>
  <c r="BF27" i="10"/>
  <c r="AX27" i="10"/>
  <c r="AP28" i="10"/>
  <c r="AE27" i="10"/>
  <c r="AO28" i="10"/>
  <c r="AL27" i="10"/>
  <c r="AA27" i="10"/>
  <c r="BC27" i="10"/>
  <c r="AT27" i="10"/>
  <c r="W27" i="10"/>
  <c r="AG27" i="10"/>
  <c r="X27" i="10"/>
  <c r="Z28" i="10"/>
  <c r="BC28" i="10"/>
  <c r="BA29" i="10"/>
  <c r="BF28" i="10"/>
  <c r="U30" i="10"/>
  <c r="AM28" i="10"/>
  <c r="AN28" i="10"/>
  <c r="AG28" i="10"/>
  <c r="AF28" i="10"/>
  <c r="AC29" i="10"/>
  <c r="AH28" i="10"/>
  <c r="Y28" i="10"/>
  <c r="BM28" i="10"/>
  <c r="BJ29" i="10"/>
  <c r="BO28" i="10"/>
  <c r="BN28" i="10"/>
  <c r="AK30" i="10"/>
  <c r="AS29" i="10"/>
  <c r="AX28" i="10"/>
  <c r="AW28" i="10"/>
  <c r="AV28" i="10"/>
  <c r="AU28" i="10"/>
  <c r="BJ31" i="4"/>
  <c r="BA30" i="4"/>
  <c r="AS29" i="4"/>
  <c r="AK31" i="4"/>
  <c r="AC30" i="4"/>
  <c r="T27" i="3"/>
  <c r="U27" i="3" s="1"/>
  <c r="V26" i="3"/>
  <c r="W26" i="3" s="1"/>
  <c r="X25" i="4" l="1"/>
  <c r="BM25" i="4"/>
  <c r="AN25" i="4"/>
  <c r="AF25" i="4"/>
  <c r="BD25" i="4"/>
  <c r="AV25" i="4"/>
  <c r="Z25" i="4"/>
  <c r="AP25" i="4"/>
  <c r="BO25" i="4"/>
  <c r="AH25" i="4"/>
  <c r="BF25" i="4"/>
  <c r="AX25" i="4"/>
  <c r="E27" i="4"/>
  <c r="Q26" i="4"/>
  <c r="P26" i="4"/>
  <c r="O26" i="4"/>
  <c r="M26" i="4"/>
  <c r="G26" i="4"/>
  <c r="R26" i="4"/>
  <c r="K26" i="4"/>
  <c r="N26" i="4"/>
  <c r="J26" i="4"/>
  <c r="I26" i="4"/>
  <c r="H26" i="4"/>
  <c r="F26" i="4"/>
  <c r="E28" i="5"/>
  <c r="D27" i="5"/>
  <c r="I27" i="5"/>
  <c r="J27" i="5"/>
  <c r="K27" i="5"/>
  <c r="D25" i="1"/>
  <c r="E24" i="1"/>
  <c r="AA25" i="4"/>
  <c r="BP25" i="4"/>
  <c r="AQ25" i="4"/>
  <c r="AI25" i="4"/>
  <c r="BG25" i="4"/>
  <c r="AY25" i="4"/>
  <c r="V25" i="4"/>
  <c r="BK25" i="4"/>
  <c r="AL25" i="4"/>
  <c r="BB25" i="4"/>
  <c r="AD25" i="4"/>
  <c r="AT25" i="4"/>
  <c r="U73" i="4"/>
  <c r="Y25" i="4"/>
  <c r="AO25" i="4"/>
  <c r="BN25" i="4"/>
  <c r="AG25" i="4"/>
  <c r="BE25" i="4"/>
  <c r="AW25" i="4"/>
  <c r="W25" i="4"/>
  <c r="BL25" i="4"/>
  <c r="AM25" i="4"/>
  <c r="BC25" i="4"/>
  <c r="AE25" i="4"/>
  <c r="AU25" i="4"/>
  <c r="V30" i="11"/>
  <c r="T30" i="11"/>
  <c r="R31" i="11"/>
  <c r="U31" i="11" s="1"/>
  <c r="W29" i="11"/>
  <c r="P29" i="10"/>
  <c r="AL28" i="10"/>
  <c r="X28" i="10"/>
  <c r="BK28" i="10"/>
  <c r="AI28" i="10"/>
  <c r="BB28" i="10"/>
  <c r="AO29" i="10"/>
  <c r="Z29" i="10"/>
  <c r="E30" i="10"/>
  <c r="R30" i="10" s="1"/>
  <c r="AV29" i="10"/>
  <c r="BL28" i="10"/>
  <c r="AY28" i="10"/>
  <c r="AQ28" i="10"/>
  <c r="AD28" i="10"/>
  <c r="M29" i="10"/>
  <c r="V29" i="10" s="1"/>
  <c r="W28" i="10"/>
  <c r="V28" i="10"/>
  <c r="R29" i="10"/>
  <c r="BP29" i="10" s="1"/>
  <c r="BP28" i="10"/>
  <c r="N29" i="10"/>
  <c r="W29" i="10" s="1"/>
  <c r="AA28" i="10"/>
  <c r="O29" i="10"/>
  <c r="AS30" i="10"/>
  <c r="AX29" i="10"/>
  <c r="AW29" i="10"/>
  <c r="AK31" i="10"/>
  <c r="U31" i="10"/>
  <c r="Q30" i="10"/>
  <c r="O30" i="10"/>
  <c r="M30" i="10"/>
  <c r="BA30" i="10"/>
  <c r="BF29" i="10"/>
  <c r="BE29" i="10"/>
  <c r="BD29" i="10"/>
  <c r="AF29" i="10"/>
  <c r="AC30" i="10"/>
  <c r="AH29" i="10"/>
  <c r="BM29" i="10"/>
  <c r="BL29" i="10"/>
  <c r="BJ30" i="10"/>
  <c r="BO29" i="10"/>
  <c r="BN29" i="10"/>
  <c r="BJ32" i="4"/>
  <c r="BA31" i="4"/>
  <c r="AS30" i="4"/>
  <c r="AK32" i="4"/>
  <c r="AC31" i="4"/>
  <c r="X26" i="3"/>
  <c r="T28" i="3"/>
  <c r="U28" i="3" s="1"/>
  <c r="V27" i="3"/>
  <c r="W27" i="3" s="1"/>
  <c r="BB29" i="10" l="1"/>
  <c r="U74" i="4"/>
  <c r="V26" i="4"/>
  <c r="BK26" i="4"/>
  <c r="AL26" i="4"/>
  <c r="BB26" i="4"/>
  <c r="AD26" i="4"/>
  <c r="AT26" i="4"/>
  <c r="E29" i="5"/>
  <c r="D28" i="5"/>
  <c r="I28" i="5"/>
  <c r="J28" i="5"/>
  <c r="K28" i="5"/>
  <c r="X26" i="4"/>
  <c r="AN26" i="4"/>
  <c r="BM26" i="4"/>
  <c r="AF26" i="4"/>
  <c r="BD26" i="4"/>
  <c r="AV26" i="4"/>
  <c r="AD29" i="10"/>
  <c r="N30" i="10"/>
  <c r="Y26" i="4"/>
  <c r="AO26" i="4"/>
  <c r="BN26" i="4"/>
  <c r="AG26" i="4"/>
  <c r="BE26" i="4"/>
  <c r="AW26" i="4"/>
  <c r="AT29" i="10"/>
  <c r="Z26" i="4"/>
  <c r="AP26" i="4"/>
  <c r="BO26" i="4"/>
  <c r="BF26" i="4"/>
  <c r="AH26" i="4"/>
  <c r="AX26" i="4"/>
  <c r="P30" i="10"/>
  <c r="W26" i="4"/>
  <c r="AM26" i="4"/>
  <c r="BL26" i="4"/>
  <c r="BC26" i="4"/>
  <c r="AE26" i="4"/>
  <c r="AU26" i="4"/>
  <c r="E28" i="4"/>
  <c r="R27" i="4"/>
  <c r="Q27" i="4"/>
  <c r="O27" i="4"/>
  <c r="N27" i="4"/>
  <c r="I27" i="4"/>
  <c r="M27" i="4"/>
  <c r="F27" i="4"/>
  <c r="K27" i="4"/>
  <c r="J27" i="4"/>
  <c r="H27" i="4"/>
  <c r="P27" i="4"/>
  <c r="G27" i="4"/>
  <c r="D26" i="1"/>
  <c r="E25" i="1"/>
  <c r="AA26" i="4"/>
  <c r="BP26" i="4"/>
  <c r="AQ26" i="4"/>
  <c r="AI26" i="4"/>
  <c r="BG26" i="4"/>
  <c r="AY26" i="4"/>
  <c r="W30" i="11"/>
  <c r="V31" i="11"/>
  <c r="R32" i="11"/>
  <c r="U32" i="11" s="1"/>
  <c r="T31" i="11"/>
  <c r="BG29" i="10"/>
  <c r="AE29" i="10"/>
  <c r="AA29" i="10"/>
  <c r="AQ29" i="10"/>
  <c r="BK29" i="10"/>
  <c r="AG29" i="10"/>
  <c r="BC29" i="10"/>
  <c r="AI29" i="10"/>
  <c r="AU29" i="10"/>
  <c r="AL29" i="10"/>
  <c r="AM29" i="10"/>
  <c r="AP30" i="10"/>
  <c r="E31" i="10"/>
  <c r="P31" i="10" s="1"/>
  <c r="V30" i="10"/>
  <c r="BC30" i="10"/>
  <c r="AG30" i="10"/>
  <c r="AQ30" i="10"/>
  <c r="X30" i="10"/>
  <c r="X29" i="10"/>
  <c r="AN29" i="10"/>
  <c r="Y29" i="10"/>
  <c r="AP29" i="10"/>
  <c r="AY29" i="10"/>
  <c r="AA30" i="10"/>
  <c r="AI30" i="10"/>
  <c r="AF30" i="10"/>
  <c r="AE30" i="10"/>
  <c r="AD30" i="10"/>
  <c r="AC31" i="10"/>
  <c r="R31" i="10"/>
  <c r="Q31" i="10"/>
  <c r="N31" i="10"/>
  <c r="M31" i="10"/>
  <c r="AL30" i="10"/>
  <c r="U32" i="10"/>
  <c r="AM30" i="10"/>
  <c r="BB30" i="10"/>
  <c r="BA31" i="10"/>
  <c r="BG30" i="10"/>
  <c r="BE30" i="10"/>
  <c r="BD30" i="10"/>
  <c r="BM30" i="10"/>
  <c r="BK30" i="10"/>
  <c r="BJ31" i="10"/>
  <c r="BP30" i="10"/>
  <c r="BN30" i="10"/>
  <c r="AN30" i="10"/>
  <c r="AT30" i="10"/>
  <c r="AS31" i="10"/>
  <c r="AY30" i="10"/>
  <c r="AW30" i="10"/>
  <c r="AV30" i="10"/>
  <c r="AU30" i="10"/>
  <c r="AK32" i="10"/>
  <c r="BJ33" i="4"/>
  <c r="BA32" i="4"/>
  <c r="AS31" i="4"/>
  <c r="AK33" i="4"/>
  <c r="AC32" i="4"/>
  <c r="X27" i="3"/>
  <c r="T29" i="3"/>
  <c r="U29" i="3" s="1"/>
  <c r="V28" i="3"/>
  <c r="W28" i="3" s="1"/>
  <c r="V27" i="4" l="1"/>
  <c r="AL27" i="4"/>
  <c r="BK27" i="4"/>
  <c r="AD27" i="4"/>
  <c r="BB27" i="4"/>
  <c r="AT27" i="4"/>
  <c r="D27" i="1"/>
  <c r="E26" i="1"/>
  <c r="E30" i="5"/>
  <c r="D29" i="5"/>
  <c r="I29" i="5"/>
  <c r="K29" i="5"/>
  <c r="J29" i="5"/>
  <c r="W27" i="4"/>
  <c r="AM27" i="4"/>
  <c r="BL27" i="4"/>
  <c r="BC27" i="4"/>
  <c r="AE27" i="4"/>
  <c r="AU27" i="4"/>
  <c r="Y27" i="4"/>
  <c r="BN27" i="4"/>
  <c r="AO27" i="4"/>
  <c r="AG27" i="4"/>
  <c r="BE27" i="4"/>
  <c r="AW27" i="4"/>
  <c r="X27" i="4"/>
  <c r="AN27" i="4"/>
  <c r="BM27" i="4"/>
  <c r="BD27" i="4"/>
  <c r="AF27" i="4"/>
  <c r="AV27" i="4"/>
  <c r="Z27" i="4"/>
  <c r="AP27" i="4"/>
  <c r="BO27" i="4"/>
  <c r="AH27" i="4"/>
  <c r="BF27" i="4"/>
  <c r="AX27" i="4"/>
  <c r="AA27" i="4"/>
  <c r="AQ27" i="4"/>
  <c r="BP27" i="4"/>
  <c r="BG27" i="4"/>
  <c r="AI27" i="4"/>
  <c r="AY27" i="4"/>
  <c r="W31" i="11"/>
  <c r="E29" i="4"/>
  <c r="M28" i="4"/>
  <c r="Q28" i="4"/>
  <c r="P28" i="4"/>
  <c r="K28" i="4"/>
  <c r="I28" i="4"/>
  <c r="H28" i="4"/>
  <c r="G28" i="4"/>
  <c r="F28" i="4"/>
  <c r="R28" i="4"/>
  <c r="O28" i="4"/>
  <c r="J28" i="4"/>
  <c r="N28" i="4"/>
  <c r="U75" i="4"/>
  <c r="R33" i="11"/>
  <c r="U33" i="11" s="1"/>
  <c r="V32" i="11"/>
  <c r="T32" i="11"/>
  <c r="AO30" i="10"/>
  <c r="AH30" i="10"/>
  <c r="E32" i="10"/>
  <c r="R32" i="10" s="1"/>
  <c r="V31" i="10"/>
  <c r="W31" i="10"/>
  <c r="AP31" i="10"/>
  <c r="AO31" i="10"/>
  <c r="AX30" i="10"/>
  <c r="BO30" i="10"/>
  <c r="BF30" i="10"/>
  <c r="Z31" i="10"/>
  <c r="W30" i="10"/>
  <c r="AA31" i="10"/>
  <c r="AQ31" i="10"/>
  <c r="Z30" i="10"/>
  <c r="Y30" i="10"/>
  <c r="BL30" i="10"/>
  <c r="O31" i="10"/>
  <c r="AF31" i="10" s="1"/>
  <c r="AM31" i="10"/>
  <c r="AI31" i="10"/>
  <c r="AH31" i="10"/>
  <c r="AG31" i="10"/>
  <c r="AE31" i="10"/>
  <c r="AC32" i="10"/>
  <c r="AS32" i="10"/>
  <c r="AY31" i="10"/>
  <c r="AX31" i="10"/>
  <c r="AW31" i="10"/>
  <c r="AU31" i="10"/>
  <c r="BC31" i="10"/>
  <c r="BA32" i="10"/>
  <c r="BG31" i="10"/>
  <c r="BF31" i="10"/>
  <c r="BE31" i="10"/>
  <c r="AK33" i="10"/>
  <c r="U33" i="10"/>
  <c r="BL31" i="10"/>
  <c r="BK31" i="10"/>
  <c r="BJ32" i="10"/>
  <c r="BP31" i="10"/>
  <c r="BO31" i="10"/>
  <c r="BN31" i="10"/>
  <c r="BJ34" i="4"/>
  <c r="BA33" i="4"/>
  <c r="AS32" i="4"/>
  <c r="AK34" i="4"/>
  <c r="AC33" i="4"/>
  <c r="X28" i="3"/>
  <c r="T30" i="3"/>
  <c r="U30" i="3" s="1"/>
  <c r="V29" i="3"/>
  <c r="W29" i="3" s="1"/>
  <c r="D28" i="1" l="1"/>
  <c r="E27" i="1"/>
  <c r="U76" i="4"/>
  <c r="W28" i="4"/>
  <c r="BL28" i="4"/>
  <c r="AM28" i="4"/>
  <c r="AE28" i="4"/>
  <c r="BC28" i="4"/>
  <c r="AU28" i="4"/>
  <c r="Y28" i="4"/>
  <c r="AO28" i="4"/>
  <c r="BN28" i="4"/>
  <c r="AG28" i="4"/>
  <c r="BE28" i="4"/>
  <c r="AW28" i="4"/>
  <c r="M32" i="10"/>
  <c r="V32" i="10" s="1"/>
  <c r="N32" i="10"/>
  <c r="W32" i="10" s="1"/>
  <c r="X28" i="4"/>
  <c r="BM28" i="4"/>
  <c r="AN28" i="4"/>
  <c r="BD28" i="4"/>
  <c r="AF28" i="4"/>
  <c r="AV28" i="4"/>
  <c r="Z28" i="4"/>
  <c r="BO28" i="4"/>
  <c r="AP28" i="4"/>
  <c r="AH28" i="4"/>
  <c r="BF28" i="4"/>
  <c r="AX28" i="4"/>
  <c r="AA28" i="4"/>
  <c r="BP28" i="4"/>
  <c r="AQ28" i="4"/>
  <c r="AI28" i="4"/>
  <c r="BG28" i="4"/>
  <c r="AY28" i="4"/>
  <c r="V28" i="4"/>
  <c r="BK28" i="4"/>
  <c r="AL28" i="4"/>
  <c r="AD28" i="4"/>
  <c r="BB28" i="4"/>
  <c r="AT28" i="4"/>
  <c r="O32" i="10"/>
  <c r="X32" i="10" s="1"/>
  <c r="E30" i="4"/>
  <c r="O29" i="4"/>
  <c r="N29" i="4"/>
  <c r="I29" i="4"/>
  <c r="M29" i="4"/>
  <c r="R29" i="4"/>
  <c r="Q29" i="4"/>
  <c r="K29" i="4"/>
  <c r="P29" i="4"/>
  <c r="J29" i="4"/>
  <c r="H29" i="4"/>
  <c r="G29" i="4"/>
  <c r="F29" i="4"/>
  <c r="E31" i="5"/>
  <c r="D30" i="5"/>
  <c r="K30" i="5"/>
  <c r="J30" i="5"/>
  <c r="I30" i="5"/>
  <c r="W32" i="11"/>
  <c r="R34" i="11"/>
  <c r="U34" i="11" s="1"/>
  <c r="T33" i="11"/>
  <c r="V33" i="11"/>
  <c r="AN31" i="10"/>
  <c r="E33" i="10"/>
  <c r="O33" i="10" s="1"/>
  <c r="P32" i="10"/>
  <c r="AO32" i="10" s="1"/>
  <c r="Q32" i="10"/>
  <c r="AX32" i="10" s="1"/>
  <c r="BM31" i="10"/>
  <c r="BB31" i="10"/>
  <c r="AT31" i="10"/>
  <c r="Y31" i="10"/>
  <c r="AD31" i="10"/>
  <c r="X31" i="10"/>
  <c r="AL31" i="10"/>
  <c r="AA32" i="10"/>
  <c r="BD31" i="10"/>
  <c r="AV31" i="10"/>
  <c r="BJ33" i="10"/>
  <c r="BP32" i="10"/>
  <c r="BN32" i="10"/>
  <c r="AQ32" i="10"/>
  <c r="AI32" i="10"/>
  <c r="AD32" i="10"/>
  <c r="AC33" i="10"/>
  <c r="AK34" i="10"/>
  <c r="N33" i="10"/>
  <c r="U34" i="10"/>
  <c r="BA33" i="10"/>
  <c r="BG32" i="10"/>
  <c r="AT32" i="10"/>
  <c r="AS33" i="10"/>
  <c r="AY32" i="10"/>
  <c r="AW32" i="10"/>
  <c r="BJ35" i="4"/>
  <c r="BA34" i="4"/>
  <c r="AS33" i="4"/>
  <c r="AK35" i="4"/>
  <c r="AC34" i="4"/>
  <c r="T31" i="3"/>
  <c r="U31" i="3" s="1"/>
  <c r="V30" i="3"/>
  <c r="W30" i="3" s="1"/>
  <c r="X29" i="3"/>
  <c r="P33" i="10" l="1"/>
  <c r="AA29" i="4"/>
  <c r="BP29" i="4"/>
  <c r="AQ29" i="4"/>
  <c r="AI29" i="4"/>
  <c r="BG29" i="4"/>
  <c r="AY29" i="4"/>
  <c r="Q33" i="10"/>
  <c r="Z33" i="10" s="1"/>
  <c r="V29" i="4"/>
  <c r="BK29" i="4"/>
  <c r="AL29" i="4"/>
  <c r="AD29" i="4"/>
  <c r="BB29" i="4"/>
  <c r="AT29" i="4"/>
  <c r="E32" i="5"/>
  <c r="D31" i="5"/>
  <c r="I31" i="5"/>
  <c r="K31" i="5"/>
  <c r="J31" i="5"/>
  <c r="R33" i="10"/>
  <c r="BO32" i="10"/>
  <c r="AV32" i="10"/>
  <c r="BB32" i="10"/>
  <c r="AL32" i="10"/>
  <c r="W29" i="4"/>
  <c r="AM29" i="4"/>
  <c r="BL29" i="4"/>
  <c r="BC29" i="4"/>
  <c r="AE29" i="4"/>
  <c r="AU29" i="4"/>
  <c r="X29" i="4"/>
  <c r="AN29" i="4"/>
  <c r="BM29" i="4"/>
  <c r="BD29" i="4"/>
  <c r="AF29" i="4"/>
  <c r="AV29" i="4"/>
  <c r="BF32" i="10"/>
  <c r="M33" i="10"/>
  <c r="AT33" i="10" s="1"/>
  <c r="Y29" i="4"/>
  <c r="AO29" i="4"/>
  <c r="BN29" i="4"/>
  <c r="BE29" i="4"/>
  <c r="AG29" i="4"/>
  <c r="AW29" i="4"/>
  <c r="E31" i="4"/>
  <c r="Q30" i="4"/>
  <c r="P30" i="4"/>
  <c r="K30" i="4"/>
  <c r="O30" i="4"/>
  <c r="M30" i="4"/>
  <c r="G30" i="4"/>
  <c r="R30" i="4"/>
  <c r="H30" i="4"/>
  <c r="N30" i="4"/>
  <c r="F30" i="4"/>
  <c r="I30" i="4"/>
  <c r="J30" i="4"/>
  <c r="U77" i="4"/>
  <c r="Z29" i="4"/>
  <c r="AP29" i="4"/>
  <c r="BO29" i="4"/>
  <c r="AH29" i="4"/>
  <c r="BF29" i="4"/>
  <c r="AX29" i="4"/>
  <c r="D29" i="1"/>
  <c r="E28" i="1"/>
  <c r="W33" i="11"/>
  <c r="R35" i="11"/>
  <c r="U35" i="11" s="1"/>
  <c r="V34" i="11"/>
  <c r="T34" i="11"/>
  <c r="AF32" i="10"/>
  <c r="AG32" i="10"/>
  <c r="AE32" i="10"/>
  <c r="BC32" i="10"/>
  <c r="AM32" i="10"/>
  <c r="AH32" i="10"/>
  <c r="BK32" i="10"/>
  <c r="Z32" i="10"/>
  <c r="W33" i="10"/>
  <c r="X33" i="10"/>
  <c r="AQ33" i="10"/>
  <c r="E34" i="10"/>
  <c r="AN32" i="10"/>
  <c r="AO33" i="10"/>
  <c r="BL32" i="10"/>
  <c r="AU32" i="10"/>
  <c r="BM32" i="10"/>
  <c r="AM33" i="10"/>
  <c r="BD32" i="10"/>
  <c r="BE32" i="10"/>
  <c r="Y32" i="10"/>
  <c r="AP32" i="10"/>
  <c r="U35" i="10"/>
  <c r="Y33" i="10"/>
  <c r="AS34" i="10"/>
  <c r="AW33" i="10"/>
  <c r="AU33" i="10"/>
  <c r="BA34" i="10"/>
  <c r="BG33" i="10"/>
  <c r="BE33" i="10"/>
  <c r="BL33" i="10"/>
  <c r="BJ34" i="10"/>
  <c r="BP33" i="10"/>
  <c r="BN33" i="10"/>
  <c r="R34" i="10"/>
  <c r="Q34" i="10"/>
  <c r="P34" i="10"/>
  <c r="O34" i="10"/>
  <c r="N34" i="10"/>
  <c r="M34" i="10"/>
  <c r="AK35" i="10"/>
  <c r="AG33" i="10"/>
  <c r="AE33" i="10"/>
  <c r="AD33" i="10"/>
  <c r="AC34" i="10"/>
  <c r="BJ36" i="4"/>
  <c r="BA35" i="4"/>
  <c r="AS34" i="4"/>
  <c r="AK36" i="4"/>
  <c r="AC35" i="4"/>
  <c r="X30" i="3"/>
  <c r="T32" i="3"/>
  <c r="U32" i="3" s="1"/>
  <c r="V31" i="3"/>
  <c r="W31" i="3" s="1"/>
  <c r="X31" i="3" s="1"/>
  <c r="Z30" i="4" l="1"/>
  <c r="AP30" i="4"/>
  <c r="BO30" i="4"/>
  <c r="AH30" i="4"/>
  <c r="BF30" i="4"/>
  <c r="AX30" i="4"/>
  <c r="E32" i="4"/>
  <c r="R31" i="4"/>
  <c r="Q31" i="4"/>
  <c r="P31" i="4"/>
  <c r="O31" i="4"/>
  <c r="N31" i="4"/>
  <c r="I31" i="4"/>
  <c r="K31" i="4"/>
  <c r="J31" i="4"/>
  <c r="H31" i="4"/>
  <c r="G31" i="4"/>
  <c r="F31" i="4"/>
  <c r="M31" i="4"/>
  <c r="E33" i="5"/>
  <c r="D32" i="5"/>
  <c r="J32" i="5"/>
  <c r="K32" i="5"/>
  <c r="I32" i="5"/>
  <c r="W30" i="4"/>
  <c r="AM30" i="4"/>
  <c r="BL30" i="4"/>
  <c r="BC30" i="4"/>
  <c r="AE30" i="4"/>
  <c r="AU30" i="4"/>
  <c r="BB33" i="10"/>
  <c r="AA30" i="4"/>
  <c r="AQ30" i="4"/>
  <c r="BP30" i="4"/>
  <c r="AI30" i="4"/>
  <c r="BG30" i="4"/>
  <c r="AY30" i="4"/>
  <c r="V33" i="10"/>
  <c r="AL33" i="10"/>
  <c r="U78" i="4"/>
  <c r="V30" i="4"/>
  <c r="BK30" i="4"/>
  <c r="AL30" i="4"/>
  <c r="AD30" i="4"/>
  <c r="BB30" i="4"/>
  <c r="AT30" i="4"/>
  <c r="BK33" i="10"/>
  <c r="X30" i="4"/>
  <c r="BM30" i="4"/>
  <c r="AN30" i="4"/>
  <c r="BD30" i="4"/>
  <c r="AF30" i="4"/>
  <c r="AV30" i="4"/>
  <c r="D30" i="1"/>
  <c r="E29" i="1"/>
  <c r="Y30" i="4"/>
  <c r="AO30" i="4"/>
  <c r="BN30" i="4"/>
  <c r="BE30" i="4"/>
  <c r="AG30" i="4"/>
  <c r="AW30" i="4"/>
  <c r="W34" i="11"/>
  <c r="T35" i="11"/>
  <c r="R36" i="11"/>
  <c r="U36" i="11" s="1"/>
  <c r="V35" i="11"/>
  <c r="BD33" i="10"/>
  <c r="BO33" i="10"/>
  <c r="AV33" i="10"/>
  <c r="X34" i="10"/>
  <c r="AY33" i="10"/>
  <c r="BF33" i="10"/>
  <c r="AF33" i="10"/>
  <c r="AP33" i="10"/>
  <c r="BM33" i="10"/>
  <c r="BC33" i="10"/>
  <c r="AX33" i="10"/>
  <c r="AH33" i="10"/>
  <c r="AI33" i="10"/>
  <c r="AN33" i="10"/>
  <c r="AA33" i="10"/>
  <c r="AL34" i="10"/>
  <c r="W34" i="10"/>
  <c r="BD34" i="10"/>
  <c r="AA34" i="10"/>
  <c r="BN34" i="10"/>
  <c r="E35" i="10"/>
  <c r="O35" i="10" s="1"/>
  <c r="AH34" i="10"/>
  <c r="AO34" i="10"/>
  <c r="AN34" i="10"/>
  <c r="AP34" i="10"/>
  <c r="AQ34" i="10"/>
  <c r="U36" i="10"/>
  <c r="AK36" i="10"/>
  <c r="BP34" i="10"/>
  <c r="BJ35" i="10"/>
  <c r="BA35" i="10"/>
  <c r="BG34" i="10"/>
  <c r="BF34" i="10"/>
  <c r="BE34" i="10"/>
  <c r="AI34" i="10"/>
  <c r="AG34" i="10"/>
  <c r="AF34" i="10"/>
  <c r="AD34" i="10"/>
  <c r="AC35" i="10"/>
  <c r="AS35" i="10"/>
  <c r="AY34" i="10"/>
  <c r="AX34" i="10"/>
  <c r="AW34" i="10"/>
  <c r="AV34" i="10"/>
  <c r="R35" i="10"/>
  <c r="P35" i="10"/>
  <c r="N35" i="10"/>
  <c r="BJ37" i="4"/>
  <c r="BA36" i="4"/>
  <c r="AS35" i="4"/>
  <c r="AK37" i="4"/>
  <c r="AC36" i="4"/>
  <c r="T33" i="3"/>
  <c r="U33" i="3" s="1"/>
  <c r="V32" i="3"/>
  <c r="W32" i="3" s="1"/>
  <c r="AA31" i="4" l="1"/>
  <c r="AQ31" i="4"/>
  <c r="BP31" i="4"/>
  <c r="BG31" i="4"/>
  <c r="AI31" i="4"/>
  <c r="AY31" i="4"/>
  <c r="Q35" i="10"/>
  <c r="E33" i="4"/>
  <c r="M32" i="4"/>
  <c r="G32" i="4"/>
  <c r="R32" i="4"/>
  <c r="Q32" i="4"/>
  <c r="P32" i="4"/>
  <c r="K32" i="4"/>
  <c r="F32" i="4"/>
  <c r="O32" i="4"/>
  <c r="J32" i="4"/>
  <c r="N32" i="4"/>
  <c r="I32" i="4"/>
  <c r="H32" i="4"/>
  <c r="E30" i="1"/>
  <c r="D31" i="1"/>
  <c r="U79" i="4"/>
  <c r="E34" i="5"/>
  <c r="D33" i="5"/>
  <c r="I33" i="5"/>
  <c r="J33" i="5"/>
  <c r="K33" i="5"/>
  <c r="W31" i="4"/>
  <c r="AM31" i="4"/>
  <c r="BL31" i="4"/>
  <c r="BC31" i="4"/>
  <c r="AE31" i="4"/>
  <c r="AU31" i="4"/>
  <c r="M35" i="10"/>
  <c r="BK35" i="10" s="1"/>
  <c r="V31" i="4"/>
  <c r="AL31" i="4"/>
  <c r="BK31" i="4"/>
  <c r="BB31" i="4"/>
  <c r="AD31" i="4"/>
  <c r="AT31" i="4"/>
  <c r="X31" i="4"/>
  <c r="BM31" i="4"/>
  <c r="AN31" i="4"/>
  <c r="AF31" i="4"/>
  <c r="BD31" i="4"/>
  <c r="AV31" i="4"/>
  <c r="Y31" i="4"/>
  <c r="AO31" i="4"/>
  <c r="BN31" i="4"/>
  <c r="BE31" i="4"/>
  <c r="AG31" i="4"/>
  <c r="AW31" i="4"/>
  <c r="Z31" i="4"/>
  <c r="BO31" i="4"/>
  <c r="AP31" i="4"/>
  <c r="AH31" i="4"/>
  <c r="BF31" i="4"/>
  <c r="AX31" i="4"/>
  <c r="W35" i="11"/>
  <c r="V36" i="11"/>
  <c r="T36" i="11"/>
  <c r="R37" i="11"/>
  <c r="U37" i="11" s="1"/>
  <c r="AE34" i="10"/>
  <c r="BO34" i="10"/>
  <c r="Y34" i="10"/>
  <c r="BK34" i="10"/>
  <c r="BB34" i="10"/>
  <c r="BL34" i="10"/>
  <c r="Z34" i="10"/>
  <c r="AU34" i="10"/>
  <c r="BC34" i="10"/>
  <c r="BM34" i="10"/>
  <c r="AE35" i="10"/>
  <c r="Y35" i="10"/>
  <c r="AA35" i="10"/>
  <c r="E36" i="10"/>
  <c r="O36" i="10" s="1"/>
  <c r="V35" i="10"/>
  <c r="AV35" i="10"/>
  <c r="V34" i="10"/>
  <c r="AM34" i="10"/>
  <c r="Z35" i="10"/>
  <c r="AT34" i="10"/>
  <c r="AT35" i="10"/>
  <c r="AS36" i="10"/>
  <c r="AY35" i="10"/>
  <c r="AX35" i="10"/>
  <c r="AK37" i="10"/>
  <c r="X35" i="10"/>
  <c r="M36" i="10"/>
  <c r="R36" i="10"/>
  <c r="Q36" i="10"/>
  <c r="AI35" i="10"/>
  <c r="AH35" i="10"/>
  <c r="AF35" i="10"/>
  <c r="AC36" i="10"/>
  <c r="AD35" i="10"/>
  <c r="U37" i="10"/>
  <c r="BJ36" i="10"/>
  <c r="BP35" i="10"/>
  <c r="BO35" i="10"/>
  <c r="BN35" i="10"/>
  <c r="BM35" i="10"/>
  <c r="AP35" i="10"/>
  <c r="BF35" i="10"/>
  <c r="BD35" i="10"/>
  <c r="BB35" i="10"/>
  <c r="BA36" i="10"/>
  <c r="BG35" i="10"/>
  <c r="AQ35" i="10"/>
  <c r="BJ38" i="4"/>
  <c r="BA37" i="4"/>
  <c r="AS36" i="4"/>
  <c r="AK38" i="4"/>
  <c r="AC37" i="4"/>
  <c r="X32" i="3"/>
  <c r="T34" i="3"/>
  <c r="U34" i="3" s="1"/>
  <c r="V33" i="3"/>
  <c r="W33" i="3" s="1"/>
  <c r="X33" i="3" s="1"/>
  <c r="E34" i="4" l="1"/>
  <c r="O33" i="4"/>
  <c r="N33" i="4"/>
  <c r="I33" i="4"/>
  <c r="M33" i="4"/>
  <c r="R33" i="4"/>
  <c r="K33" i="4"/>
  <c r="J33" i="4"/>
  <c r="H33" i="4"/>
  <c r="Q33" i="4"/>
  <c r="G33" i="4"/>
  <c r="P33" i="4"/>
  <c r="F33" i="4"/>
  <c r="P36" i="10"/>
  <c r="Y36" i="10" s="1"/>
  <c r="U80" i="4"/>
  <c r="E35" i="5"/>
  <c r="D34" i="5"/>
  <c r="I34" i="5"/>
  <c r="K34" i="5"/>
  <c r="J34" i="5"/>
  <c r="D32" i="1"/>
  <c r="E31" i="1"/>
  <c r="Y32" i="4"/>
  <c r="AO32" i="4"/>
  <c r="BN32" i="4"/>
  <c r="BE32" i="4"/>
  <c r="AG32" i="4"/>
  <c r="AW32" i="4"/>
  <c r="N36" i="10"/>
  <c r="Z32" i="4"/>
  <c r="BO32" i="4"/>
  <c r="AP32" i="4"/>
  <c r="AH32" i="4"/>
  <c r="BF32" i="4"/>
  <c r="AX32" i="4"/>
  <c r="X32" i="4"/>
  <c r="AN32" i="4"/>
  <c r="BM32" i="4"/>
  <c r="AF32" i="4"/>
  <c r="BD32" i="4"/>
  <c r="AV32" i="4"/>
  <c r="AA32" i="4"/>
  <c r="AQ32" i="4"/>
  <c r="BP32" i="4"/>
  <c r="AI32" i="4"/>
  <c r="BG32" i="4"/>
  <c r="AY32" i="4"/>
  <c r="W32" i="4"/>
  <c r="AM32" i="4"/>
  <c r="BL32" i="4"/>
  <c r="AE32" i="4"/>
  <c r="BC32" i="4"/>
  <c r="AU32" i="4"/>
  <c r="V32" i="4"/>
  <c r="BK32" i="4"/>
  <c r="AL32" i="4"/>
  <c r="BB32" i="4"/>
  <c r="AD32" i="4"/>
  <c r="AT32" i="4"/>
  <c r="V37" i="11"/>
  <c r="T37" i="11"/>
  <c r="R38" i="11"/>
  <c r="U38" i="11" s="1"/>
  <c r="W36" i="11"/>
  <c r="BE35" i="10"/>
  <c r="AO35" i="10"/>
  <c r="AU35" i="10"/>
  <c r="AL35" i="10"/>
  <c r="AG35" i="10"/>
  <c r="AW35" i="10"/>
  <c r="AN35" i="10"/>
  <c r="BL35" i="10"/>
  <c r="W35" i="10"/>
  <c r="BD36" i="10"/>
  <c r="AP36" i="10"/>
  <c r="AA36" i="10"/>
  <c r="E37" i="10"/>
  <c r="R37" i="10" s="1"/>
  <c r="V36" i="10"/>
  <c r="AM35" i="10"/>
  <c r="W36" i="10"/>
  <c r="AL36" i="10"/>
  <c r="BC35" i="10"/>
  <c r="AM36" i="10"/>
  <c r="X36" i="10"/>
  <c r="AK38" i="10"/>
  <c r="AS37" i="10"/>
  <c r="AU36" i="10"/>
  <c r="BJ37" i="10"/>
  <c r="BM36" i="10"/>
  <c r="BL36" i="10"/>
  <c r="BA37" i="10"/>
  <c r="BC36" i="10"/>
  <c r="BB36" i="10"/>
  <c r="AE36" i="10"/>
  <c r="AC37" i="10"/>
  <c r="U38" i="10"/>
  <c r="N37" i="10"/>
  <c r="P37" i="10"/>
  <c r="Q37" i="10"/>
  <c r="BJ39" i="4"/>
  <c r="BA38" i="4"/>
  <c r="AS37" i="4"/>
  <c r="AK39" i="4"/>
  <c r="AC38" i="4"/>
  <c r="T35" i="3"/>
  <c r="U35" i="3" s="1"/>
  <c r="V34" i="3"/>
  <c r="W34" i="3" s="1"/>
  <c r="M37" i="10" l="1"/>
  <c r="AW36" i="10"/>
  <c r="U81" i="4"/>
  <c r="AA33" i="4"/>
  <c r="BP33" i="4"/>
  <c r="AQ33" i="4"/>
  <c r="BG33" i="4"/>
  <c r="AI33" i="4"/>
  <c r="AY33" i="4"/>
  <c r="E36" i="5"/>
  <c r="D35" i="5"/>
  <c r="J35" i="5"/>
  <c r="I35" i="5"/>
  <c r="K35" i="5"/>
  <c r="O37" i="10"/>
  <c r="BE36" i="10"/>
  <c r="AO36" i="10"/>
  <c r="V33" i="4"/>
  <c r="AL33" i="4"/>
  <c r="BK33" i="4"/>
  <c r="BB33" i="4"/>
  <c r="AD33" i="4"/>
  <c r="AT33" i="4"/>
  <c r="Y33" i="4"/>
  <c r="BN33" i="4"/>
  <c r="AO33" i="4"/>
  <c r="AG33" i="4"/>
  <c r="BE33" i="4"/>
  <c r="AW33" i="4"/>
  <c r="AG36" i="10"/>
  <c r="D33" i="1"/>
  <c r="E32" i="1"/>
  <c r="W33" i="4"/>
  <c r="AM33" i="4"/>
  <c r="BL33" i="4"/>
  <c r="BC33" i="4"/>
  <c r="AE33" i="4"/>
  <c r="AU33" i="4"/>
  <c r="Z33" i="4"/>
  <c r="BO33" i="4"/>
  <c r="AP33" i="4"/>
  <c r="BF33" i="4"/>
  <c r="AH33" i="4"/>
  <c r="AX33" i="4"/>
  <c r="X33" i="4"/>
  <c r="AN33" i="4"/>
  <c r="BM33" i="4"/>
  <c r="AF33" i="4"/>
  <c r="BD33" i="4"/>
  <c r="AV33" i="4"/>
  <c r="E35" i="4"/>
  <c r="Q34" i="4"/>
  <c r="P34" i="4"/>
  <c r="K34" i="4"/>
  <c r="O34" i="4"/>
  <c r="N34" i="4"/>
  <c r="M34" i="4"/>
  <c r="G34" i="4"/>
  <c r="R34" i="4"/>
  <c r="J34" i="4"/>
  <c r="I34" i="4"/>
  <c r="H34" i="4"/>
  <c r="F34" i="4"/>
  <c r="W37" i="11"/>
  <c r="V38" i="11"/>
  <c r="T38" i="11"/>
  <c r="W38" i="11" s="1"/>
  <c r="R39" i="11"/>
  <c r="U39" i="11" s="1"/>
  <c r="AY36" i="10"/>
  <c r="BP36" i="10"/>
  <c r="AI36" i="10"/>
  <c r="AM37" i="10"/>
  <c r="BG36" i="10"/>
  <c r="Z36" i="10"/>
  <c r="BF36" i="10"/>
  <c r="BN36" i="10"/>
  <c r="AT36" i="10"/>
  <c r="AQ36" i="10"/>
  <c r="AN36" i="10"/>
  <c r="AH36" i="10"/>
  <c r="BO36" i="10"/>
  <c r="AD36" i="10"/>
  <c r="BK36" i="10"/>
  <c r="AV36" i="10"/>
  <c r="AX36" i="10"/>
  <c r="AA37" i="10"/>
  <c r="AF36" i="10"/>
  <c r="Y37" i="10"/>
  <c r="AI37" i="10"/>
  <c r="AL37" i="10"/>
  <c r="E38" i="10"/>
  <c r="M38" i="10" s="1"/>
  <c r="W37" i="10"/>
  <c r="AF37" i="10"/>
  <c r="AP37" i="10"/>
  <c r="V37" i="10"/>
  <c r="AG37" i="10"/>
  <c r="AC38" i="10"/>
  <c r="AD37" i="10"/>
  <c r="X37" i="10"/>
  <c r="AQ37" i="10"/>
  <c r="AS38" i="10"/>
  <c r="AW37" i="10"/>
  <c r="AV37" i="10"/>
  <c r="AU37" i="10"/>
  <c r="AT37" i="10"/>
  <c r="AK39" i="10"/>
  <c r="BE37" i="10"/>
  <c r="BD37" i="10"/>
  <c r="BC37" i="10"/>
  <c r="BB37" i="10"/>
  <c r="BA38" i="10"/>
  <c r="O38" i="10"/>
  <c r="N38" i="10"/>
  <c r="R38" i="10"/>
  <c r="Q38" i="10"/>
  <c r="U39" i="10"/>
  <c r="BJ38" i="10"/>
  <c r="BP37" i="10"/>
  <c r="BN37" i="10"/>
  <c r="BM37" i="10"/>
  <c r="BL37" i="10"/>
  <c r="BK37" i="10"/>
  <c r="BJ40" i="4"/>
  <c r="BA39" i="4"/>
  <c r="AS38" i="4"/>
  <c r="AK40" i="4"/>
  <c r="AC39" i="4"/>
  <c r="X34" i="3"/>
  <c r="T36" i="3"/>
  <c r="U36" i="3" s="1"/>
  <c r="V35" i="3"/>
  <c r="W35" i="3" s="1"/>
  <c r="X35" i="3" s="1"/>
  <c r="X34" i="4" l="1"/>
  <c r="BM34" i="4"/>
  <c r="AN34" i="4"/>
  <c r="AF34" i="4"/>
  <c r="BD34" i="4"/>
  <c r="AV34" i="4"/>
  <c r="E37" i="5"/>
  <c r="D36" i="5"/>
  <c r="K36" i="5"/>
  <c r="J36" i="5"/>
  <c r="I36" i="5"/>
  <c r="Y34" i="4"/>
  <c r="AO34" i="4"/>
  <c r="BN34" i="4"/>
  <c r="AG34" i="4"/>
  <c r="BE34" i="4"/>
  <c r="AW34" i="4"/>
  <c r="P38" i="10"/>
  <c r="AO38" i="10" s="1"/>
  <c r="Z34" i="4"/>
  <c r="AP34" i="4"/>
  <c r="BO34" i="4"/>
  <c r="BF34" i="4"/>
  <c r="AH34" i="4"/>
  <c r="AX34" i="4"/>
  <c r="AA34" i="4"/>
  <c r="AQ34" i="4"/>
  <c r="BP34" i="4"/>
  <c r="AI34" i="4"/>
  <c r="BG34" i="4"/>
  <c r="AY34" i="4"/>
  <c r="E36" i="4"/>
  <c r="R35" i="4"/>
  <c r="Q35" i="4"/>
  <c r="P35" i="4"/>
  <c r="O35" i="4"/>
  <c r="N35" i="4"/>
  <c r="I35" i="4"/>
  <c r="J35" i="4"/>
  <c r="M35" i="4"/>
  <c r="H35" i="4"/>
  <c r="G35" i="4"/>
  <c r="F35" i="4"/>
  <c r="K35" i="4"/>
  <c r="D34" i="1"/>
  <c r="E33" i="1"/>
  <c r="U82" i="4"/>
  <c r="W34" i="4"/>
  <c r="AM34" i="4"/>
  <c r="BL34" i="4"/>
  <c r="BC34" i="4"/>
  <c r="AE34" i="4"/>
  <c r="AU34" i="4"/>
  <c r="V34" i="4"/>
  <c r="BK34" i="4"/>
  <c r="AL34" i="4"/>
  <c r="BB34" i="4"/>
  <c r="AD34" i="4"/>
  <c r="AT34" i="4"/>
  <c r="V39" i="11"/>
  <c r="R40" i="11"/>
  <c r="U40" i="11" s="1"/>
  <c r="T39" i="11"/>
  <c r="AH37" i="10"/>
  <c r="BF37" i="10"/>
  <c r="AX37" i="10"/>
  <c r="AA38" i="10"/>
  <c r="BO37" i="10"/>
  <c r="BG37" i="10"/>
  <c r="AY37" i="10"/>
  <c r="AQ38" i="10"/>
  <c r="E39" i="10"/>
  <c r="O39" i="10" s="1"/>
  <c r="AV38" i="10"/>
  <c r="AL38" i="10"/>
  <c r="W38" i="10"/>
  <c r="AO37" i="10"/>
  <c r="AP38" i="10"/>
  <c r="Z37" i="10"/>
  <c r="AE37" i="10"/>
  <c r="AN37" i="10"/>
  <c r="V38" i="10"/>
  <c r="Z38" i="10"/>
  <c r="AI38" i="10"/>
  <c r="AF38" i="10"/>
  <c r="AE38" i="10"/>
  <c r="AC39" i="10"/>
  <c r="AH38" i="10"/>
  <c r="U40" i="10"/>
  <c r="Q39" i="10"/>
  <c r="AS39" i="10"/>
  <c r="AY38" i="10"/>
  <c r="AX38" i="10"/>
  <c r="BJ39" i="10"/>
  <c r="BP38" i="10"/>
  <c r="BK38" i="10"/>
  <c r="BO38" i="10"/>
  <c r="BG38" i="10"/>
  <c r="BF38" i="10"/>
  <c r="BA39" i="10"/>
  <c r="BD38" i="10"/>
  <c r="AK40" i="10"/>
  <c r="BJ41" i="4"/>
  <c r="BA40" i="4"/>
  <c r="AS39" i="4"/>
  <c r="AK41" i="4"/>
  <c r="AC40" i="4"/>
  <c r="T37" i="3"/>
  <c r="U37" i="3" s="1"/>
  <c r="V36" i="3"/>
  <c r="W36" i="3" s="1"/>
  <c r="Z35" i="4" l="1"/>
  <c r="BO35" i="4"/>
  <c r="AP35" i="4"/>
  <c r="AH35" i="4"/>
  <c r="BF35" i="4"/>
  <c r="AX35" i="4"/>
  <c r="E38" i="5"/>
  <c r="D37" i="5"/>
  <c r="K37" i="5"/>
  <c r="I37" i="5"/>
  <c r="J37" i="5"/>
  <c r="AA35" i="4"/>
  <c r="AQ35" i="4"/>
  <c r="BP35" i="4"/>
  <c r="AI35" i="4"/>
  <c r="BG35" i="4"/>
  <c r="AY35" i="4"/>
  <c r="V35" i="4"/>
  <c r="AL35" i="4"/>
  <c r="BK35" i="4"/>
  <c r="BB35" i="4"/>
  <c r="AD35" i="4"/>
  <c r="AT35" i="4"/>
  <c r="M36" i="4"/>
  <c r="G36" i="4"/>
  <c r="R36" i="4"/>
  <c r="Q36" i="4"/>
  <c r="P36" i="4"/>
  <c r="K36" i="4"/>
  <c r="N36" i="4"/>
  <c r="J36" i="4"/>
  <c r="I36" i="4"/>
  <c r="H36" i="4"/>
  <c r="O36" i="4"/>
  <c r="F36" i="4"/>
  <c r="E37" i="4"/>
  <c r="Y35" i="4"/>
  <c r="BN35" i="4"/>
  <c r="AO35" i="4"/>
  <c r="AG35" i="4"/>
  <c r="BE35" i="4"/>
  <c r="AW35" i="4"/>
  <c r="R39" i="10"/>
  <c r="AA39" i="10" s="1"/>
  <c r="U83" i="4"/>
  <c r="P39" i="10"/>
  <c r="BN39" i="10" s="1"/>
  <c r="N39" i="10"/>
  <c r="BL39" i="10" s="1"/>
  <c r="E34" i="1"/>
  <c r="D35" i="1"/>
  <c r="W35" i="4"/>
  <c r="BL35" i="4"/>
  <c r="AM35" i="4"/>
  <c r="BC35" i="4"/>
  <c r="AE35" i="4"/>
  <c r="AU35" i="4"/>
  <c r="X35" i="4"/>
  <c r="BM35" i="4"/>
  <c r="AN35" i="4"/>
  <c r="BD35" i="4"/>
  <c r="AF35" i="4"/>
  <c r="AV35" i="4"/>
  <c r="W39" i="11"/>
  <c r="R41" i="11"/>
  <c r="U41" i="11" s="1"/>
  <c r="V40" i="11"/>
  <c r="T40" i="11"/>
  <c r="BE38" i="10"/>
  <c r="AG38" i="10"/>
  <c r="BL38" i="10"/>
  <c r="X39" i="10"/>
  <c r="Z39" i="10"/>
  <c r="E40" i="10"/>
  <c r="Q40" i="10" s="1"/>
  <c r="Y38" i="10"/>
  <c r="BB38" i="10"/>
  <c r="AT38" i="10"/>
  <c r="AD38" i="10"/>
  <c r="AN38" i="10"/>
  <c r="AM38" i="10"/>
  <c r="Y39" i="10"/>
  <c r="AW38" i="10"/>
  <c r="BM38" i="10"/>
  <c r="AU38" i="10"/>
  <c r="X38" i="10"/>
  <c r="BC38" i="10"/>
  <c r="BN38" i="10"/>
  <c r="M39" i="10"/>
  <c r="BK39" i="10" s="1"/>
  <c r="AP39" i="10"/>
  <c r="BO39" i="10"/>
  <c r="BJ40" i="10"/>
  <c r="BM39" i="10"/>
  <c r="AV39" i="10"/>
  <c r="AS40" i="10"/>
  <c r="AY39" i="10"/>
  <c r="AX39" i="10"/>
  <c r="AK41" i="10"/>
  <c r="U41" i="10"/>
  <c r="BE39" i="10"/>
  <c r="BA40" i="10"/>
  <c r="BF39" i="10"/>
  <c r="BD39" i="10"/>
  <c r="BC39" i="10"/>
  <c r="AG39" i="10"/>
  <c r="AF39" i="10"/>
  <c r="AH39" i="10"/>
  <c r="AC40" i="10"/>
  <c r="BJ42" i="4"/>
  <c r="BA41" i="4"/>
  <c r="AS40" i="4"/>
  <c r="AK42" i="4"/>
  <c r="AC41" i="4"/>
  <c r="X36" i="3"/>
  <c r="T38" i="3"/>
  <c r="U38" i="3" s="1"/>
  <c r="V37" i="3"/>
  <c r="W37" i="3" s="1"/>
  <c r="X37" i="3" s="1"/>
  <c r="AI39" i="10" l="1"/>
  <c r="P40" i="10"/>
  <c r="X36" i="4"/>
  <c r="AN36" i="4"/>
  <c r="BM36" i="4"/>
  <c r="BD36" i="4"/>
  <c r="AF36" i="4"/>
  <c r="AV36" i="4"/>
  <c r="AA36" i="4"/>
  <c r="BP36" i="4"/>
  <c r="AQ36" i="4"/>
  <c r="BG36" i="4"/>
  <c r="AI36" i="4"/>
  <c r="AY36" i="4"/>
  <c r="AW39" i="10"/>
  <c r="AM39" i="10"/>
  <c r="V36" i="4"/>
  <c r="BK36" i="4"/>
  <c r="AL36" i="4"/>
  <c r="AD36" i="4"/>
  <c r="BB36" i="4"/>
  <c r="AT36" i="4"/>
  <c r="AO39" i="10"/>
  <c r="AQ39" i="10"/>
  <c r="E39" i="5"/>
  <c r="D38" i="5"/>
  <c r="I38" i="5"/>
  <c r="J38" i="5"/>
  <c r="K38" i="5"/>
  <c r="AD39" i="10"/>
  <c r="AT39" i="10"/>
  <c r="W36" i="4"/>
  <c r="BL36" i="4"/>
  <c r="AM36" i="4"/>
  <c r="BC36" i="4"/>
  <c r="AE36" i="4"/>
  <c r="AU36" i="4"/>
  <c r="AE39" i="10"/>
  <c r="BB39" i="10"/>
  <c r="AU39" i="10"/>
  <c r="E35" i="1"/>
  <c r="D36" i="1"/>
  <c r="U84" i="4"/>
  <c r="O37" i="4"/>
  <c r="N37" i="4"/>
  <c r="I37" i="4"/>
  <c r="M37" i="4"/>
  <c r="R37" i="4"/>
  <c r="H37" i="4"/>
  <c r="G37" i="4"/>
  <c r="F37" i="4"/>
  <c r="Q37" i="4"/>
  <c r="P37" i="4"/>
  <c r="J37" i="4"/>
  <c r="K37" i="4"/>
  <c r="E38" i="4"/>
  <c r="Y36" i="4"/>
  <c r="AO36" i="4"/>
  <c r="BN36" i="4"/>
  <c r="BE36" i="4"/>
  <c r="AG36" i="4"/>
  <c r="AW36" i="4"/>
  <c r="Z36" i="4"/>
  <c r="AP36" i="4"/>
  <c r="BO36" i="4"/>
  <c r="AH36" i="4"/>
  <c r="BF36" i="4"/>
  <c r="AX36" i="4"/>
  <c r="W40" i="11"/>
  <c r="R42" i="11"/>
  <c r="U42" i="11" s="1"/>
  <c r="T41" i="11"/>
  <c r="V41" i="11"/>
  <c r="E41" i="10"/>
  <c r="O41" i="10" s="1"/>
  <c r="AG40" i="10"/>
  <c r="AP40" i="10"/>
  <c r="W39" i="10"/>
  <c r="R40" i="10"/>
  <c r="BG40" i="10" s="1"/>
  <c r="V39" i="10"/>
  <c r="AL39" i="10"/>
  <c r="AN39" i="10"/>
  <c r="M40" i="10"/>
  <c r="AL40" i="10" s="1"/>
  <c r="BG39" i="10"/>
  <c r="N40" i="10"/>
  <c r="AM40" i="10" s="1"/>
  <c r="BP39" i="10"/>
  <c r="O40" i="10"/>
  <c r="AF40" i="10" s="1"/>
  <c r="V40" i="10"/>
  <c r="AD40" i="10"/>
  <c r="AI40" i="10"/>
  <c r="AC41" i="10"/>
  <c r="Y40" i="10"/>
  <c r="BE40" i="10"/>
  <c r="BB40" i="10"/>
  <c r="BA41" i="10"/>
  <c r="M41" i="10"/>
  <c r="AK42" i="10"/>
  <c r="U42" i="10"/>
  <c r="BO40" i="10"/>
  <c r="BJ41" i="10"/>
  <c r="BN40" i="10"/>
  <c r="BM40" i="10"/>
  <c r="AV40" i="10"/>
  <c r="AS41" i="10"/>
  <c r="AW40" i="10"/>
  <c r="AT40" i="10"/>
  <c r="BJ43" i="4"/>
  <c r="BA42" i="4"/>
  <c r="AS41" i="4"/>
  <c r="AK43" i="4"/>
  <c r="AC42" i="4"/>
  <c r="T39" i="3"/>
  <c r="U39" i="3" s="1"/>
  <c r="V38" i="3"/>
  <c r="W38" i="3" s="1"/>
  <c r="X38" i="3" s="1"/>
  <c r="AA37" i="4" l="1"/>
  <c r="AQ37" i="4"/>
  <c r="BP37" i="4"/>
  <c r="BG37" i="4"/>
  <c r="AI37" i="4"/>
  <c r="AY37" i="4"/>
  <c r="P41" i="10"/>
  <c r="Q38" i="4"/>
  <c r="P38" i="4"/>
  <c r="K38" i="4"/>
  <c r="O38" i="4"/>
  <c r="N38" i="4"/>
  <c r="M38" i="4"/>
  <c r="G38" i="4"/>
  <c r="J38" i="4"/>
  <c r="I38" i="4"/>
  <c r="R38" i="4"/>
  <c r="H38" i="4"/>
  <c r="F38" i="4"/>
  <c r="E39" i="4"/>
  <c r="Q41" i="10"/>
  <c r="V37" i="4"/>
  <c r="BK37" i="4"/>
  <c r="AL37" i="4"/>
  <c r="AD37" i="4"/>
  <c r="BB37" i="4"/>
  <c r="AT37" i="4"/>
  <c r="Y37" i="4"/>
  <c r="AO37" i="4"/>
  <c r="BN37" i="4"/>
  <c r="AG37" i="4"/>
  <c r="BE37" i="4"/>
  <c r="AW37" i="4"/>
  <c r="W37" i="4"/>
  <c r="AM37" i="4"/>
  <c r="BL37" i="4"/>
  <c r="BC37" i="4"/>
  <c r="AE37" i="4"/>
  <c r="AU37" i="4"/>
  <c r="U85" i="4"/>
  <c r="E40" i="5"/>
  <c r="D39" i="5"/>
  <c r="J39" i="5"/>
  <c r="I39" i="5"/>
  <c r="K39" i="5"/>
  <c r="Z37" i="4"/>
  <c r="AP37" i="4"/>
  <c r="BO37" i="4"/>
  <c r="BF37" i="4"/>
  <c r="AH37" i="4"/>
  <c r="AX37" i="4"/>
  <c r="X37" i="4"/>
  <c r="AN37" i="4"/>
  <c r="BM37" i="4"/>
  <c r="BD37" i="4"/>
  <c r="AF37" i="4"/>
  <c r="AV37" i="4"/>
  <c r="D37" i="1"/>
  <c r="E36" i="1"/>
  <c r="AY40" i="10"/>
  <c r="R41" i="10"/>
  <c r="W41" i="11"/>
  <c r="R43" i="11"/>
  <c r="U43" i="11" s="1"/>
  <c r="V42" i="11"/>
  <c r="T42" i="11"/>
  <c r="BC40" i="10"/>
  <c r="AA40" i="10"/>
  <c r="W40" i="10"/>
  <c r="AU40" i="10"/>
  <c r="BP40" i="10"/>
  <c r="BD40" i="10"/>
  <c r="N41" i="10"/>
  <c r="BL41" i="10" s="1"/>
  <c r="BF40" i="10"/>
  <c r="AO40" i="10"/>
  <c r="Z40" i="10"/>
  <c r="AE40" i="10"/>
  <c r="AX40" i="10"/>
  <c r="BK40" i="10"/>
  <c r="AN40" i="10"/>
  <c r="X40" i="10"/>
  <c r="BL40" i="10"/>
  <c r="AH40" i="10"/>
  <c r="AQ40" i="10"/>
  <c r="AD41" i="10"/>
  <c r="Z41" i="10"/>
  <c r="X41" i="10"/>
  <c r="AA41" i="10"/>
  <c r="AO41" i="10"/>
  <c r="E42" i="10"/>
  <c r="P42" i="10" s="1"/>
  <c r="AN41" i="10"/>
  <c r="AP41" i="10"/>
  <c r="O42" i="10"/>
  <c r="R42" i="10"/>
  <c r="W41" i="10"/>
  <c r="BO41" i="10"/>
  <c r="BJ42" i="10"/>
  <c r="BP41" i="10"/>
  <c r="BN41" i="10"/>
  <c r="BM41" i="10"/>
  <c r="AC42" i="10"/>
  <c r="AI41" i="10"/>
  <c r="AH41" i="10"/>
  <c r="AG41" i="10"/>
  <c r="AF41" i="10"/>
  <c r="AE41" i="10"/>
  <c r="U43" i="10"/>
  <c r="AV41" i="10"/>
  <c r="AS42" i="10"/>
  <c r="AY41" i="10"/>
  <c r="AX41" i="10"/>
  <c r="AW41" i="10"/>
  <c r="AK43" i="10"/>
  <c r="BE41" i="10"/>
  <c r="BA42" i="10"/>
  <c r="BG41" i="10"/>
  <c r="BF41" i="10"/>
  <c r="BD41" i="10"/>
  <c r="BJ44" i="4"/>
  <c r="BA43" i="4"/>
  <c r="AS42" i="4"/>
  <c r="AK44" i="4"/>
  <c r="AC43" i="4"/>
  <c r="T40" i="3"/>
  <c r="U40" i="3" s="1"/>
  <c r="V39" i="3"/>
  <c r="W39" i="3" s="1"/>
  <c r="Z38" i="4" l="1"/>
  <c r="BO38" i="4"/>
  <c r="AP38" i="4"/>
  <c r="AH38" i="4"/>
  <c r="BF38" i="4"/>
  <c r="AX38" i="4"/>
  <c r="M42" i="10"/>
  <c r="U86" i="4"/>
  <c r="E41" i="5"/>
  <c r="D40" i="5"/>
  <c r="I40" i="5"/>
  <c r="J40" i="5"/>
  <c r="K40" i="5"/>
  <c r="V38" i="4"/>
  <c r="AL38" i="4"/>
  <c r="BK38" i="4"/>
  <c r="AD38" i="4"/>
  <c r="BB38" i="4"/>
  <c r="AT38" i="4"/>
  <c r="Q42" i="10"/>
  <c r="R39" i="4"/>
  <c r="Q39" i="4"/>
  <c r="P39" i="4"/>
  <c r="O39" i="4"/>
  <c r="N39" i="4"/>
  <c r="I39" i="4"/>
  <c r="G39" i="4"/>
  <c r="F39" i="4"/>
  <c r="M39" i="4"/>
  <c r="K39" i="4"/>
  <c r="J39" i="4"/>
  <c r="H39" i="4"/>
  <c r="E40" i="4"/>
  <c r="W38" i="4"/>
  <c r="AM38" i="4"/>
  <c r="BL38" i="4"/>
  <c r="AE38" i="4"/>
  <c r="BC38" i="4"/>
  <c r="AU38" i="4"/>
  <c r="AU41" i="10"/>
  <c r="BC41" i="10"/>
  <c r="X38" i="4"/>
  <c r="AN38" i="4"/>
  <c r="BM38" i="4"/>
  <c r="AF38" i="4"/>
  <c r="BD38" i="4"/>
  <c r="AV38" i="4"/>
  <c r="D38" i="1"/>
  <c r="E37" i="1"/>
  <c r="AA38" i="4"/>
  <c r="BP38" i="4"/>
  <c r="AQ38" i="4"/>
  <c r="BG38" i="4"/>
  <c r="AI38" i="4"/>
  <c r="AY38" i="4"/>
  <c r="Y38" i="4"/>
  <c r="BN38" i="4"/>
  <c r="AO38" i="4"/>
  <c r="BE38" i="4"/>
  <c r="AG38" i="4"/>
  <c r="AW38" i="4"/>
  <c r="W42" i="11"/>
  <c r="T43" i="11"/>
  <c r="R44" i="11"/>
  <c r="U44" i="11" s="1"/>
  <c r="V43" i="11"/>
  <c r="AV42" i="10"/>
  <c r="E43" i="10"/>
  <c r="Y42" i="10"/>
  <c r="AA42" i="10"/>
  <c r="Z42" i="10"/>
  <c r="V41" i="10"/>
  <c r="V42" i="10"/>
  <c r="Y41" i="10"/>
  <c r="BB41" i="10"/>
  <c r="BK41" i="10"/>
  <c r="N42" i="10"/>
  <c r="AE42" i="10" s="1"/>
  <c r="AN42" i="10"/>
  <c r="AQ41" i="10"/>
  <c r="AT41" i="10"/>
  <c r="AL41" i="10"/>
  <c r="AM41" i="10"/>
  <c r="AL42" i="10"/>
  <c r="R43" i="10"/>
  <c r="Q43" i="10"/>
  <c r="P43" i="10"/>
  <c r="O43" i="10"/>
  <c r="N43" i="10"/>
  <c r="M43" i="10"/>
  <c r="AK44" i="10"/>
  <c r="AS43" i="10"/>
  <c r="AW42" i="10"/>
  <c r="AT42" i="10"/>
  <c r="BB42" i="10"/>
  <c r="BA43" i="10"/>
  <c r="BC42" i="10"/>
  <c r="U44" i="10"/>
  <c r="BM42" i="10"/>
  <c r="BK42" i="10"/>
  <c r="BJ43" i="10"/>
  <c r="AD42" i="10"/>
  <c r="AC43" i="10"/>
  <c r="AG42" i="10"/>
  <c r="AF42" i="10"/>
  <c r="BJ45" i="4"/>
  <c r="BA44" i="4"/>
  <c r="AS43" i="4"/>
  <c r="AK45" i="4"/>
  <c r="AC44" i="4"/>
  <c r="X39" i="3"/>
  <c r="T41" i="3"/>
  <c r="U41" i="3" s="1"/>
  <c r="V40" i="3"/>
  <c r="W40" i="3" s="1"/>
  <c r="D39" i="1" l="1"/>
  <c r="E38" i="1"/>
  <c r="U87" i="4"/>
  <c r="M40" i="4"/>
  <c r="G40" i="4"/>
  <c r="R40" i="4"/>
  <c r="Q40" i="4"/>
  <c r="P40" i="4"/>
  <c r="K40" i="4"/>
  <c r="O40" i="4"/>
  <c r="J40" i="4"/>
  <c r="N40" i="4"/>
  <c r="I40" i="4"/>
  <c r="H40" i="4"/>
  <c r="F40" i="4"/>
  <c r="E41" i="4"/>
  <c r="W39" i="4"/>
  <c r="BL39" i="4"/>
  <c r="AM39" i="4"/>
  <c r="BC39" i="4"/>
  <c r="AE39" i="4"/>
  <c r="AU39" i="4"/>
  <c r="E42" i="5"/>
  <c r="D41" i="5"/>
  <c r="K41" i="5"/>
  <c r="I41" i="5"/>
  <c r="J41" i="5"/>
  <c r="X39" i="4"/>
  <c r="AN39" i="4"/>
  <c r="BM39" i="4"/>
  <c r="BD39" i="4"/>
  <c r="AF39" i="4"/>
  <c r="AV39" i="4"/>
  <c r="Y39" i="4"/>
  <c r="AO39" i="4"/>
  <c r="BN39" i="4"/>
  <c r="BE39" i="4"/>
  <c r="AG39" i="4"/>
  <c r="AW39" i="4"/>
  <c r="Z39" i="4"/>
  <c r="BO39" i="4"/>
  <c r="AP39" i="4"/>
  <c r="AH39" i="4"/>
  <c r="BF39" i="4"/>
  <c r="AX39" i="4"/>
  <c r="V39" i="4"/>
  <c r="AL39" i="4"/>
  <c r="BK39" i="4"/>
  <c r="BB39" i="4"/>
  <c r="AD39" i="4"/>
  <c r="AT39" i="4"/>
  <c r="AA39" i="4"/>
  <c r="BP39" i="4"/>
  <c r="AQ39" i="4"/>
  <c r="AI39" i="4"/>
  <c r="BG39" i="4"/>
  <c r="AY39" i="4"/>
  <c r="V44" i="11"/>
  <c r="T44" i="11"/>
  <c r="R45" i="11"/>
  <c r="U45" i="11" s="1"/>
  <c r="W43" i="11"/>
  <c r="AY42" i="10"/>
  <c r="BO42" i="10"/>
  <c r="BP42" i="10"/>
  <c r="X42" i="10"/>
  <c r="AO42" i="10"/>
  <c r="W42" i="10"/>
  <c r="AM42" i="10"/>
  <c r="AH42" i="10"/>
  <c r="AI42" i="10"/>
  <c r="BN42" i="10"/>
  <c r="W43" i="10"/>
  <c r="AN43" i="10"/>
  <c r="Y43" i="10"/>
  <c r="AP43" i="10"/>
  <c r="AA43" i="10"/>
  <c r="E44" i="10"/>
  <c r="R44" i="10" s="1"/>
  <c r="AL43" i="10"/>
  <c r="BL42" i="10"/>
  <c r="Z43" i="10"/>
  <c r="AU42" i="10"/>
  <c r="BD42" i="10"/>
  <c r="AQ43" i="10"/>
  <c r="AP42" i="10"/>
  <c r="BF42" i="10"/>
  <c r="AX42" i="10"/>
  <c r="AQ42" i="10"/>
  <c r="BG42" i="10"/>
  <c r="BE42" i="10"/>
  <c r="U45" i="10"/>
  <c r="P44" i="10"/>
  <c r="O44" i="10"/>
  <c r="N44" i="10"/>
  <c r="M44" i="10"/>
  <c r="AC44" i="10"/>
  <c r="AI43" i="10"/>
  <c r="AH43" i="10"/>
  <c r="AG43" i="10"/>
  <c r="V43" i="10"/>
  <c r="AK45" i="10"/>
  <c r="BO43" i="10"/>
  <c r="BN43" i="10"/>
  <c r="BK43" i="10"/>
  <c r="BJ44" i="10"/>
  <c r="BP43" i="10"/>
  <c r="BE43" i="10"/>
  <c r="BB43" i="10"/>
  <c r="BA44" i="10"/>
  <c r="BG43" i="10"/>
  <c r="AT43" i="10"/>
  <c r="AS44" i="10"/>
  <c r="AY43" i="10"/>
  <c r="AX43" i="10"/>
  <c r="AW43" i="10"/>
  <c r="BJ46" i="4"/>
  <c r="BA45" i="4"/>
  <c r="AS44" i="4"/>
  <c r="AK46" i="4"/>
  <c r="AC45" i="4"/>
  <c r="X40" i="3"/>
  <c r="T42" i="3"/>
  <c r="U42" i="3" s="1"/>
  <c r="V41" i="3"/>
  <c r="W41" i="3" s="1"/>
  <c r="AA40" i="4" l="1"/>
  <c r="BP40" i="4"/>
  <c r="AQ40" i="4"/>
  <c r="BG40" i="4"/>
  <c r="AI40" i="4"/>
  <c r="AY40" i="4"/>
  <c r="D40" i="1"/>
  <c r="E39" i="1"/>
  <c r="W40" i="4"/>
  <c r="BL40" i="4"/>
  <c r="AM40" i="4"/>
  <c r="BC40" i="4"/>
  <c r="AE40" i="4"/>
  <c r="AU40" i="4"/>
  <c r="V40" i="4"/>
  <c r="BK40" i="4"/>
  <c r="AL40" i="4"/>
  <c r="AD40" i="4"/>
  <c r="BB40" i="4"/>
  <c r="AT40" i="4"/>
  <c r="Q44" i="10"/>
  <c r="X40" i="4"/>
  <c r="AN40" i="4"/>
  <c r="BM40" i="4"/>
  <c r="AF40" i="4"/>
  <c r="BD40" i="4"/>
  <c r="AV40" i="4"/>
  <c r="O41" i="4"/>
  <c r="N41" i="4"/>
  <c r="I41" i="4"/>
  <c r="M41" i="4"/>
  <c r="R41" i="4"/>
  <c r="P41" i="4"/>
  <c r="F41" i="4"/>
  <c r="K41" i="4"/>
  <c r="J41" i="4"/>
  <c r="Q41" i="4"/>
  <c r="H41" i="4"/>
  <c r="G41" i="4"/>
  <c r="E42" i="4"/>
  <c r="Y40" i="4"/>
  <c r="AO40" i="4"/>
  <c r="BN40" i="4"/>
  <c r="AG40" i="4"/>
  <c r="BE40" i="4"/>
  <c r="AW40" i="4"/>
  <c r="E43" i="5"/>
  <c r="D42" i="5"/>
  <c r="J42" i="5"/>
  <c r="I42" i="5"/>
  <c r="K42" i="5"/>
  <c r="Z40" i="4"/>
  <c r="BO40" i="4"/>
  <c r="AP40" i="4"/>
  <c r="BF40" i="4"/>
  <c r="AH40" i="4"/>
  <c r="AX40" i="4"/>
  <c r="U88" i="4"/>
  <c r="V45" i="11"/>
  <c r="T45" i="11"/>
  <c r="R46" i="11"/>
  <c r="U46" i="11" s="1"/>
  <c r="W44" i="11"/>
  <c r="AE43" i="10"/>
  <c r="BL43" i="10"/>
  <c r="AF43" i="10"/>
  <c r="X43" i="10"/>
  <c r="BM43" i="10"/>
  <c r="AM43" i="10"/>
  <c r="AO43" i="10"/>
  <c r="BD43" i="10"/>
  <c r="AU43" i="10"/>
  <c r="BC43" i="10"/>
  <c r="AV43" i="10"/>
  <c r="AD43" i="10"/>
  <c r="AN44" i="10"/>
  <c r="AP44" i="10"/>
  <c r="AA44" i="10"/>
  <c r="E45" i="10"/>
  <c r="R45" i="10" s="1"/>
  <c r="V44" i="10"/>
  <c r="W44" i="10"/>
  <c r="AO44" i="10"/>
  <c r="BF43" i="10"/>
  <c r="BD44" i="10"/>
  <c r="BC44" i="10"/>
  <c r="BB44" i="10"/>
  <c r="BA45" i="10"/>
  <c r="BF44" i="10"/>
  <c r="AK46" i="10"/>
  <c r="AL44" i="10"/>
  <c r="X44" i="10"/>
  <c r="AD44" i="10"/>
  <c r="AC45" i="10"/>
  <c r="AH44" i="10"/>
  <c r="AF44" i="10"/>
  <c r="Z44" i="10"/>
  <c r="BO44" i="10"/>
  <c r="BM44" i="10"/>
  <c r="BK44" i="10"/>
  <c r="BJ45" i="10"/>
  <c r="BP44" i="10"/>
  <c r="Q45" i="10"/>
  <c r="M45" i="10"/>
  <c r="AV44" i="10"/>
  <c r="AU44" i="10"/>
  <c r="AT44" i="10"/>
  <c r="AS45" i="10"/>
  <c r="AY44" i="10"/>
  <c r="AX44" i="10"/>
  <c r="U46" i="10"/>
  <c r="BJ47" i="4"/>
  <c r="BA46" i="4"/>
  <c r="AS45" i="4"/>
  <c r="AK47" i="4"/>
  <c r="AC46" i="4"/>
  <c r="T43" i="3"/>
  <c r="U43" i="3" s="1"/>
  <c r="V42" i="3"/>
  <c r="W42" i="3" s="1"/>
  <c r="X41" i="3"/>
  <c r="O45" i="10" l="1"/>
  <c r="N45" i="10"/>
  <c r="BC45" i="10" s="1"/>
  <c r="P45" i="10"/>
  <c r="Z41" i="4"/>
  <c r="AP41" i="4"/>
  <c r="BO41" i="4"/>
  <c r="AH41" i="4"/>
  <c r="BF41" i="4"/>
  <c r="AX41" i="4"/>
  <c r="W41" i="4"/>
  <c r="AM41" i="4"/>
  <c r="BL41" i="4"/>
  <c r="BC41" i="4"/>
  <c r="AE41" i="4"/>
  <c r="AU41" i="4"/>
  <c r="E40" i="1"/>
  <c r="D41" i="1"/>
  <c r="X41" i="4"/>
  <c r="AN41" i="4"/>
  <c r="BM41" i="4"/>
  <c r="BD41" i="4"/>
  <c r="AF41" i="4"/>
  <c r="AV41" i="4"/>
  <c r="U89" i="4"/>
  <c r="Y41" i="4"/>
  <c r="BN41" i="4"/>
  <c r="AO41" i="4"/>
  <c r="AG41" i="4"/>
  <c r="BE41" i="4"/>
  <c r="AW41" i="4"/>
  <c r="Q42" i="4"/>
  <c r="P42" i="4"/>
  <c r="K42" i="4"/>
  <c r="O42" i="4"/>
  <c r="N42" i="4"/>
  <c r="M42" i="4"/>
  <c r="G42" i="4"/>
  <c r="J42" i="4"/>
  <c r="I42" i="4"/>
  <c r="H42" i="4"/>
  <c r="F42" i="4"/>
  <c r="R42" i="4"/>
  <c r="E43" i="4"/>
  <c r="AA41" i="4"/>
  <c r="AQ41" i="4"/>
  <c r="BP41" i="4"/>
  <c r="AI41" i="4"/>
  <c r="BG41" i="4"/>
  <c r="AY41" i="4"/>
  <c r="E44" i="5"/>
  <c r="D43" i="5"/>
  <c r="I43" i="5"/>
  <c r="K43" i="5"/>
  <c r="J43" i="5"/>
  <c r="V41" i="4"/>
  <c r="AL41" i="4"/>
  <c r="BK41" i="4"/>
  <c r="BB41" i="4"/>
  <c r="AD41" i="4"/>
  <c r="AT41" i="4"/>
  <c r="W45" i="11"/>
  <c r="V46" i="11"/>
  <c r="T46" i="11"/>
  <c r="R47" i="11"/>
  <c r="U47" i="11" s="1"/>
  <c r="Y44" i="10"/>
  <c r="AE44" i="10"/>
  <c r="BE44" i="10"/>
  <c r="AQ44" i="10"/>
  <c r="AO45" i="10"/>
  <c r="AP45" i="10"/>
  <c r="V45" i="10"/>
  <c r="E46" i="10"/>
  <c r="Q46" i="10" s="1"/>
  <c r="X45" i="10"/>
  <c r="BL45" i="10"/>
  <c r="BL44" i="10"/>
  <c r="AG44" i="10"/>
  <c r="AM44" i="10"/>
  <c r="BG44" i="10"/>
  <c r="AQ45" i="10"/>
  <c r="AW44" i="10"/>
  <c r="BN44" i="10"/>
  <c r="AI44" i="10"/>
  <c r="AA45" i="10"/>
  <c r="AL45" i="10"/>
  <c r="BN45" i="10"/>
  <c r="BM45" i="10"/>
  <c r="BK45" i="10"/>
  <c r="BJ46" i="10"/>
  <c r="BP45" i="10"/>
  <c r="BD45" i="10"/>
  <c r="BB45" i="10"/>
  <c r="BA46" i="10"/>
  <c r="BG45" i="10"/>
  <c r="AN45" i="10"/>
  <c r="U47" i="10"/>
  <c r="R46" i="10"/>
  <c r="N46" i="10"/>
  <c r="M46" i="10"/>
  <c r="AD45" i="10"/>
  <c r="AC46" i="10"/>
  <c r="AI45" i="10"/>
  <c r="AG45" i="10"/>
  <c r="AF45" i="10"/>
  <c r="AE45" i="10"/>
  <c r="AK47" i="10"/>
  <c r="AV45" i="10"/>
  <c r="AU45" i="10"/>
  <c r="AT45" i="10"/>
  <c r="AS46" i="10"/>
  <c r="AY45" i="10"/>
  <c r="BJ48" i="4"/>
  <c r="BA47" i="4"/>
  <c r="AS46" i="4"/>
  <c r="AK48" i="4"/>
  <c r="AC47" i="4"/>
  <c r="X42" i="3"/>
  <c r="T44" i="3"/>
  <c r="U44" i="3" s="1"/>
  <c r="V43" i="3"/>
  <c r="W43" i="3" s="1"/>
  <c r="V42" i="4" l="1"/>
  <c r="AL42" i="4"/>
  <c r="BK42" i="4"/>
  <c r="BB42" i="4"/>
  <c r="AD42" i="4"/>
  <c r="AT42" i="4"/>
  <c r="W42" i="4"/>
  <c r="BL42" i="4"/>
  <c r="AM42" i="4"/>
  <c r="BC42" i="4"/>
  <c r="AE42" i="4"/>
  <c r="AU42" i="4"/>
  <c r="D42" i="1"/>
  <c r="E41" i="1"/>
  <c r="O46" i="10"/>
  <c r="AN46" i="10" s="1"/>
  <c r="AA42" i="4"/>
  <c r="AQ42" i="4"/>
  <c r="BP42" i="4"/>
  <c r="BG42" i="4"/>
  <c r="AI42" i="4"/>
  <c r="AY42" i="4"/>
  <c r="X42" i="4"/>
  <c r="AN42" i="4"/>
  <c r="BM42" i="4"/>
  <c r="AF42" i="4"/>
  <c r="BD42" i="4"/>
  <c r="AV42" i="4"/>
  <c r="U90" i="4"/>
  <c r="R43" i="4"/>
  <c r="Q43" i="4"/>
  <c r="P43" i="4"/>
  <c r="O43" i="4"/>
  <c r="N43" i="4"/>
  <c r="I43" i="4"/>
  <c r="K43" i="4"/>
  <c r="J43" i="4"/>
  <c r="M43" i="4"/>
  <c r="H43" i="4"/>
  <c r="G43" i="4"/>
  <c r="F43" i="4"/>
  <c r="E44" i="4"/>
  <c r="P46" i="10"/>
  <c r="BE46" i="10" s="1"/>
  <c r="E45" i="5"/>
  <c r="D44" i="5"/>
  <c r="J44" i="5"/>
  <c r="K44" i="5"/>
  <c r="I44" i="5"/>
  <c r="Y42" i="4"/>
  <c r="BN42" i="4"/>
  <c r="AO42" i="4"/>
  <c r="AG42" i="4"/>
  <c r="BE42" i="4"/>
  <c r="AW42" i="4"/>
  <c r="Z42" i="4"/>
  <c r="AP42" i="4"/>
  <c r="BO42" i="4"/>
  <c r="BF42" i="4"/>
  <c r="AH42" i="4"/>
  <c r="AX42" i="4"/>
  <c r="W46" i="11"/>
  <c r="V47" i="11"/>
  <c r="R48" i="11"/>
  <c r="U48" i="11" s="1"/>
  <c r="T47" i="11"/>
  <c r="BO45" i="10"/>
  <c r="Y45" i="10"/>
  <c r="AM45" i="10"/>
  <c r="AW45" i="10"/>
  <c r="BE45" i="10"/>
  <c r="Z45" i="10"/>
  <c r="AX45" i="10"/>
  <c r="BF45" i="10"/>
  <c r="W45" i="10"/>
  <c r="Z46" i="10"/>
  <c r="E47" i="10"/>
  <c r="N47" i="10" s="1"/>
  <c r="AM46" i="10"/>
  <c r="V46" i="10"/>
  <c r="Y46" i="10"/>
  <c r="AA46" i="10"/>
  <c r="AH45" i="10"/>
  <c r="AO46" i="10"/>
  <c r="AQ46" i="10"/>
  <c r="AS47" i="10"/>
  <c r="AU46" i="10"/>
  <c r="AT46" i="10"/>
  <c r="AX46" i="10"/>
  <c r="AK48" i="10"/>
  <c r="AC47" i="10"/>
  <c r="AD46" i="10"/>
  <c r="AI46" i="10"/>
  <c r="AG46" i="10"/>
  <c r="AF46" i="10"/>
  <c r="AE46" i="10"/>
  <c r="U48" i="10"/>
  <c r="AL46" i="10"/>
  <c r="O47" i="10"/>
  <c r="R47" i="10"/>
  <c r="BC46" i="10"/>
  <c r="BB46" i="10"/>
  <c r="BA47" i="10"/>
  <c r="BG46" i="10"/>
  <c r="BF46" i="10"/>
  <c r="BJ47" i="10"/>
  <c r="BP46" i="10"/>
  <c r="BO46" i="10"/>
  <c r="BN46" i="10"/>
  <c r="BL46" i="10"/>
  <c r="BK46" i="10"/>
  <c r="BJ49" i="4"/>
  <c r="BA48" i="4"/>
  <c r="AS47" i="4"/>
  <c r="AK49" i="4"/>
  <c r="AC48" i="4"/>
  <c r="X43" i="3"/>
  <c r="T45" i="3"/>
  <c r="U45" i="3" s="1"/>
  <c r="V44" i="3"/>
  <c r="W44" i="3" s="1"/>
  <c r="V43" i="4" l="1"/>
  <c r="BK43" i="4"/>
  <c r="AL43" i="4"/>
  <c r="BB43" i="4"/>
  <c r="AD43" i="4"/>
  <c r="AT43" i="4"/>
  <c r="AW46" i="10"/>
  <c r="W43" i="4"/>
  <c r="AM43" i="4"/>
  <c r="BL43" i="4"/>
  <c r="AE43" i="4"/>
  <c r="BC43" i="4"/>
  <c r="AU43" i="4"/>
  <c r="M44" i="4"/>
  <c r="G44" i="4"/>
  <c r="R44" i="4"/>
  <c r="Q44" i="4"/>
  <c r="P44" i="4"/>
  <c r="K44" i="4"/>
  <c r="I44" i="4"/>
  <c r="H44" i="4"/>
  <c r="F44" i="4"/>
  <c r="O44" i="4"/>
  <c r="N44" i="4"/>
  <c r="J44" i="4"/>
  <c r="E45" i="4"/>
  <c r="X43" i="4"/>
  <c r="BM43" i="4"/>
  <c r="AN43" i="4"/>
  <c r="AF43" i="4"/>
  <c r="BD43" i="4"/>
  <c r="AV43" i="4"/>
  <c r="E46" i="5"/>
  <c r="D45" i="5"/>
  <c r="K45" i="5"/>
  <c r="J45" i="5"/>
  <c r="I45" i="5"/>
  <c r="Y43" i="4"/>
  <c r="AO43" i="4"/>
  <c r="BN43" i="4"/>
  <c r="AG43" i="4"/>
  <c r="BE43" i="4"/>
  <c r="AW43" i="4"/>
  <c r="E42" i="1"/>
  <c r="D43" i="1"/>
  <c r="Z43" i="4"/>
  <c r="AP43" i="4"/>
  <c r="BO43" i="4"/>
  <c r="BF43" i="4"/>
  <c r="AH43" i="4"/>
  <c r="AX43" i="4"/>
  <c r="U91" i="4"/>
  <c r="AA43" i="4"/>
  <c r="BP43" i="4"/>
  <c r="AQ43" i="4"/>
  <c r="BG43" i="4"/>
  <c r="AI43" i="4"/>
  <c r="AY43" i="4"/>
  <c r="W47" i="11"/>
  <c r="T48" i="11"/>
  <c r="R49" i="11"/>
  <c r="U49" i="11" s="1"/>
  <c r="V48" i="11"/>
  <c r="P47" i="10"/>
  <c r="AG47" i="10" s="1"/>
  <c r="BM46" i="10"/>
  <c r="M47" i="10"/>
  <c r="BB47" i="10" s="1"/>
  <c r="AH46" i="10"/>
  <c r="AY46" i="10"/>
  <c r="X46" i="10"/>
  <c r="AP46" i="10"/>
  <c r="BD46" i="10"/>
  <c r="W46" i="10"/>
  <c r="AQ47" i="10"/>
  <c r="E48" i="10"/>
  <c r="O48" i="10" s="1"/>
  <c r="W47" i="10"/>
  <c r="AN47" i="10"/>
  <c r="AV46" i="10"/>
  <c r="Q47" i="10"/>
  <c r="AH47" i="10" s="1"/>
  <c r="X47" i="10"/>
  <c r="BG47" i="10"/>
  <c r="BA48" i="10"/>
  <c r="BD47" i="10"/>
  <c r="BC47" i="10"/>
  <c r="AM47" i="10"/>
  <c r="Y47" i="10"/>
  <c r="BJ48" i="10"/>
  <c r="BP47" i="10"/>
  <c r="BM47" i="10"/>
  <c r="BL47" i="10"/>
  <c r="AK49" i="10"/>
  <c r="AF47" i="10"/>
  <c r="AE47" i="10"/>
  <c r="AC48" i="10"/>
  <c r="AI47" i="10"/>
  <c r="U49" i="10"/>
  <c r="AY47" i="10"/>
  <c r="AX47" i="10"/>
  <c r="AW47" i="10"/>
  <c r="AS48" i="10"/>
  <c r="AV47" i="10"/>
  <c r="AU47" i="10"/>
  <c r="BJ50" i="4"/>
  <c r="BA49" i="4"/>
  <c r="AS48" i="4"/>
  <c r="AK50" i="4"/>
  <c r="AC49" i="4"/>
  <c r="X44" i="3"/>
  <c r="T46" i="3"/>
  <c r="U46" i="3" s="1"/>
  <c r="V45" i="3"/>
  <c r="W45" i="3" s="1"/>
  <c r="P48" i="10" l="1"/>
  <c r="Y48" i="10" s="1"/>
  <c r="E43" i="1"/>
  <c r="D44" i="1"/>
  <c r="V44" i="4"/>
  <c r="BK44" i="4"/>
  <c r="AL44" i="4"/>
  <c r="BB44" i="4"/>
  <c r="AD44" i="4"/>
  <c r="AT44" i="4"/>
  <c r="U92" i="4"/>
  <c r="BK47" i="10"/>
  <c r="O45" i="4"/>
  <c r="N45" i="4"/>
  <c r="I45" i="4"/>
  <c r="M45" i="4"/>
  <c r="R45" i="4"/>
  <c r="Q45" i="4"/>
  <c r="P45" i="4"/>
  <c r="K45" i="4"/>
  <c r="J45" i="4"/>
  <c r="H45" i="4"/>
  <c r="G45" i="4"/>
  <c r="F45" i="4"/>
  <c r="E46" i="4"/>
  <c r="Y44" i="4"/>
  <c r="AO44" i="4"/>
  <c r="BN44" i="4"/>
  <c r="AG44" i="4"/>
  <c r="BE44" i="4"/>
  <c r="AW44" i="4"/>
  <c r="Q48" i="10"/>
  <c r="E47" i="5"/>
  <c r="D46" i="5"/>
  <c r="J46" i="5"/>
  <c r="K46" i="5"/>
  <c r="I46" i="5"/>
  <c r="Z44" i="4"/>
  <c r="AP44" i="4"/>
  <c r="BO44" i="4"/>
  <c r="AH44" i="4"/>
  <c r="BF44" i="4"/>
  <c r="AX44" i="4"/>
  <c r="W44" i="4"/>
  <c r="BL44" i="4"/>
  <c r="AM44" i="4"/>
  <c r="AE44" i="4"/>
  <c r="BC44" i="4"/>
  <c r="AU44" i="4"/>
  <c r="AA44" i="4"/>
  <c r="AQ44" i="4"/>
  <c r="BP44" i="4"/>
  <c r="BG44" i="4"/>
  <c r="AI44" i="4"/>
  <c r="AY44" i="4"/>
  <c r="X44" i="4"/>
  <c r="BM44" i="4"/>
  <c r="AN44" i="4"/>
  <c r="BD44" i="4"/>
  <c r="AF44" i="4"/>
  <c r="AV44" i="4"/>
  <c r="W48" i="11"/>
  <c r="R50" i="11"/>
  <c r="U50" i="11" s="1"/>
  <c r="T49" i="11"/>
  <c r="V49" i="11"/>
  <c r="BN47" i="10"/>
  <c r="Z47" i="10"/>
  <c r="AP47" i="10"/>
  <c r="V47" i="10"/>
  <c r="AT47" i="10"/>
  <c r="AO47" i="10"/>
  <c r="AO48" i="10"/>
  <c r="E49" i="10"/>
  <c r="O49" i="10" s="1"/>
  <c r="AW48" i="10"/>
  <c r="AN48" i="10"/>
  <c r="BO47" i="10"/>
  <c r="M48" i="10"/>
  <c r="V48" i="10" s="1"/>
  <c r="BE47" i="10"/>
  <c r="AA47" i="10"/>
  <c r="AP48" i="10"/>
  <c r="AL47" i="10"/>
  <c r="R48" i="10"/>
  <c r="AA48" i="10" s="1"/>
  <c r="AD47" i="10"/>
  <c r="N48" i="10"/>
  <c r="AE48" i="10" s="1"/>
  <c r="BF47" i="10"/>
  <c r="Z48" i="10"/>
  <c r="AL48" i="10"/>
  <c r="AY48" i="10"/>
  <c r="AX48" i="10"/>
  <c r="AS49" i="10"/>
  <c r="AU48" i="10"/>
  <c r="AT48" i="10"/>
  <c r="BF48" i="10"/>
  <c r="BA49" i="10"/>
  <c r="BC48" i="10"/>
  <c r="AK50" i="10"/>
  <c r="U50" i="10"/>
  <c r="AG48" i="10"/>
  <c r="AC49" i="10"/>
  <c r="AH48" i="10"/>
  <c r="AD48" i="10"/>
  <c r="BJ49" i="10"/>
  <c r="BO48" i="10"/>
  <c r="BN48" i="10"/>
  <c r="BM48" i="10"/>
  <c r="BL48" i="10"/>
  <c r="BK48" i="10"/>
  <c r="BJ51" i="4"/>
  <c r="BA50" i="4"/>
  <c r="AS49" i="4"/>
  <c r="AK51" i="4"/>
  <c r="AC50" i="4"/>
  <c r="X45" i="3"/>
  <c r="T47" i="3"/>
  <c r="U47" i="3" s="1"/>
  <c r="V46" i="3"/>
  <c r="W46" i="3" s="1"/>
  <c r="X46" i="3" s="1"/>
  <c r="P49" i="10" l="1"/>
  <c r="Z45" i="4"/>
  <c r="AP45" i="4"/>
  <c r="BO45" i="4"/>
  <c r="AH45" i="4"/>
  <c r="BF45" i="4"/>
  <c r="AX45" i="4"/>
  <c r="Q49" i="10"/>
  <c r="BO49" i="10" s="1"/>
  <c r="BB48" i="10"/>
  <c r="Q46" i="4"/>
  <c r="P46" i="4"/>
  <c r="K46" i="4"/>
  <c r="O46" i="4"/>
  <c r="N46" i="4"/>
  <c r="M46" i="4"/>
  <c r="G46" i="4"/>
  <c r="R46" i="4"/>
  <c r="H46" i="4"/>
  <c r="F46" i="4"/>
  <c r="J46" i="4"/>
  <c r="I46" i="4"/>
  <c r="E47" i="4"/>
  <c r="AA45" i="4"/>
  <c r="AQ45" i="4"/>
  <c r="BP45" i="4"/>
  <c r="AI45" i="4"/>
  <c r="BG45" i="4"/>
  <c r="AY45" i="4"/>
  <c r="Y45" i="4"/>
  <c r="AO45" i="4"/>
  <c r="BN45" i="4"/>
  <c r="BE45" i="4"/>
  <c r="AG45" i="4"/>
  <c r="AW45" i="4"/>
  <c r="R49" i="10"/>
  <c r="V45" i="4"/>
  <c r="AL45" i="4"/>
  <c r="BK45" i="4"/>
  <c r="BB45" i="4"/>
  <c r="AD45" i="4"/>
  <c r="AT45" i="4"/>
  <c r="M49" i="10"/>
  <c r="E48" i="5"/>
  <c r="D47" i="5"/>
  <c r="J47" i="5"/>
  <c r="I47" i="5"/>
  <c r="K47" i="5"/>
  <c r="W45" i="4"/>
  <c r="BL45" i="4"/>
  <c r="AM45" i="4"/>
  <c r="BC45" i="4"/>
  <c r="AE45" i="4"/>
  <c r="AU45" i="4"/>
  <c r="E44" i="1"/>
  <c r="D45" i="1"/>
  <c r="BP48" i="10"/>
  <c r="N49" i="10"/>
  <c r="X45" i="4"/>
  <c r="BM45" i="4"/>
  <c r="AN45" i="4"/>
  <c r="AF45" i="4"/>
  <c r="BD45" i="4"/>
  <c r="AV45" i="4"/>
  <c r="R51" i="11"/>
  <c r="U51" i="11" s="1"/>
  <c r="V50" i="11"/>
  <c r="T50" i="11"/>
  <c r="W49" i="11"/>
  <c r="AF48" i="10"/>
  <c r="BG48" i="10"/>
  <c r="AQ48" i="10"/>
  <c r="BD48" i="10"/>
  <c r="AP49" i="10"/>
  <c r="AM48" i="10"/>
  <c r="W48" i="10"/>
  <c r="AV48" i="10"/>
  <c r="AI48" i="10"/>
  <c r="BE48" i="10"/>
  <c r="X48" i="10"/>
  <c r="AM49" i="10"/>
  <c r="AN49" i="10"/>
  <c r="AO49" i="10"/>
  <c r="E50" i="10"/>
  <c r="Q50" i="10" s="1"/>
  <c r="AL49" i="10"/>
  <c r="BP49" i="10"/>
  <c r="V49" i="10"/>
  <c r="Y49" i="10"/>
  <c r="AA49" i="10"/>
  <c r="U51" i="10"/>
  <c r="BJ50" i="10"/>
  <c r="BK49" i="10"/>
  <c r="BN49" i="10"/>
  <c r="BM49" i="10"/>
  <c r="O50" i="10"/>
  <c r="N50" i="10"/>
  <c r="M50" i="10"/>
  <c r="R50" i="10"/>
  <c r="P50" i="10"/>
  <c r="BG49" i="10"/>
  <c r="BA50" i="10"/>
  <c r="BD49" i="10"/>
  <c r="BC49" i="10"/>
  <c r="BB49" i="10"/>
  <c r="AY49" i="10"/>
  <c r="AW49" i="10"/>
  <c r="AU49" i="10"/>
  <c r="AT49" i="10"/>
  <c r="AS50" i="10"/>
  <c r="AV49" i="10"/>
  <c r="AG49" i="10"/>
  <c r="AF49" i="10"/>
  <c r="AE49" i="10"/>
  <c r="AD49" i="10"/>
  <c r="AC50" i="10"/>
  <c r="AI49" i="10"/>
  <c r="X49" i="10"/>
  <c r="AK51" i="10"/>
  <c r="BJ52" i="4"/>
  <c r="BA51" i="4"/>
  <c r="AS50" i="4"/>
  <c r="AK52" i="4"/>
  <c r="AC51" i="4"/>
  <c r="T48" i="3"/>
  <c r="U48" i="3" s="1"/>
  <c r="V47" i="3"/>
  <c r="W47" i="3" s="1"/>
  <c r="E49" i="5" l="1"/>
  <c r="D48" i="5"/>
  <c r="I48" i="5"/>
  <c r="K48" i="5"/>
  <c r="J48" i="5"/>
  <c r="V46" i="4"/>
  <c r="AL46" i="4"/>
  <c r="BK46" i="4"/>
  <c r="AD46" i="4"/>
  <c r="BB46" i="4"/>
  <c r="AT46" i="4"/>
  <c r="BF49" i="10"/>
  <c r="Z49" i="10"/>
  <c r="R47" i="4"/>
  <c r="Q47" i="4"/>
  <c r="P47" i="4"/>
  <c r="O47" i="4"/>
  <c r="N47" i="4"/>
  <c r="I47" i="4"/>
  <c r="K47" i="4"/>
  <c r="J47" i="4"/>
  <c r="H47" i="4"/>
  <c r="G47" i="4"/>
  <c r="F47" i="4"/>
  <c r="M47" i="4"/>
  <c r="E48" i="4"/>
  <c r="W46" i="4"/>
  <c r="AM46" i="4"/>
  <c r="BL46" i="4"/>
  <c r="BC46" i="4"/>
  <c r="AE46" i="4"/>
  <c r="AU46" i="4"/>
  <c r="AH49" i="10"/>
  <c r="X46" i="4"/>
  <c r="BM46" i="4"/>
  <c r="AN46" i="4"/>
  <c r="AF46" i="4"/>
  <c r="BD46" i="4"/>
  <c r="AV46" i="4"/>
  <c r="AX49" i="10"/>
  <c r="D46" i="1"/>
  <c r="E45" i="1"/>
  <c r="Y46" i="4"/>
  <c r="AO46" i="4"/>
  <c r="BN46" i="4"/>
  <c r="AG46" i="4"/>
  <c r="BE46" i="4"/>
  <c r="AW46" i="4"/>
  <c r="Z46" i="4"/>
  <c r="AP46" i="4"/>
  <c r="BO46" i="4"/>
  <c r="AH46" i="4"/>
  <c r="BF46" i="4"/>
  <c r="AX46" i="4"/>
  <c r="AA46" i="4"/>
  <c r="AQ46" i="4"/>
  <c r="BP46" i="4"/>
  <c r="AI46" i="4"/>
  <c r="BG46" i="4"/>
  <c r="AY46" i="4"/>
  <c r="W50" i="11"/>
  <c r="T51" i="11"/>
  <c r="R52" i="11"/>
  <c r="U52" i="11" s="1"/>
  <c r="V51" i="11"/>
  <c r="BE49" i="10"/>
  <c r="BL49" i="10"/>
  <c r="AQ49" i="10"/>
  <c r="BK50" i="10"/>
  <c r="AM50" i="10"/>
  <c r="BM50" i="10"/>
  <c r="E51" i="10"/>
  <c r="Q51" i="10" s="1"/>
  <c r="AG50" i="10"/>
  <c r="AP50" i="10"/>
  <c r="AA50" i="10"/>
  <c r="AQ50" i="10"/>
  <c r="W49" i="10"/>
  <c r="AO50" i="10"/>
  <c r="AK52" i="10"/>
  <c r="BJ51" i="10"/>
  <c r="BP50" i="10"/>
  <c r="BN50" i="10"/>
  <c r="Y50" i="10"/>
  <c r="AF50" i="10"/>
  <c r="AE50" i="10"/>
  <c r="AC51" i="10"/>
  <c r="AS51" i="10"/>
  <c r="AX50" i="10"/>
  <c r="AW50" i="10"/>
  <c r="AV50" i="10"/>
  <c r="N51" i="10"/>
  <c r="M51" i="10"/>
  <c r="P51" i="10"/>
  <c r="R51" i="10"/>
  <c r="BD50" i="10"/>
  <c r="BC50" i="10"/>
  <c r="BA51" i="10"/>
  <c r="BE50" i="10"/>
  <c r="U52" i="10"/>
  <c r="BJ53" i="4"/>
  <c r="BA52" i="4"/>
  <c r="AS51" i="4"/>
  <c r="AK53" i="4"/>
  <c r="AC52" i="4"/>
  <c r="X47" i="3"/>
  <c r="T49" i="3"/>
  <c r="U49" i="3" s="1"/>
  <c r="V48" i="3"/>
  <c r="W48" i="3" s="1"/>
  <c r="AA47" i="4" l="1"/>
  <c r="AQ47" i="4"/>
  <c r="BP47" i="4"/>
  <c r="AI47" i="4"/>
  <c r="BG47" i="4"/>
  <c r="AY47" i="4"/>
  <c r="D47" i="1"/>
  <c r="E46" i="1"/>
  <c r="Z47" i="4"/>
  <c r="BO47" i="4"/>
  <c r="AP47" i="4"/>
  <c r="BF47" i="4"/>
  <c r="AH47" i="4"/>
  <c r="AX47" i="4"/>
  <c r="O51" i="10"/>
  <c r="Y47" i="4"/>
  <c r="BN47" i="4"/>
  <c r="AO47" i="4"/>
  <c r="BE47" i="4"/>
  <c r="AG47" i="4"/>
  <c r="AW47" i="4"/>
  <c r="M48" i="4"/>
  <c r="G48" i="4"/>
  <c r="R48" i="4"/>
  <c r="Q48" i="4"/>
  <c r="P48" i="4"/>
  <c r="K48" i="4"/>
  <c r="F48" i="4"/>
  <c r="O48" i="4"/>
  <c r="J48" i="4"/>
  <c r="I48" i="4"/>
  <c r="N48" i="4"/>
  <c r="H48" i="4"/>
  <c r="E49" i="4"/>
  <c r="W47" i="4"/>
  <c r="BL47" i="4"/>
  <c r="AM47" i="4"/>
  <c r="AE47" i="4"/>
  <c r="BC47" i="4"/>
  <c r="AU47" i="4"/>
  <c r="V47" i="4"/>
  <c r="AL47" i="4"/>
  <c r="BK47" i="4"/>
  <c r="AD47" i="4"/>
  <c r="BB47" i="4"/>
  <c r="AT47" i="4"/>
  <c r="X47" i="4"/>
  <c r="AN47" i="4"/>
  <c r="BM47" i="4"/>
  <c r="AF47" i="4"/>
  <c r="BD47" i="4"/>
  <c r="AV47" i="4"/>
  <c r="E50" i="5"/>
  <c r="D49" i="5"/>
  <c r="K49" i="5"/>
  <c r="I49" i="5"/>
  <c r="J49" i="5"/>
  <c r="W51" i="11"/>
  <c r="V52" i="11"/>
  <c r="T52" i="11"/>
  <c r="BB50" i="10"/>
  <c r="AY50" i="10"/>
  <c r="BL50" i="10"/>
  <c r="X50" i="10"/>
  <c r="W50" i="10"/>
  <c r="AN51" i="10"/>
  <c r="V50" i="10"/>
  <c r="BO50" i="10"/>
  <c r="AP51" i="10"/>
  <c r="AD50" i="10"/>
  <c r="BF50" i="10"/>
  <c r="AL50" i="10"/>
  <c r="AT50" i="10"/>
  <c r="AH50" i="10"/>
  <c r="AN50" i="10"/>
  <c r="BG50" i="10"/>
  <c r="AU50" i="10"/>
  <c r="AI50" i="10"/>
  <c r="Z50" i="10"/>
  <c r="AM51" i="10"/>
  <c r="BE51" i="10"/>
  <c r="E52" i="10"/>
  <c r="P52" i="10" s="1"/>
  <c r="AA51" i="10"/>
  <c r="AL51" i="10"/>
  <c r="BM51" i="10"/>
  <c r="AQ51" i="10"/>
  <c r="Y51" i="10"/>
  <c r="W51" i="10"/>
  <c r="BB51" i="10"/>
  <c r="BA52" i="10"/>
  <c r="BG51" i="10"/>
  <c r="BF51" i="10"/>
  <c r="BD51" i="10"/>
  <c r="BC51" i="10"/>
  <c r="AS52" i="10"/>
  <c r="AY51" i="10"/>
  <c r="AX51" i="10"/>
  <c r="AW51" i="10"/>
  <c r="AU51" i="10"/>
  <c r="AT51" i="10"/>
  <c r="AK53" i="10"/>
  <c r="Z51" i="10"/>
  <c r="M52" i="10"/>
  <c r="AD51" i="10"/>
  <c r="AI51" i="10"/>
  <c r="AG51" i="10"/>
  <c r="AF51" i="10"/>
  <c r="AE51" i="10"/>
  <c r="AC52" i="10"/>
  <c r="AH51" i="10"/>
  <c r="U53" i="10"/>
  <c r="AO51" i="10"/>
  <c r="BO51" i="10"/>
  <c r="BL51" i="10"/>
  <c r="BJ52" i="10"/>
  <c r="BP51" i="10"/>
  <c r="BK51" i="10"/>
  <c r="BJ54" i="4"/>
  <c r="BA53" i="4"/>
  <c r="AS52" i="4"/>
  <c r="AK54" i="4"/>
  <c r="AC53" i="4"/>
  <c r="X48" i="3"/>
  <c r="T50" i="3"/>
  <c r="U50" i="3" s="1"/>
  <c r="V49" i="3"/>
  <c r="W49" i="3" s="1"/>
  <c r="V48" i="4" l="1"/>
  <c r="AL48" i="4"/>
  <c r="BK48" i="4"/>
  <c r="BB48" i="4"/>
  <c r="AD48" i="4"/>
  <c r="AT48" i="4"/>
  <c r="E51" i="5"/>
  <c r="D50" i="5"/>
  <c r="J50" i="5"/>
  <c r="I50" i="5"/>
  <c r="K50" i="5"/>
  <c r="X48" i="4"/>
  <c r="BM48" i="4"/>
  <c r="AN48" i="4"/>
  <c r="BD48" i="4"/>
  <c r="AF48" i="4"/>
  <c r="AV48" i="4"/>
  <c r="O49" i="4"/>
  <c r="N49" i="4"/>
  <c r="I49" i="4"/>
  <c r="M49" i="4"/>
  <c r="R49" i="4"/>
  <c r="K49" i="4"/>
  <c r="J49" i="4"/>
  <c r="H49" i="4"/>
  <c r="Q49" i="4"/>
  <c r="G49" i="4"/>
  <c r="P49" i="4"/>
  <c r="F49" i="4"/>
  <c r="E50" i="4"/>
  <c r="Y48" i="4"/>
  <c r="BN48" i="4"/>
  <c r="AO48" i="4"/>
  <c r="AG48" i="4"/>
  <c r="BE48" i="4"/>
  <c r="AW48" i="4"/>
  <c r="Z48" i="4"/>
  <c r="BO48" i="4"/>
  <c r="AP48" i="4"/>
  <c r="BF48" i="4"/>
  <c r="AH48" i="4"/>
  <c r="AX48" i="4"/>
  <c r="W48" i="4"/>
  <c r="BL48" i="4"/>
  <c r="AM48" i="4"/>
  <c r="AE48" i="4"/>
  <c r="BC48" i="4"/>
  <c r="AU48" i="4"/>
  <c r="AA48" i="4"/>
  <c r="BP48" i="4"/>
  <c r="AQ48" i="4"/>
  <c r="AI48" i="4"/>
  <c r="BG48" i="4"/>
  <c r="AY48" i="4"/>
  <c r="D48" i="1"/>
  <c r="E47" i="1"/>
  <c r="W52" i="11"/>
  <c r="N52" i="10"/>
  <c r="X51" i="10"/>
  <c r="O52" i="10"/>
  <c r="AN52" i="10" s="1"/>
  <c r="Q52" i="10"/>
  <c r="Z52" i="10" s="1"/>
  <c r="AV51" i="10"/>
  <c r="V52" i="10"/>
  <c r="AO52" i="10"/>
  <c r="AL52" i="10"/>
  <c r="E53" i="10"/>
  <c r="O53" i="10" s="1"/>
  <c r="AU52" i="10"/>
  <c r="BN51" i="10"/>
  <c r="R52" i="10"/>
  <c r="BG52" i="10" s="1"/>
  <c r="V51" i="10"/>
  <c r="BO52" i="10"/>
  <c r="BK52" i="10"/>
  <c r="BJ53" i="10"/>
  <c r="AK54" i="10"/>
  <c r="BB52" i="10"/>
  <c r="BA53" i="10"/>
  <c r="U54" i="10"/>
  <c r="AD52" i="10"/>
  <c r="AH52" i="10"/>
  <c r="AC53" i="10"/>
  <c r="AS53" i="10"/>
  <c r="AX52" i="10"/>
  <c r="AT52" i="10"/>
  <c r="Q53" i="10"/>
  <c r="P53" i="10"/>
  <c r="M53" i="10"/>
  <c r="BJ55" i="4"/>
  <c r="BA54" i="4"/>
  <c r="AS53" i="4"/>
  <c r="AK55" i="4"/>
  <c r="AC54" i="4"/>
  <c r="T51" i="3"/>
  <c r="U51" i="3" s="1"/>
  <c r="V50" i="3"/>
  <c r="W50" i="3" s="1"/>
  <c r="X49" i="3"/>
  <c r="Y49" i="4" l="1"/>
  <c r="BN49" i="4"/>
  <c r="AO49" i="4"/>
  <c r="AG49" i="4"/>
  <c r="BE49" i="4"/>
  <c r="AW49" i="4"/>
  <c r="AI52" i="10"/>
  <c r="BM52" i="10"/>
  <c r="W49" i="4"/>
  <c r="BL49" i="4"/>
  <c r="AM49" i="4"/>
  <c r="AE49" i="4"/>
  <c r="BC49" i="4"/>
  <c r="AU49" i="4"/>
  <c r="E52" i="5"/>
  <c r="D51" i="5"/>
  <c r="J51" i="5"/>
  <c r="I51" i="5"/>
  <c r="K51" i="5"/>
  <c r="Z49" i="4"/>
  <c r="AP49" i="4"/>
  <c r="BO49" i="4"/>
  <c r="BF49" i="4"/>
  <c r="AH49" i="4"/>
  <c r="AX49" i="4"/>
  <c r="AY52" i="10"/>
  <c r="BD52" i="10"/>
  <c r="N53" i="10"/>
  <c r="AV52" i="10"/>
  <c r="BF52" i="10"/>
  <c r="X49" i="4"/>
  <c r="AN49" i="4"/>
  <c r="BM49" i="4"/>
  <c r="AF49" i="4"/>
  <c r="BD49" i="4"/>
  <c r="AV49" i="4"/>
  <c r="X52" i="10"/>
  <c r="Q50" i="4"/>
  <c r="P50" i="4"/>
  <c r="K50" i="4"/>
  <c r="O50" i="4"/>
  <c r="N50" i="4"/>
  <c r="M50" i="4"/>
  <c r="G50" i="4"/>
  <c r="R50" i="4"/>
  <c r="J50" i="4"/>
  <c r="I50" i="4"/>
  <c r="H50" i="4"/>
  <c r="F50" i="4"/>
  <c r="E51" i="4"/>
  <c r="AA49" i="4"/>
  <c r="BP49" i="4"/>
  <c r="AQ49" i="4"/>
  <c r="BG49" i="4"/>
  <c r="AI49" i="4"/>
  <c r="AY49" i="4"/>
  <c r="AF52" i="10"/>
  <c r="D49" i="1"/>
  <c r="E48" i="1"/>
  <c r="V49" i="4"/>
  <c r="BK49" i="4"/>
  <c r="AL49" i="4"/>
  <c r="BB49" i="4"/>
  <c r="AD49" i="4"/>
  <c r="AT49" i="4"/>
  <c r="BL52" i="10"/>
  <c r="BE52" i="10"/>
  <c r="E54" i="10"/>
  <c r="P54" i="10" s="1"/>
  <c r="AE53" i="10"/>
  <c r="X53" i="10"/>
  <c r="AP52" i="10"/>
  <c r="AO53" i="10"/>
  <c r="W52" i="10"/>
  <c r="AP53" i="10"/>
  <c r="AE52" i="10"/>
  <c r="BN52" i="10"/>
  <c r="AM52" i="10"/>
  <c r="BC52" i="10"/>
  <c r="Z53" i="10"/>
  <c r="BP52" i="10"/>
  <c r="R53" i="10"/>
  <c r="AI53" i="10" s="1"/>
  <c r="AW52" i="10"/>
  <c r="AG52" i="10"/>
  <c r="AQ52" i="10"/>
  <c r="AA52" i="10"/>
  <c r="Y52" i="10"/>
  <c r="V53" i="10"/>
  <c r="AL53" i="10"/>
  <c r="Y53" i="10"/>
  <c r="AV53" i="10"/>
  <c r="AS54" i="10"/>
  <c r="AX53" i="10"/>
  <c r="AW53" i="10"/>
  <c r="AT53" i="10"/>
  <c r="AK55" i="10"/>
  <c r="AA53" i="10"/>
  <c r="AN53" i="10"/>
  <c r="BO53" i="10"/>
  <c r="BN53" i="10"/>
  <c r="BK53" i="10"/>
  <c r="BJ54" i="10"/>
  <c r="BM53" i="10"/>
  <c r="U55" i="10"/>
  <c r="AD53" i="10"/>
  <c r="AC54" i="10"/>
  <c r="AH53" i="10"/>
  <c r="AG53" i="10"/>
  <c r="AF53" i="10"/>
  <c r="BE53" i="10"/>
  <c r="BD53" i="10"/>
  <c r="BB53" i="10"/>
  <c r="BA54" i="10"/>
  <c r="BF53" i="10"/>
  <c r="BJ56" i="4"/>
  <c r="BA55" i="4"/>
  <c r="AS54" i="4"/>
  <c r="AK56" i="4"/>
  <c r="AC55" i="4"/>
  <c r="X50" i="3"/>
  <c r="T52" i="3"/>
  <c r="U52" i="3" s="1"/>
  <c r="V51" i="3"/>
  <c r="W51" i="3" s="1"/>
  <c r="AA50" i="4" l="1"/>
  <c r="BP50" i="4"/>
  <c r="AQ50" i="4"/>
  <c r="BG50" i="4"/>
  <c r="AI50" i="4"/>
  <c r="AY50" i="4"/>
  <c r="O54" i="10"/>
  <c r="Q54" i="10"/>
  <c r="Z50" i="4"/>
  <c r="BO50" i="4"/>
  <c r="AP50" i="4"/>
  <c r="AH50" i="4"/>
  <c r="BF50" i="4"/>
  <c r="AX50" i="4"/>
  <c r="E53" i="5"/>
  <c r="D52" i="5"/>
  <c r="I52" i="5"/>
  <c r="J52" i="5"/>
  <c r="K52" i="5"/>
  <c r="V50" i="4"/>
  <c r="AL50" i="4"/>
  <c r="BK50" i="4"/>
  <c r="AD50" i="4"/>
  <c r="BB50" i="4"/>
  <c r="AT50" i="4"/>
  <c r="M54" i="10"/>
  <c r="AL54" i="10" s="1"/>
  <c r="E49" i="1"/>
  <c r="D50" i="1"/>
  <c r="R51" i="4"/>
  <c r="Q51" i="4"/>
  <c r="P51" i="4"/>
  <c r="O51" i="4"/>
  <c r="N51" i="4"/>
  <c r="I51" i="4"/>
  <c r="J51" i="4"/>
  <c r="M51" i="4"/>
  <c r="H51" i="4"/>
  <c r="G51" i="4"/>
  <c r="F51" i="4"/>
  <c r="K51" i="4"/>
  <c r="E52" i="4"/>
  <c r="W50" i="4"/>
  <c r="AM50" i="4"/>
  <c r="BL50" i="4"/>
  <c r="BC50" i="4"/>
  <c r="AE50" i="4"/>
  <c r="AU50" i="4"/>
  <c r="R54" i="10"/>
  <c r="N54" i="10"/>
  <c r="X50" i="4"/>
  <c r="BM50" i="4"/>
  <c r="AN50" i="4"/>
  <c r="BD50" i="4"/>
  <c r="AF50" i="4"/>
  <c r="AV50" i="4"/>
  <c r="Y50" i="4"/>
  <c r="BN50" i="4"/>
  <c r="AO50" i="4"/>
  <c r="AG50" i="4"/>
  <c r="BE50" i="4"/>
  <c r="AW50" i="4"/>
  <c r="BP53" i="10"/>
  <c r="AM53" i="10"/>
  <c r="BC53" i="10"/>
  <c r="AQ53" i="10"/>
  <c r="BO54" i="10"/>
  <c r="AQ54" i="10"/>
  <c r="E55" i="10"/>
  <c r="R55" i="10" s="1"/>
  <c r="AM54" i="10"/>
  <c r="AO54" i="10"/>
  <c r="AN54" i="10"/>
  <c r="BG53" i="10"/>
  <c r="BL53" i="10"/>
  <c r="AU53" i="10"/>
  <c r="Z54" i="10"/>
  <c r="W54" i="10"/>
  <c r="AY53" i="10"/>
  <c r="W53" i="10"/>
  <c r="AP54" i="10"/>
  <c r="BC54" i="10"/>
  <c r="BB54" i="10"/>
  <c r="BA55" i="10"/>
  <c r="BF54" i="10"/>
  <c r="Q55" i="10"/>
  <c r="P55" i="10"/>
  <c r="O55" i="10"/>
  <c r="M55" i="10"/>
  <c r="BL54" i="10"/>
  <c r="BK54" i="10"/>
  <c r="BJ55" i="10"/>
  <c r="AK56" i="10"/>
  <c r="AU54" i="10"/>
  <c r="AT54" i="10"/>
  <c r="AS55" i="10"/>
  <c r="AD54" i="10"/>
  <c r="AC55" i="10"/>
  <c r="AH54" i="10"/>
  <c r="AG54" i="10"/>
  <c r="U56" i="10"/>
  <c r="BJ57" i="4"/>
  <c r="BA56" i="4"/>
  <c r="AS55" i="4"/>
  <c r="AK57" i="4"/>
  <c r="AC56" i="4"/>
  <c r="X51" i="3"/>
  <c r="T53" i="3"/>
  <c r="U53" i="3" s="1"/>
  <c r="V52" i="3"/>
  <c r="W52" i="3" s="1"/>
  <c r="X52" i="3" s="1"/>
  <c r="D51" i="1" l="1"/>
  <c r="E50" i="1"/>
  <c r="V51" i="4"/>
  <c r="BK51" i="4"/>
  <c r="AL51" i="4"/>
  <c r="AD51" i="4"/>
  <c r="BB51" i="4"/>
  <c r="AT51" i="4"/>
  <c r="M52" i="4"/>
  <c r="G52" i="4"/>
  <c r="R52" i="4"/>
  <c r="Q52" i="4"/>
  <c r="P52" i="4"/>
  <c r="K52" i="4"/>
  <c r="N52" i="4"/>
  <c r="J52" i="4"/>
  <c r="I52" i="4"/>
  <c r="H52" i="4"/>
  <c r="O52" i="4"/>
  <c r="F52" i="4"/>
  <c r="E53" i="4"/>
  <c r="W51" i="4"/>
  <c r="AM51" i="4"/>
  <c r="BL51" i="4"/>
  <c r="BC51" i="4"/>
  <c r="AE51" i="4"/>
  <c r="AU51" i="4"/>
  <c r="X51" i="4"/>
  <c r="AN51" i="4"/>
  <c r="BM51" i="4"/>
  <c r="BD51" i="4"/>
  <c r="AF51" i="4"/>
  <c r="AV51" i="4"/>
  <c r="N55" i="10"/>
  <c r="AM55" i="10" s="1"/>
  <c r="V54" i="10"/>
  <c r="Y51" i="4"/>
  <c r="AO51" i="4"/>
  <c r="BN51" i="4"/>
  <c r="AG51" i="4"/>
  <c r="BE51" i="4"/>
  <c r="AW51" i="4"/>
  <c r="E54" i="5"/>
  <c r="D53" i="5"/>
  <c r="J53" i="5"/>
  <c r="K53" i="5"/>
  <c r="I53" i="5"/>
  <c r="Z51" i="4"/>
  <c r="AP51" i="4"/>
  <c r="BO51" i="4"/>
  <c r="AH51" i="4"/>
  <c r="BF51" i="4"/>
  <c r="AX51" i="4"/>
  <c r="AA51" i="4"/>
  <c r="BP51" i="4"/>
  <c r="AQ51" i="4"/>
  <c r="AI51" i="4"/>
  <c r="BG51" i="4"/>
  <c r="AY51" i="4"/>
  <c r="AL55" i="10"/>
  <c r="BP54" i="10"/>
  <c r="AA54" i="10"/>
  <c r="BG54" i="10"/>
  <c r="X54" i="10"/>
  <c r="AN55" i="10"/>
  <c r="AI54" i="10"/>
  <c r="AW54" i="10"/>
  <c r="BN54" i="10"/>
  <c r="BE54" i="10"/>
  <c r="Y54" i="10"/>
  <c r="AE54" i="10"/>
  <c r="AX54" i="10"/>
  <c r="AV54" i="10"/>
  <c r="BM54" i="10"/>
  <c r="BD54" i="10"/>
  <c r="AF54" i="10"/>
  <c r="AY54" i="10"/>
  <c r="AA55" i="10"/>
  <c r="AV55" i="10"/>
  <c r="AO55" i="10"/>
  <c r="V55" i="10"/>
  <c r="BO55" i="10"/>
  <c r="E56" i="10"/>
  <c r="AP55" i="10"/>
  <c r="X55" i="10"/>
  <c r="W55" i="10"/>
  <c r="AT55" i="10"/>
  <c r="AS56" i="10"/>
  <c r="AY55" i="10"/>
  <c r="AX55" i="10"/>
  <c r="AW55" i="10"/>
  <c r="AK57" i="10"/>
  <c r="AD55" i="10"/>
  <c r="AC56" i="10"/>
  <c r="AG55" i="10"/>
  <c r="AF55" i="10"/>
  <c r="BE55" i="10"/>
  <c r="BB55" i="10"/>
  <c r="BA56" i="10"/>
  <c r="BG55" i="10"/>
  <c r="BF55" i="10"/>
  <c r="BN55" i="10"/>
  <c r="BL55" i="10"/>
  <c r="BK55" i="10"/>
  <c r="BJ56" i="10"/>
  <c r="BP55" i="10"/>
  <c r="U57" i="10"/>
  <c r="BJ58" i="4"/>
  <c r="BA57" i="4"/>
  <c r="AS56" i="4"/>
  <c r="AK58" i="4"/>
  <c r="AC57" i="4"/>
  <c r="T54" i="3"/>
  <c r="U54" i="3" s="1"/>
  <c r="V53" i="3"/>
  <c r="W53" i="3" s="1"/>
  <c r="V52" i="4" l="1"/>
  <c r="AL52" i="4"/>
  <c r="BK52" i="4"/>
  <c r="AD52" i="4"/>
  <c r="BB52" i="4"/>
  <c r="AT52" i="4"/>
  <c r="W52" i="4"/>
  <c r="AM52" i="4"/>
  <c r="BL52" i="4"/>
  <c r="AE52" i="4"/>
  <c r="BC52" i="4"/>
  <c r="AU52" i="4"/>
  <c r="E55" i="5"/>
  <c r="D54" i="5"/>
  <c r="I54" i="5"/>
  <c r="K54" i="5"/>
  <c r="J54" i="5"/>
  <c r="AE55" i="10"/>
  <c r="O53" i="4"/>
  <c r="N53" i="4"/>
  <c r="I53" i="4"/>
  <c r="M53" i="4"/>
  <c r="R53" i="4"/>
  <c r="H53" i="4"/>
  <c r="G53" i="4"/>
  <c r="F53" i="4"/>
  <c r="Q53" i="4"/>
  <c r="P53" i="4"/>
  <c r="K53" i="4"/>
  <c r="J53" i="4"/>
  <c r="E54" i="4"/>
  <c r="Y52" i="4"/>
  <c r="BN52" i="4"/>
  <c r="AO52" i="4"/>
  <c r="BE52" i="4"/>
  <c r="AG52" i="4"/>
  <c r="AW52" i="4"/>
  <c r="Z52" i="4"/>
  <c r="BO52" i="4"/>
  <c r="AP52" i="4"/>
  <c r="AH52" i="4"/>
  <c r="BF52" i="4"/>
  <c r="AX52" i="4"/>
  <c r="X52" i="4"/>
  <c r="AN52" i="4"/>
  <c r="BM52" i="4"/>
  <c r="AF52" i="4"/>
  <c r="BD52" i="4"/>
  <c r="AV52" i="4"/>
  <c r="AA52" i="4"/>
  <c r="BP52" i="4"/>
  <c r="AQ52" i="4"/>
  <c r="AI52" i="4"/>
  <c r="BG52" i="4"/>
  <c r="AY52" i="4"/>
  <c r="E51" i="1"/>
  <c r="D52" i="1"/>
  <c r="E57" i="10"/>
  <c r="O57" i="10" s="1"/>
  <c r="AF56" i="10"/>
  <c r="AI56" i="10"/>
  <c r="Z55" i="10"/>
  <c r="N56" i="10"/>
  <c r="AU56" i="10" s="1"/>
  <c r="AI55" i="10"/>
  <c r="Y55" i="10"/>
  <c r="M56" i="10"/>
  <c r="AL56" i="10" s="1"/>
  <c r="O56" i="10"/>
  <c r="BC55" i="10"/>
  <c r="AU55" i="10"/>
  <c r="AH55" i="10"/>
  <c r="P56" i="10"/>
  <c r="AO56" i="10" s="1"/>
  <c r="BM55" i="10"/>
  <c r="BD55" i="10"/>
  <c r="AQ55" i="10"/>
  <c r="Q56" i="10"/>
  <c r="AP56" i="10" s="1"/>
  <c r="R56" i="10"/>
  <c r="AN56" i="10"/>
  <c r="U58" i="10"/>
  <c r="AS57" i="10"/>
  <c r="R57" i="10"/>
  <c r="Q57" i="10"/>
  <c r="P57" i="10"/>
  <c r="N57" i="10"/>
  <c r="M57" i="10"/>
  <c r="BO56" i="10"/>
  <c r="BM56" i="10"/>
  <c r="BK56" i="10"/>
  <c r="BJ57" i="10"/>
  <c r="BA57" i="10"/>
  <c r="AK58" i="10"/>
  <c r="AC57" i="10"/>
  <c r="AG56" i="10"/>
  <c r="BJ59" i="4"/>
  <c r="BA58" i="4"/>
  <c r="AS57" i="4"/>
  <c r="AK59" i="4"/>
  <c r="AC58" i="4"/>
  <c r="T55" i="3"/>
  <c r="U55" i="3" s="1"/>
  <c r="V54" i="3"/>
  <c r="W54" i="3" s="1"/>
  <c r="X53" i="3"/>
  <c r="V53" i="4" l="1"/>
  <c r="BK53" i="4"/>
  <c r="AL53" i="4"/>
  <c r="BB53" i="4"/>
  <c r="AD53" i="4"/>
  <c r="AT53" i="4"/>
  <c r="AH56" i="10"/>
  <c r="Y56" i="10"/>
  <c r="E56" i="5"/>
  <c r="D55" i="5"/>
  <c r="K55" i="5"/>
  <c r="J55" i="5"/>
  <c r="I55" i="5"/>
  <c r="BE56" i="10"/>
  <c r="Y53" i="4"/>
  <c r="AO53" i="4"/>
  <c r="BN53" i="4"/>
  <c r="BE53" i="4"/>
  <c r="AG53" i="4"/>
  <c r="AW53" i="4"/>
  <c r="W53" i="4"/>
  <c r="BL53" i="4"/>
  <c r="AM53" i="4"/>
  <c r="AE53" i="4"/>
  <c r="BC53" i="4"/>
  <c r="AU53" i="4"/>
  <c r="W56" i="10"/>
  <c r="Z53" i="4"/>
  <c r="BO53" i="4"/>
  <c r="AP53" i="4"/>
  <c r="AH53" i="4"/>
  <c r="BF53" i="4"/>
  <c r="AX53" i="4"/>
  <c r="X53" i="4"/>
  <c r="AN53" i="4"/>
  <c r="BM53" i="4"/>
  <c r="AF53" i="4"/>
  <c r="BD53" i="4"/>
  <c r="AV53" i="4"/>
  <c r="BL56" i="10"/>
  <c r="BF56" i="10"/>
  <c r="BN56" i="10"/>
  <c r="AW56" i="10"/>
  <c r="D53" i="1"/>
  <c r="E52" i="1"/>
  <c r="AE56" i="10"/>
  <c r="BC56" i="10"/>
  <c r="Q54" i="4"/>
  <c r="P54" i="4"/>
  <c r="K54" i="4"/>
  <c r="O54" i="4"/>
  <c r="N54" i="4"/>
  <c r="M54" i="4"/>
  <c r="G54" i="4"/>
  <c r="J54" i="4"/>
  <c r="I54" i="4"/>
  <c r="R54" i="4"/>
  <c r="H54" i="4"/>
  <c r="F54" i="4"/>
  <c r="E55" i="4"/>
  <c r="AA53" i="4"/>
  <c r="BP53" i="4"/>
  <c r="AQ53" i="4"/>
  <c r="AI53" i="4"/>
  <c r="BG53" i="4"/>
  <c r="AY53" i="4"/>
  <c r="V57" i="10"/>
  <c r="AX56" i="10"/>
  <c r="Z56" i="10"/>
  <c r="BG56" i="10"/>
  <c r="AA56" i="10"/>
  <c r="AY56" i="10"/>
  <c r="BB56" i="10"/>
  <c r="AT56" i="10"/>
  <c r="X56" i="10"/>
  <c r="AV56" i="10"/>
  <c r="V56" i="10"/>
  <c r="AD56" i="10"/>
  <c r="BD56" i="10"/>
  <c r="BP56" i="10"/>
  <c r="AQ56" i="10"/>
  <c r="AM56" i="10"/>
  <c r="AT57" i="10"/>
  <c r="AM57" i="10"/>
  <c r="AN57" i="10"/>
  <c r="AP57" i="10"/>
  <c r="BN57" i="10"/>
  <c r="E58" i="10"/>
  <c r="O58" i="10" s="1"/>
  <c r="AI57" i="10"/>
  <c r="X57" i="10"/>
  <c r="AQ57" i="10"/>
  <c r="AK59" i="10"/>
  <c r="AC58" i="10"/>
  <c r="AF57" i="10"/>
  <c r="BO57" i="10"/>
  <c r="BM57" i="10"/>
  <c r="BK57" i="10"/>
  <c r="BJ58" i="10"/>
  <c r="BP57" i="10"/>
  <c r="AV57" i="10"/>
  <c r="AU57" i="10"/>
  <c r="AS58" i="10"/>
  <c r="AY57" i="10"/>
  <c r="AX57" i="10"/>
  <c r="BD57" i="10"/>
  <c r="BC57" i="10"/>
  <c r="BA58" i="10"/>
  <c r="BG57" i="10"/>
  <c r="BF57" i="10"/>
  <c r="R58" i="10"/>
  <c r="Q58" i="10"/>
  <c r="P58" i="10"/>
  <c r="U59" i="10"/>
  <c r="BJ60" i="4"/>
  <c r="BA59" i="4"/>
  <c r="AS58" i="4"/>
  <c r="AK60" i="4"/>
  <c r="AC59" i="4"/>
  <c r="X54" i="3"/>
  <c r="T56" i="3"/>
  <c r="U56" i="3" s="1"/>
  <c r="V55" i="3"/>
  <c r="W55" i="3" s="1"/>
  <c r="X55" i="3" s="1"/>
  <c r="V54" i="4" l="1"/>
  <c r="AL54" i="4"/>
  <c r="BK54" i="4"/>
  <c r="AD54" i="4"/>
  <c r="BB54" i="4"/>
  <c r="AT54" i="4"/>
  <c r="R55" i="4"/>
  <c r="Q55" i="4"/>
  <c r="P55" i="4"/>
  <c r="O55" i="4"/>
  <c r="N55" i="4"/>
  <c r="I55" i="4"/>
  <c r="G55" i="4"/>
  <c r="F55" i="4"/>
  <c r="M55" i="4"/>
  <c r="K55" i="4"/>
  <c r="J55" i="4"/>
  <c r="H55" i="4"/>
  <c r="E56" i="4"/>
  <c r="W54" i="4"/>
  <c r="AM54" i="4"/>
  <c r="BL54" i="4"/>
  <c r="BC54" i="4"/>
  <c r="AE54" i="4"/>
  <c r="AU54" i="4"/>
  <c r="M58" i="10"/>
  <c r="BK58" i="10" s="1"/>
  <c r="X54" i="4"/>
  <c r="AN54" i="4"/>
  <c r="BM54" i="4"/>
  <c r="AF54" i="4"/>
  <c r="BD54" i="4"/>
  <c r="AV54" i="4"/>
  <c r="N58" i="10"/>
  <c r="AA54" i="4"/>
  <c r="BP54" i="4"/>
  <c r="AQ54" i="4"/>
  <c r="AI54" i="4"/>
  <c r="BG54" i="4"/>
  <c r="AY54" i="4"/>
  <c r="Y54" i="4"/>
  <c r="BN54" i="4"/>
  <c r="AO54" i="4"/>
  <c r="AG54" i="4"/>
  <c r="BE54" i="4"/>
  <c r="AW54" i="4"/>
  <c r="Z54" i="4"/>
  <c r="AP54" i="4"/>
  <c r="BO54" i="4"/>
  <c r="AH54" i="4"/>
  <c r="BF54" i="4"/>
  <c r="AX54" i="4"/>
  <c r="D54" i="1"/>
  <c r="E53" i="1"/>
  <c r="E57" i="5"/>
  <c r="D56" i="5"/>
  <c r="K56" i="5"/>
  <c r="I56" i="5"/>
  <c r="J56" i="5"/>
  <c r="W57" i="10"/>
  <c r="AD57" i="10"/>
  <c r="BE57" i="10"/>
  <c r="Y57" i="10"/>
  <c r="AA57" i="10"/>
  <c r="AA58" i="10"/>
  <c r="AW57" i="10"/>
  <c r="AE57" i="10"/>
  <c r="AL57" i="10"/>
  <c r="AH57" i="10"/>
  <c r="AO57" i="10"/>
  <c r="BL57" i="10"/>
  <c r="AG57" i="10"/>
  <c r="Z57" i="10"/>
  <c r="BB57" i="10"/>
  <c r="AN58" i="10"/>
  <c r="AY58" i="10"/>
  <c r="Y58" i="10"/>
  <c r="E59" i="10"/>
  <c r="N59" i="10" s="1"/>
  <c r="AP58" i="10"/>
  <c r="W58" i="10"/>
  <c r="Z58" i="10"/>
  <c r="X58" i="10"/>
  <c r="P59" i="10"/>
  <c r="O59" i="10"/>
  <c r="BO58" i="10"/>
  <c r="BM58" i="10"/>
  <c r="BL58" i="10"/>
  <c r="BJ59" i="10"/>
  <c r="AQ58" i="10"/>
  <c r="U60" i="10"/>
  <c r="BD58" i="10"/>
  <c r="BA59" i="10"/>
  <c r="BG58" i="10"/>
  <c r="BF58" i="10"/>
  <c r="AV58" i="10"/>
  <c r="AU58" i="10"/>
  <c r="AT58" i="10"/>
  <c r="AS59" i="10"/>
  <c r="AX58" i="10"/>
  <c r="AK60" i="10"/>
  <c r="AC59" i="10"/>
  <c r="AI58" i="10"/>
  <c r="AH58" i="10"/>
  <c r="AF58" i="10"/>
  <c r="AE58" i="10"/>
  <c r="BJ61" i="4"/>
  <c r="BA60" i="4"/>
  <c r="AS59" i="4"/>
  <c r="AK61" i="4"/>
  <c r="AC60" i="4"/>
  <c r="T57" i="3"/>
  <c r="U57" i="3" s="1"/>
  <c r="V56" i="3"/>
  <c r="W56" i="3" s="1"/>
  <c r="V58" i="10" l="1"/>
  <c r="X55" i="4"/>
  <c r="AN55" i="4"/>
  <c r="BM55" i="4"/>
  <c r="BD55" i="4"/>
  <c r="AF55" i="4"/>
  <c r="AV55" i="4"/>
  <c r="Q59" i="10"/>
  <c r="Y55" i="4"/>
  <c r="AO55" i="4"/>
  <c r="BN55" i="4"/>
  <c r="BE55" i="4"/>
  <c r="AG55" i="4"/>
  <c r="AW55" i="4"/>
  <c r="R59" i="10"/>
  <c r="AQ59" i="10" s="1"/>
  <c r="E54" i="1"/>
  <c r="D55" i="1"/>
  <c r="Z55" i="4"/>
  <c r="BO55" i="4"/>
  <c r="AP55" i="4"/>
  <c r="AH55" i="4"/>
  <c r="BF55" i="4"/>
  <c r="AX55" i="4"/>
  <c r="V55" i="4"/>
  <c r="BK55" i="4"/>
  <c r="AL55" i="4"/>
  <c r="BB55" i="4"/>
  <c r="AD55" i="4"/>
  <c r="AT55" i="4"/>
  <c r="AA55" i="4"/>
  <c r="AQ55" i="4"/>
  <c r="BP55" i="4"/>
  <c r="AI55" i="4"/>
  <c r="BG55" i="4"/>
  <c r="AY55" i="4"/>
  <c r="E58" i="5"/>
  <c r="D57" i="5"/>
  <c r="J57" i="5"/>
  <c r="I57" i="5"/>
  <c r="K57" i="5"/>
  <c r="AD58" i="10"/>
  <c r="BB58" i="10"/>
  <c r="M59" i="10"/>
  <c r="M56" i="4"/>
  <c r="G56" i="4"/>
  <c r="R56" i="4"/>
  <c r="Q56" i="4"/>
  <c r="P56" i="4"/>
  <c r="K56" i="4"/>
  <c r="O56" i="4"/>
  <c r="J56" i="4"/>
  <c r="N56" i="4"/>
  <c r="I56" i="4"/>
  <c r="H56" i="4"/>
  <c r="F56" i="4"/>
  <c r="E57" i="4"/>
  <c r="W55" i="4"/>
  <c r="BL55" i="4"/>
  <c r="AM55" i="4"/>
  <c r="BC55" i="4"/>
  <c r="AE55" i="4"/>
  <c r="AU55" i="4"/>
  <c r="BE58" i="10"/>
  <c r="AG58" i="10"/>
  <c r="BN58" i="10"/>
  <c r="AO58" i="10"/>
  <c r="AM58" i="10"/>
  <c r="AW58" i="10"/>
  <c r="BP58" i="10"/>
  <c r="AL58" i="10"/>
  <c r="BC58" i="10"/>
  <c r="AM59" i="10"/>
  <c r="X59" i="10"/>
  <c r="AW59" i="10"/>
  <c r="AP59" i="10"/>
  <c r="E60" i="10"/>
  <c r="M60" i="10" s="1"/>
  <c r="AL59" i="10"/>
  <c r="AN59" i="10"/>
  <c r="BD59" i="10"/>
  <c r="BA60" i="10"/>
  <c r="BF59" i="10"/>
  <c r="U61" i="10"/>
  <c r="AV59" i="10"/>
  <c r="AX59" i="10"/>
  <c r="AS60" i="10"/>
  <c r="AC60" i="10"/>
  <c r="AH59" i="10"/>
  <c r="AF59" i="10"/>
  <c r="AK61" i="10"/>
  <c r="BM59" i="10"/>
  <c r="BJ60" i="10"/>
  <c r="R60" i="10"/>
  <c r="O60" i="10"/>
  <c r="N60" i="10"/>
  <c r="BJ62" i="4"/>
  <c r="BA61" i="4"/>
  <c r="AS60" i="4"/>
  <c r="AK62" i="4"/>
  <c r="AC61" i="4"/>
  <c r="X56" i="3"/>
  <c r="T58" i="3"/>
  <c r="U58" i="3" s="1"/>
  <c r="V57" i="3"/>
  <c r="W57" i="3" s="1"/>
  <c r="X57" i="3" s="1"/>
  <c r="AY59" i="10" l="1"/>
  <c r="AA56" i="4"/>
  <c r="AQ56" i="4"/>
  <c r="BP56" i="4"/>
  <c r="AI56" i="4"/>
  <c r="BG56" i="4"/>
  <c r="AY56" i="4"/>
  <c r="W56" i="4"/>
  <c r="BL56" i="4"/>
  <c r="AM56" i="4"/>
  <c r="BC56" i="4"/>
  <c r="AE56" i="4"/>
  <c r="AU56" i="4"/>
  <c r="V56" i="4"/>
  <c r="BK56" i="4"/>
  <c r="AL56" i="4"/>
  <c r="BB56" i="4"/>
  <c r="AD56" i="4"/>
  <c r="AT56" i="4"/>
  <c r="P60" i="10"/>
  <c r="BE60" i="10" s="1"/>
  <c r="Q60" i="10"/>
  <c r="X56" i="4"/>
  <c r="AN56" i="4"/>
  <c r="BM56" i="4"/>
  <c r="BD56" i="4"/>
  <c r="AF56" i="4"/>
  <c r="AV56" i="4"/>
  <c r="E59" i="5"/>
  <c r="D58" i="5"/>
  <c r="J58" i="5"/>
  <c r="K58" i="5"/>
  <c r="I58" i="5"/>
  <c r="AI59" i="10"/>
  <c r="O57" i="4"/>
  <c r="N57" i="4"/>
  <c r="I57" i="4"/>
  <c r="M57" i="4"/>
  <c r="R57" i="4"/>
  <c r="P57" i="4"/>
  <c r="F57" i="4"/>
  <c r="K57" i="4"/>
  <c r="J57" i="4"/>
  <c r="Q57" i="4"/>
  <c r="H57" i="4"/>
  <c r="G57" i="4"/>
  <c r="E58" i="4"/>
  <c r="Y56" i="4"/>
  <c r="AO56" i="4"/>
  <c r="BN56" i="4"/>
  <c r="AG56" i="4"/>
  <c r="BE56" i="4"/>
  <c r="AW56" i="4"/>
  <c r="AA59" i="10"/>
  <c r="Z56" i="4"/>
  <c r="BO56" i="4"/>
  <c r="AP56" i="4"/>
  <c r="AH56" i="4"/>
  <c r="BF56" i="4"/>
  <c r="AX56" i="4"/>
  <c r="E55" i="1"/>
  <c r="D56" i="1"/>
  <c r="V59" i="10"/>
  <c r="BP59" i="10"/>
  <c r="AE59" i="10"/>
  <c r="BG59" i="10"/>
  <c r="Y59" i="10"/>
  <c r="AO59" i="10"/>
  <c r="BK59" i="10"/>
  <c r="AG59" i="10"/>
  <c r="Z60" i="10"/>
  <c r="V60" i="10"/>
  <c r="E61" i="10"/>
  <c r="P61" i="10" s="1"/>
  <c r="AE60" i="10"/>
  <c r="BB59" i="10"/>
  <c r="AN60" i="10"/>
  <c r="BL59" i="10"/>
  <c r="AT59" i="10"/>
  <c r="BC59" i="10"/>
  <c r="Z59" i="10"/>
  <c r="AU59" i="10"/>
  <c r="BN59" i="10"/>
  <c r="BE59" i="10"/>
  <c r="W59" i="10"/>
  <c r="BO59" i="10"/>
  <c r="AD59" i="10"/>
  <c r="AQ60" i="10"/>
  <c r="BM60" i="10"/>
  <c r="BP60" i="10"/>
  <c r="BJ61" i="10"/>
  <c r="AA60" i="10"/>
  <c r="N61" i="10"/>
  <c r="AC61" i="10"/>
  <c r="AF60" i="10"/>
  <c r="AD60" i="10"/>
  <c r="AI60" i="10"/>
  <c r="AH60" i="10"/>
  <c r="U62" i="10"/>
  <c r="X60" i="10"/>
  <c r="AK62" i="10"/>
  <c r="AV60" i="10"/>
  <c r="AT60" i="10"/>
  <c r="AS61" i="10"/>
  <c r="AY60" i="10"/>
  <c r="AX60" i="10"/>
  <c r="AW60" i="10"/>
  <c r="BD60" i="10"/>
  <c r="BA61" i="10"/>
  <c r="BG60" i="10"/>
  <c r="BB60" i="10"/>
  <c r="BJ63" i="4"/>
  <c r="BA62" i="4"/>
  <c r="AS61" i="4"/>
  <c r="AK63" i="4"/>
  <c r="AC62" i="4"/>
  <c r="T59" i="3"/>
  <c r="U59" i="3" s="1"/>
  <c r="V58" i="3"/>
  <c r="W58" i="3" s="1"/>
  <c r="D57" i="1" l="1"/>
  <c r="E56" i="1"/>
  <c r="Z57" i="4"/>
  <c r="BO57" i="4"/>
  <c r="AP57" i="4"/>
  <c r="AH57" i="4"/>
  <c r="BF57" i="4"/>
  <c r="AX57" i="4"/>
  <c r="W57" i="4"/>
  <c r="AM57" i="4"/>
  <c r="BL57" i="4"/>
  <c r="BC57" i="4"/>
  <c r="AE57" i="4"/>
  <c r="AU57" i="4"/>
  <c r="E60" i="5"/>
  <c r="D59" i="5"/>
  <c r="K59" i="5"/>
  <c r="J59" i="5"/>
  <c r="I59" i="5"/>
  <c r="X57" i="4"/>
  <c r="AN57" i="4"/>
  <c r="BM57" i="4"/>
  <c r="AF57" i="4"/>
  <c r="BD57" i="4"/>
  <c r="AV57" i="4"/>
  <c r="AG60" i="10"/>
  <c r="BN60" i="10"/>
  <c r="Y60" i="10"/>
  <c r="Y57" i="4"/>
  <c r="BN57" i="4"/>
  <c r="AO57" i="4"/>
  <c r="AG57" i="4"/>
  <c r="BE57" i="4"/>
  <c r="AW57" i="4"/>
  <c r="AO60" i="10"/>
  <c r="AA57" i="4"/>
  <c r="BP57" i="4"/>
  <c r="AQ57" i="4"/>
  <c r="AI57" i="4"/>
  <c r="BG57" i="4"/>
  <c r="AY57" i="4"/>
  <c r="Q58" i="4"/>
  <c r="P58" i="4"/>
  <c r="K58" i="4"/>
  <c r="O58" i="4"/>
  <c r="N58" i="4"/>
  <c r="M58" i="4"/>
  <c r="G58" i="4"/>
  <c r="J58" i="4"/>
  <c r="I58" i="4"/>
  <c r="H58" i="4"/>
  <c r="F58" i="4"/>
  <c r="R58" i="4"/>
  <c r="E59" i="4"/>
  <c r="M61" i="10"/>
  <c r="V57" i="4"/>
  <c r="BK57" i="4"/>
  <c r="AL57" i="4"/>
  <c r="BB57" i="4"/>
  <c r="AD57" i="4"/>
  <c r="AT57" i="4"/>
  <c r="AM60" i="10"/>
  <c r="BF60" i="10"/>
  <c r="BK60" i="10"/>
  <c r="BC60" i="10"/>
  <c r="AU60" i="10"/>
  <c r="O61" i="10"/>
  <c r="X61" i="10" s="1"/>
  <c r="AL60" i="10"/>
  <c r="W60" i="10"/>
  <c r="AO61" i="10"/>
  <c r="BK61" i="10"/>
  <c r="BL61" i="10"/>
  <c r="BL60" i="10"/>
  <c r="Q61" i="10"/>
  <c r="AP61" i="10" s="1"/>
  <c r="R61" i="10"/>
  <c r="BP61" i="10" s="1"/>
  <c r="BO60" i="10"/>
  <c r="AM61" i="10"/>
  <c r="AP60" i="10"/>
  <c r="AL61" i="10"/>
  <c r="BC61" i="10"/>
  <c r="BA62" i="10"/>
  <c r="BF61" i="10"/>
  <c r="U63" i="10"/>
  <c r="AU61" i="10"/>
  <c r="AS62" i="10"/>
  <c r="AK63" i="10"/>
  <c r="BJ62" i="10"/>
  <c r="AC62" i="10"/>
  <c r="AI61" i="10"/>
  <c r="AG61" i="10"/>
  <c r="E63" i="10"/>
  <c r="N62" i="10"/>
  <c r="AM62" i="10" s="1"/>
  <c r="R62" i="10"/>
  <c r="AA62" i="10" s="1"/>
  <c r="Q62" i="10"/>
  <c r="AP62" i="10" s="1"/>
  <c r="P62" i="10"/>
  <c r="Y62" i="10" s="1"/>
  <c r="O62" i="10"/>
  <c r="AN62" i="10" s="1"/>
  <c r="M62" i="10"/>
  <c r="AL62" i="10" s="1"/>
  <c r="BJ64" i="4"/>
  <c r="BA63" i="4"/>
  <c r="AS62" i="4"/>
  <c r="AK64" i="4"/>
  <c r="AC63" i="4"/>
  <c r="X58" i="3"/>
  <c r="T60" i="3"/>
  <c r="U60" i="3" s="1"/>
  <c r="V59" i="3"/>
  <c r="W59" i="3" s="1"/>
  <c r="X59" i="3" s="1"/>
  <c r="AY61" i="10" l="1"/>
  <c r="R59" i="4"/>
  <c r="Q59" i="4"/>
  <c r="P59" i="4"/>
  <c r="O59" i="4"/>
  <c r="N59" i="4"/>
  <c r="I59" i="4"/>
  <c r="K59" i="4"/>
  <c r="J59" i="4"/>
  <c r="M59" i="4"/>
  <c r="H59" i="4"/>
  <c r="F59" i="4"/>
  <c r="G59" i="4"/>
  <c r="E60" i="4"/>
  <c r="W58" i="4"/>
  <c r="BL58" i="4"/>
  <c r="AM58" i="4"/>
  <c r="AE58" i="4"/>
  <c r="BC58" i="4"/>
  <c r="AU58" i="4"/>
  <c r="AA58" i="4"/>
  <c r="AQ58" i="4"/>
  <c r="BP58" i="4"/>
  <c r="AI58" i="4"/>
  <c r="BG58" i="4"/>
  <c r="AY58" i="4"/>
  <c r="E61" i="5"/>
  <c r="D60" i="5"/>
  <c r="K60" i="5"/>
  <c r="I60" i="5"/>
  <c r="J60" i="5"/>
  <c r="X58" i="4"/>
  <c r="BM58" i="4"/>
  <c r="AN58" i="4"/>
  <c r="AF58" i="4"/>
  <c r="BD58" i="4"/>
  <c r="AV58" i="4"/>
  <c r="Y58" i="4"/>
  <c r="BN58" i="4"/>
  <c r="AO58" i="4"/>
  <c r="BE58" i="4"/>
  <c r="AG58" i="4"/>
  <c r="AW58" i="4"/>
  <c r="Z58" i="4"/>
  <c r="AP58" i="4"/>
  <c r="BO58" i="4"/>
  <c r="BF58" i="4"/>
  <c r="AH58" i="4"/>
  <c r="AX58" i="4"/>
  <c r="BG61" i="10"/>
  <c r="V58" i="4"/>
  <c r="BK58" i="4"/>
  <c r="AL58" i="4"/>
  <c r="AD58" i="4"/>
  <c r="BB58" i="4"/>
  <c r="AT58" i="4"/>
  <c r="E57" i="1"/>
  <c r="D58" i="1"/>
  <c r="AE61" i="10"/>
  <c r="AF61" i="10"/>
  <c r="AX61" i="10"/>
  <c r="BB61" i="10"/>
  <c r="Y61" i="10"/>
  <c r="V61" i="10"/>
  <c r="AH61" i="10"/>
  <c r="BM61" i="10"/>
  <c r="AT61" i="10"/>
  <c r="BO61" i="10"/>
  <c r="BD61" i="10"/>
  <c r="BN61" i="10"/>
  <c r="AV61" i="10"/>
  <c r="AD61" i="10"/>
  <c r="W61" i="10"/>
  <c r="BE61" i="10"/>
  <c r="AA61" i="10"/>
  <c r="AQ61" i="10"/>
  <c r="AN61" i="10"/>
  <c r="AW61" i="10"/>
  <c r="Z61" i="10"/>
  <c r="Z62" i="10"/>
  <c r="AF62" i="10"/>
  <c r="AD62" i="10"/>
  <c r="AC63" i="10"/>
  <c r="AI62" i="10"/>
  <c r="AH62" i="10"/>
  <c r="AG62" i="10"/>
  <c r="AE62" i="10"/>
  <c r="AO62" i="10"/>
  <c r="W62" i="10"/>
  <c r="E64" i="10"/>
  <c r="N63" i="10"/>
  <c r="R63" i="10"/>
  <c r="AQ63" i="10" s="1"/>
  <c r="AO63" i="10"/>
  <c r="P63" i="10"/>
  <c r="O63" i="10"/>
  <c r="AN63" i="10" s="1"/>
  <c r="M63" i="10"/>
  <c r="AM63" i="10"/>
  <c r="V63" i="10"/>
  <c r="Q63" i="10"/>
  <c r="Z63" i="10" s="1"/>
  <c r="V62" i="10"/>
  <c r="BG62" i="10"/>
  <c r="BE62" i="10"/>
  <c r="BD62" i="10"/>
  <c r="BC62" i="10"/>
  <c r="BA63" i="10"/>
  <c r="BF62" i="10"/>
  <c r="BB62" i="10"/>
  <c r="AQ62" i="10"/>
  <c r="X62" i="10"/>
  <c r="AK64" i="10"/>
  <c r="BO62" i="10"/>
  <c r="BN62" i="10"/>
  <c r="BM62" i="10"/>
  <c r="BK62" i="10"/>
  <c r="BJ63" i="10"/>
  <c r="BP62" i="10"/>
  <c r="BL62" i="10"/>
  <c r="AX62" i="10"/>
  <c r="AV62" i="10"/>
  <c r="AU62" i="10"/>
  <c r="AT62" i="10"/>
  <c r="AS63" i="10"/>
  <c r="AY62" i="10"/>
  <c r="AW62" i="10"/>
  <c r="U64" i="10"/>
  <c r="BJ65" i="4"/>
  <c r="BA64" i="4"/>
  <c r="AS63" i="4"/>
  <c r="AK65" i="4"/>
  <c r="AC64" i="4"/>
  <c r="T61" i="3"/>
  <c r="U61" i="3" s="1"/>
  <c r="V60" i="3"/>
  <c r="W60" i="3" s="1"/>
  <c r="X60" i="3" s="1"/>
  <c r="M60" i="4" l="1"/>
  <c r="G60" i="4"/>
  <c r="R60" i="4"/>
  <c r="Q60" i="4"/>
  <c r="P60" i="4"/>
  <c r="K60" i="4"/>
  <c r="I60" i="4"/>
  <c r="H60" i="4"/>
  <c r="F60" i="4"/>
  <c r="O60" i="4"/>
  <c r="N60" i="4"/>
  <c r="J60" i="4"/>
  <c r="E61" i="4"/>
  <c r="W59" i="4"/>
  <c r="AM59" i="4"/>
  <c r="BL59" i="4"/>
  <c r="AE59" i="4"/>
  <c r="BC59" i="4"/>
  <c r="AU59" i="4"/>
  <c r="X59" i="4"/>
  <c r="AN59" i="4"/>
  <c r="BM59" i="4"/>
  <c r="AF59" i="4"/>
  <c r="BD59" i="4"/>
  <c r="AV59" i="4"/>
  <c r="E58" i="1"/>
  <c r="D59" i="1"/>
  <c r="Y59" i="4"/>
  <c r="AO59" i="4"/>
  <c r="BN59" i="4"/>
  <c r="AG59" i="4"/>
  <c r="BE59" i="4"/>
  <c r="AW59" i="4"/>
  <c r="E62" i="5"/>
  <c r="D61" i="5"/>
  <c r="J61" i="5"/>
  <c r="I61" i="5"/>
  <c r="K61" i="5"/>
  <c r="Z59" i="4"/>
  <c r="AP59" i="4"/>
  <c r="BO59" i="4"/>
  <c r="AH59" i="4"/>
  <c r="BF59" i="4"/>
  <c r="AX59" i="4"/>
  <c r="V59" i="4"/>
  <c r="BK59" i="4"/>
  <c r="AL59" i="4"/>
  <c r="BB59" i="4"/>
  <c r="AD59" i="4"/>
  <c r="AT59" i="4"/>
  <c r="AA59" i="4"/>
  <c r="AQ59" i="4"/>
  <c r="BP59" i="4"/>
  <c r="AI59" i="4"/>
  <c r="BG59" i="4"/>
  <c r="AY59" i="4"/>
  <c r="W63" i="10"/>
  <c r="X63" i="10"/>
  <c r="Y63" i="10"/>
  <c r="U65" i="10"/>
  <c r="AA63" i="10"/>
  <c r="BP63" i="10"/>
  <c r="BO63" i="10"/>
  <c r="BN63" i="10"/>
  <c r="BM63" i="10"/>
  <c r="BL63" i="10"/>
  <c r="BK63" i="10"/>
  <c r="BJ64" i="10"/>
  <c r="AK65" i="10"/>
  <c r="AS64" i="10"/>
  <c r="AX63" i="10"/>
  <c r="AV63" i="10"/>
  <c r="AU63" i="10"/>
  <c r="AT63" i="10"/>
  <c r="AY63" i="10"/>
  <c r="AW63" i="10"/>
  <c r="AL63" i="10"/>
  <c r="AF63" i="10"/>
  <c r="AD63" i="10"/>
  <c r="AC64" i="10"/>
  <c r="AH63" i="10"/>
  <c r="AG63" i="10"/>
  <c r="AE63" i="10"/>
  <c r="AI63" i="10"/>
  <c r="BG63" i="10"/>
  <c r="BE63" i="10"/>
  <c r="BD63" i="10"/>
  <c r="BC63" i="10"/>
  <c r="BF63" i="10"/>
  <c r="BA64" i="10"/>
  <c r="BB63" i="10"/>
  <c r="Q64" i="10"/>
  <c r="Z64" i="10" s="1"/>
  <c r="E65" i="10"/>
  <c r="N64" i="10"/>
  <c r="W64" i="10" s="1"/>
  <c r="M64" i="10"/>
  <c r="R64" i="10"/>
  <c r="AA64" i="10" s="1"/>
  <c r="O64" i="10"/>
  <c r="AN64" i="10" s="1"/>
  <c r="P64" i="10"/>
  <c r="Y64" i="10" s="1"/>
  <c r="AP63" i="10"/>
  <c r="BJ66" i="4"/>
  <c r="BA65" i="4"/>
  <c r="AS64" i="4"/>
  <c r="AK66" i="4"/>
  <c r="AC65" i="4"/>
  <c r="T62" i="3"/>
  <c r="U62" i="3" s="1"/>
  <c r="V61" i="3"/>
  <c r="W61" i="3" s="1"/>
  <c r="X61" i="3" s="1"/>
  <c r="Z60" i="4" l="1"/>
  <c r="BO60" i="4"/>
  <c r="AP60" i="4"/>
  <c r="AH60" i="4"/>
  <c r="BF60" i="4"/>
  <c r="AX60" i="4"/>
  <c r="D60" i="1"/>
  <c r="E59" i="1"/>
  <c r="W60" i="4"/>
  <c r="AM60" i="4"/>
  <c r="BL60" i="4"/>
  <c r="BC60" i="4"/>
  <c r="AE60" i="4"/>
  <c r="AU60" i="4"/>
  <c r="AA60" i="4"/>
  <c r="BP60" i="4"/>
  <c r="AQ60" i="4"/>
  <c r="AI60" i="4"/>
  <c r="BG60" i="4"/>
  <c r="AY60" i="4"/>
  <c r="O61" i="4"/>
  <c r="N61" i="4"/>
  <c r="I61" i="4"/>
  <c r="M61" i="4"/>
  <c r="R61" i="4"/>
  <c r="Q61" i="4"/>
  <c r="P61" i="4"/>
  <c r="K61" i="4"/>
  <c r="J61" i="4"/>
  <c r="H61" i="4"/>
  <c r="G61" i="4"/>
  <c r="F61" i="4"/>
  <c r="E62" i="4"/>
  <c r="E63" i="5"/>
  <c r="D62" i="5"/>
  <c r="K62" i="5"/>
  <c r="I62" i="5"/>
  <c r="J62" i="5"/>
  <c r="X60" i="4"/>
  <c r="AN60" i="4"/>
  <c r="BM60" i="4"/>
  <c r="BD60" i="4"/>
  <c r="AF60" i="4"/>
  <c r="AV60" i="4"/>
  <c r="V60" i="4"/>
  <c r="AL60" i="4"/>
  <c r="BK60" i="4"/>
  <c r="AD60" i="4"/>
  <c r="BB60" i="4"/>
  <c r="AT60" i="4"/>
  <c r="Y60" i="4"/>
  <c r="AO60" i="4"/>
  <c r="BN60" i="4"/>
  <c r="BE60" i="4"/>
  <c r="AG60" i="4"/>
  <c r="AW60" i="4"/>
  <c r="X64" i="10"/>
  <c r="V64" i="10"/>
  <c r="AO64" i="10"/>
  <c r="BL64" i="10"/>
  <c r="BP64" i="10"/>
  <c r="BO64" i="10"/>
  <c r="BN64" i="10"/>
  <c r="BM64" i="10"/>
  <c r="BJ65" i="10"/>
  <c r="BK64" i="10"/>
  <c r="AP64" i="10"/>
  <c r="Q65" i="10"/>
  <c r="Z65" i="10" s="1"/>
  <c r="E66" i="10"/>
  <c r="N65" i="10"/>
  <c r="M65" i="10"/>
  <c r="R65" i="10"/>
  <c r="AA65" i="10" s="1"/>
  <c r="P65" i="10"/>
  <c r="Y65" i="10" s="1"/>
  <c r="O65" i="10"/>
  <c r="AN65" i="10" s="1"/>
  <c r="W65" i="10"/>
  <c r="AQ64" i="10"/>
  <c r="AK66" i="10"/>
  <c r="U66" i="10"/>
  <c r="X65" i="10"/>
  <c r="AS65" i="10"/>
  <c r="AX64" i="10"/>
  <c r="AW64" i="10"/>
  <c r="AV64" i="10"/>
  <c r="AU64" i="10"/>
  <c r="AT64" i="10"/>
  <c r="AY64" i="10"/>
  <c r="BB64" i="10"/>
  <c r="BG64" i="10"/>
  <c r="BF64" i="10"/>
  <c r="BE64" i="10"/>
  <c r="BD64" i="10"/>
  <c r="BC64" i="10"/>
  <c r="BA65" i="10"/>
  <c r="AL64" i="10"/>
  <c r="AM64" i="10"/>
  <c r="AI64" i="10"/>
  <c r="AF64" i="10"/>
  <c r="AE64" i="10"/>
  <c r="AD64" i="10"/>
  <c r="AC65" i="10"/>
  <c r="AH64" i="10"/>
  <c r="AG64" i="10"/>
  <c r="BJ67" i="4"/>
  <c r="BA66" i="4"/>
  <c r="AS65" i="4"/>
  <c r="AK67" i="4"/>
  <c r="AC66" i="4"/>
  <c r="T63" i="3"/>
  <c r="U63" i="3" s="1"/>
  <c r="V62" i="3"/>
  <c r="W62" i="3" s="1"/>
  <c r="E64" i="5" l="1"/>
  <c r="D63" i="5"/>
  <c r="I63" i="5"/>
  <c r="K63" i="5"/>
  <c r="J63" i="5"/>
  <c r="AP65" i="10"/>
  <c r="Q62" i="4"/>
  <c r="P62" i="4"/>
  <c r="K62" i="4"/>
  <c r="O62" i="4"/>
  <c r="N62" i="4"/>
  <c r="M62" i="4"/>
  <c r="G62" i="4"/>
  <c r="R62" i="4"/>
  <c r="H62" i="4"/>
  <c r="F62" i="4"/>
  <c r="J62" i="4"/>
  <c r="I62" i="4"/>
  <c r="E63" i="4"/>
  <c r="AA61" i="4"/>
  <c r="BP61" i="4"/>
  <c r="AQ61" i="4"/>
  <c r="AI61" i="4"/>
  <c r="BG61" i="4"/>
  <c r="AY61" i="4"/>
  <c r="V61" i="4"/>
  <c r="AL61" i="4"/>
  <c r="BK61" i="4"/>
  <c r="BB61" i="4"/>
  <c r="AD61" i="4"/>
  <c r="AT61" i="4"/>
  <c r="E60" i="1"/>
  <c r="D61" i="1"/>
  <c r="Y61" i="4"/>
  <c r="BN61" i="4"/>
  <c r="AO61" i="4"/>
  <c r="AG61" i="4"/>
  <c r="BE61" i="4"/>
  <c r="AW61" i="4"/>
  <c r="W61" i="4"/>
  <c r="AM61" i="4"/>
  <c r="BL61" i="4"/>
  <c r="BC61" i="4"/>
  <c r="AE61" i="4"/>
  <c r="AU61" i="4"/>
  <c r="Z61" i="4"/>
  <c r="BO61" i="4"/>
  <c r="AP61" i="4"/>
  <c r="AH61" i="4"/>
  <c r="BF61" i="4"/>
  <c r="AX61" i="4"/>
  <c r="X61" i="4"/>
  <c r="AN61" i="4"/>
  <c r="BM61" i="4"/>
  <c r="BD61" i="4"/>
  <c r="AF61" i="4"/>
  <c r="AV61" i="4"/>
  <c r="V65" i="10"/>
  <c r="AM65" i="10"/>
  <c r="BL65" i="10"/>
  <c r="BJ66" i="10"/>
  <c r="BP65" i="10"/>
  <c r="BO65" i="10"/>
  <c r="BN65" i="10"/>
  <c r="BM65" i="10"/>
  <c r="BK65" i="10"/>
  <c r="AO65" i="10"/>
  <c r="AQ65" i="10"/>
  <c r="AK67" i="10"/>
  <c r="Q66" i="10"/>
  <c r="AP66" i="10" s="1"/>
  <c r="E67" i="10"/>
  <c r="N66" i="10"/>
  <c r="AM66" i="10" s="1"/>
  <c r="M66" i="10"/>
  <c r="AL66" i="10" s="1"/>
  <c r="R66" i="10"/>
  <c r="AA66" i="10" s="1"/>
  <c r="P66" i="10"/>
  <c r="O66" i="10"/>
  <c r="X66" i="10" s="1"/>
  <c r="V66" i="10"/>
  <c r="AS66" i="10"/>
  <c r="AX65" i="10"/>
  <c r="AW65" i="10"/>
  <c r="AV65" i="10"/>
  <c r="AU65" i="10"/>
  <c r="AT65" i="10"/>
  <c r="AY65" i="10"/>
  <c r="BB65" i="10"/>
  <c r="BA66" i="10"/>
  <c r="BG65" i="10"/>
  <c r="BF65" i="10"/>
  <c r="BE65" i="10"/>
  <c r="BD65" i="10"/>
  <c r="BC65" i="10"/>
  <c r="AL65" i="10"/>
  <c r="AI65" i="10"/>
  <c r="AF65" i="10"/>
  <c r="AE65" i="10"/>
  <c r="AD65" i="10"/>
  <c r="AC66" i="10"/>
  <c r="AH65" i="10"/>
  <c r="AG65" i="10"/>
  <c r="W66" i="10"/>
  <c r="U67" i="10"/>
  <c r="BJ68" i="4"/>
  <c r="BA67" i="4"/>
  <c r="AS66" i="4"/>
  <c r="AK68" i="4"/>
  <c r="AC67" i="4"/>
  <c r="X62" i="3"/>
  <c r="T64" i="3"/>
  <c r="U64" i="3" s="1"/>
  <c r="V63" i="3"/>
  <c r="W63" i="3" s="1"/>
  <c r="D62" i="1" l="1"/>
  <c r="E61" i="1"/>
  <c r="Y62" i="4"/>
  <c r="AO62" i="4"/>
  <c r="BN62" i="4"/>
  <c r="BE62" i="4"/>
  <c r="AG62" i="4"/>
  <c r="AW62" i="4"/>
  <c r="AA62" i="4"/>
  <c r="AQ62" i="4"/>
  <c r="BP62" i="4"/>
  <c r="BG62" i="4"/>
  <c r="AI62" i="4"/>
  <c r="AY62" i="4"/>
  <c r="V62" i="4"/>
  <c r="BK62" i="4"/>
  <c r="AL62" i="4"/>
  <c r="AD62" i="4"/>
  <c r="BB62" i="4"/>
  <c r="AT62" i="4"/>
  <c r="R63" i="4"/>
  <c r="Q63" i="4"/>
  <c r="P63" i="4"/>
  <c r="O63" i="4"/>
  <c r="N63" i="4"/>
  <c r="I63" i="4"/>
  <c r="K63" i="4"/>
  <c r="J63" i="4"/>
  <c r="H63" i="4"/>
  <c r="G63" i="4"/>
  <c r="F63" i="4"/>
  <c r="M63" i="4"/>
  <c r="E64" i="4"/>
  <c r="W62" i="4"/>
  <c r="BL62" i="4"/>
  <c r="AM62" i="4"/>
  <c r="AE62" i="4"/>
  <c r="BC62" i="4"/>
  <c r="AU62" i="4"/>
  <c r="X62" i="4"/>
  <c r="BM62" i="4"/>
  <c r="AN62" i="4"/>
  <c r="BD62" i="4"/>
  <c r="AF62" i="4"/>
  <c r="AV62" i="4"/>
  <c r="Z62" i="4"/>
  <c r="AP62" i="4"/>
  <c r="BO62" i="4"/>
  <c r="AH62" i="4"/>
  <c r="BF62" i="4"/>
  <c r="AX62" i="4"/>
  <c r="E65" i="5"/>
  <c r="D64" i="5"/>
  <c r="K64" i="5"/>
  <c r="J64" i="5"/>
  <c r="I64" i="5"/>
  <c r="AO66" i="10"/>
  <c r="AQ66" i="10"/>
  <c r="Y66" i="10"/>
  <c r="Z66" i="10"/>
  <c r="AI66" i="10"/>
  <c r="AH66" i="10"/>
  <c r="AF66" i="10"/>
  <c r="AE66" i="10"/>
  <c r="AD66" i="10"/>
  <c r="AC67" i="10"/>
  <c r="AG66" i="10"/>
  <c r="AK68" i="10"/>
  <c r="AN66" i="10"/>
  <c r="AS67" i="10"/>
  <c r="AY66" i="10"/>
  <c r="AX66" i="10"/>
  <c r="AW66" i="10"/>
  <c r="AV66" i="10"/>
  <c r="AU66" i="10"/>
  <c r="AT66" i="10"/>
  <c r="Q67" i="10"/>
  <c r="P67" i="10"/>
  <c r="AO67" i="10" s="1"/>
  <c r="O67" i="10"/>
  <c r="AN67" i="10" s="1"/>
  <c r="E68" i="10"/>
  <c r="N67" i="10"/>
  <c r="M67" i="10"/>
  <c r="V67" i="10" s="1"/>
  <c r="R67" i="10"/>
  <c r="AQ67" i="10" s="1"/>
  <c r="BL66" i="10"/>
  <c r="BK66" i="10"/>
  <c r="BJ67" i="10"/>
  <c r="BP66" i="10"/>
  <c r="BO66" i="10"/>
  <c r="BN66" i="10"/>
  <c r="BM66" i="10"/>
  <c r="X67" i="10"/>
  <c r="U68" i="10"/>
  <c r="BB66" i="10"/>
  <c r="BA67" i="10"/>
  <c r="BG66" i="10"/>
  <c r="BF66" i="10"/>
  <c r="BE66" i="10"/>
  <c r="BD66" i="10"/>
  <c r="BC66" i="10"/>
  <c r="BJ69" i="4"/>
  <c r="BA68" i="4"/>
  <c r="AS67" i="4"/>
  <c r="AK69" i="4"/>
  <c r="AC68" i="4"/>
  <c r="X63" i="3"/>
  <c r="T65" i="3"/>
  <c r="U65" i="3" s="1"/>
  <c r="V64" i="3"/>
  <c r="W64" i="3" s="1"/>
  <c r="M64" i="4" l="1"/>
  <c r="G64" i="4"/>
  <c r="R64" i="4"/>
  <c r="Q64" i="4"/>
  <c r="P64" i="4"/>
  <c r="K64" i="4"/>
  <c r="F64" i="4"/>
  <c r="O64" i="4"/>
  <c r="J64" i="4"/>
  <c r="I64" i="4"/>
  <c r="H64" i="4"/>
  <c r="N64" i="4"/>
  <c r="E65" i="4"/>
  <c r="V63" i="4"/>
  <c r="AL63" i="4"/>
  <c r="BK63" i="4"/>
  <c r="BB63" i="4"/>
  <c r="AD63" i="4"/>
  <c r="AT63" i="4"/>
  <c r="X63" i="4"/>
  <c r="BM63" i="4"/>
  <c r="AN63" i="4"/>
  <c r="AF63" i="4"/>
  <c r="BD63" i="4"/>
  <c r="AV63" i="4"/>
  <c r="Y63" i="4"/>
  <c r="BN63" i="4"/>
  <c r="AO63" i="4"/>
  <c r="AG63" i="4"/>
  <c r="BE63" i="4"/>
  <c r="AW63" i="4"/>
  <c r="E66" i="5"/>
  <c r="D65" i="5"/>
  <c r="J65" i="5"/>
  <c r="I65" i="5"/>
  <c r="K65" i="5"/>
  <c r="Z63" i="4"/>
  <c r="AP63" i="4"/>
  <c r="BO63" i="4"/>
  <c r="AH63" i="4"/>
  <c r="BF63" i="4"/>
  <c r="AX63" i="4"/>
  <c r="AA63" i="4"/>
  <c r="AQ63" i="4"/>
  <c r="BP63" i="4"/>
  <c r="AI63" i="4"/>
  <c r="BG63" i="4"/>
  <c r="AY63" i="4"/>
  <c r="W63" i="4"/>
  <c r="BL63" i="4"/>
  <c r="AM63" i="4"/>
  <c r="AE63" i="4"/>
  <c r="BC63" i="4"/>
  <c r="AU63" i="4"/>
  <c r="D63" i="1"/>
  <c r="E62" i="1"/>
  <c r="AP67" i="10"/>
  <c r="AM67" i="10"/>
  <c r="AA67" i="10"/>
  <c r="U69" i="10"/>
  <c r="AS68" i="10"/>
  <c r="AY67" i="10"/>
  <c r="AX67" i="10"/>
  <c r="AW67" i="10"/>
  <c r="AV67" i="10"/>
  <c r="AU67" i="10"/>
  <c r="AT67" i="10"/>
  <c r="AI67" i="10"/>
  <c r="AH67" i="10"/>
  <c r="AG67" i="10"/>
  <c r="AF67" i="10"/>
  <c r="AE67" i="10"/>
  <c r="AD67" i="10"/>
  <c r="AC68" i="10"/>
  <c r="Q68" i="10"/>
  <c r="AP68" i="10" s="1"/>
  <c r="P68" i="10"/>
  <c r="O68" i="10"/>
  <c r="X68" i="10" s="1"/>
  <c r="E69" i="10"/>
  <c r="N68" i="10"/>
  <c r="M68" i="10"/>
  <c r="R68" i="10"/>
  <c r="AA68" i="10" s="1"/>
  <c r="AL67" i="10"/>
  <c r="W67" i="10"/>
  <c r="Y67" i="10"/>
  <c r="BL67" i="10"/>
  <c r="BK67" i="10"/>
  <c r="BJ68" i="10"/>
  <c r="BP67" i="10"/>
  <c r="BO67" i="10"/>
  <c r="BN67" i="10"/>
  <c r="BM67" i="10"/>
  <c r="AM68" i="10"/>
  <c r="AK69" i="10"/>
  <c r="BB67" i="10"/>
  <c r="BA68" i="10"/>
  <c r="BG67" i="10"/>
  <c r="BF67" i="10"/>
  <c r="BE67" i="10"/>
  <c r="BD67" i="10"/>
  <c r="BC67" i="10"/>
  <c r="Z67" i="10"/>
  <c r="BJ70" i="4"/>
  <c r="BA69" i="4"/>
  <c r="AS68" i="4"/>
  <c r="AK70" i="4"/>
  <c r="AC69" i="4"/>
  <c r="X64" i="3"/>
  <c r="T66" i="3"/>
  <c r="U66" i="3" s="1"/>
  <c r="V65" i="3"/>
  <c r="W65" i="3" s="1"/>
  <c r="O65" i="4" l="1"/>
  <c r="N65" i="4"/>
  <c r="I65" i="4"/>
  <c r="M65" i="4"/>
  <c r="R65" i="4"/>
  <c r="K65" i="4"/>
  <c r="J65" i="4"/>
  <c r="H65" i="4"/>
  <c r="Q65" i="4"/>
  <c r="G65" i="4"/>
  <c r="P65" i="4"/>
  <c r="F65" i="4"/>
  <c r="E66" i="4"/>
  <c r="Y64" i="4"/>
  <c r="AO64" i="4"/>
  <c r="BN64" i="4"/>
  <c r="AG64" i="4"/>
  <c r="BE64" i="4"/>
  <c r="AW64" i="4"/>
  <c r="X64" i="4"/>
  <c r="AN64" i="4"/>
  <c r="BM64" i="4"/>
  <c r="AF64" i="4"/>
  <c r="BD64" i="4"/>
  <c r="AV64" i="4"/>
  <c r="W64" i="4"/>
  <c r="AM64" i="4"/>
  <c r="BL64" i="4"/>
  <c r="BC64" i="4"/>
  <c r="AE64" i="4"/>
  <c r="AU64" i="4"/>
  <c r="Z64" i="4"/>
  <c r="BO64" i="4"/>
  <c r="AP64" i="4"/>
  <c r="BF64" i="4"/>
  <c r="AH64" i="4"/>
  <c r="AX64" i="4"/>
  <c r="E67" i="5"/>
  <c r="D66" i="5"/>
  <c r="I66" i="5"/>
  <c r="K66" i="5"/>
  <c r="J66" i="5"/>
  <c r="AA64" i="4"/>
  <c r="AQ64" i="4"/>
  <c r="BP64" i="4"/>
  <c r="BG64" i="4"/>
  <c r="AI64" i="4"/>
  <c r="AY64" i="4"/>
  <c r="E63" i="1"/>
  <c r="D64" i="1"/>
  <c r="V64" i="4"/>
  <c r="AL64" i="4"/>
  <c r="BK64" i="4"/>
  <c r="BB64" i="4"/>
  <c r="AD64" i="4"/>
  <c r="AT64" i="4"/>
  <c r="AQ68" i="10"/>
  <c r="Y68" i="10"/>
  <c r="AN68" i="10"/>
  <c r="AL68" i="10"/>
  <c r="Z68" i="10"/>
  <c r="AO68" i="10"/>
  <c r="W68" i="10"/>
  <c r="BL68" i="10"/>
  <c r="BK68" i="10"/>
  <c r="BJ69" i="10"/>
  <c r="BP68" i="10"/>
  <c r="BO68" i="10"/>
  <c r="BN68" i="10"/>
  <c r="BM68" i="10"/>
  <c r="AS69" i="10"/>
  <c r="AY68" i="10"/>
  <c r="AX68" i="10"/>
  <c r="AW68" i="10"/>
  <c r="AV68" i="10"/>
  <c r="AU68" i="10"/>
  <c r="AT68" i="10"/>
  <c r="U70" i="10"/>
  <c r="BB68" i="10"/>
  <c r="BA69" i="10"/>
  <c r="BG68" i="10"/>
  <c r="BF68" i="10"/>
  <c r="BE68" i="10"/>
  <c r="BD68" i="10"/>
  <c r="BC68" i="10"/>
  <c r="AI68" i="10"/>
  <c r="AH68" i="10"/>
  <c r="AG68" i="10"/>
  <c r="AF68" i="10"/>
  <c r="AE68" i="10"/>
  <c r="AD68" i="10"/>
  <c r="AC69" i="10"/>
  <c r="V68" i="10"/>
  <c r="Q69" i="10"/>
  <c r="AN69" i="10"/>
  <c r="P69" i="10"/>
  <c r="AO69" i="10" s="1"/>
  <c r="O69" i="10"/>
  <c r="E70" i="10"/>
  <c r="N69" i="10"/>
  <c r="M69" i="10"/>
  <c r="V69" i="10" s="1"/>
  <c r="Z69" i="10"/>
  <c r="R69" i="10"/>
  <c r="AQ69" i="10" s="1"/>
  <c r="AK70" i="10"/>
  <c r="BJ71" i="4"/>
  <c r="BA70" i="4"/>
  <c r="AS69" i="4"/>
  <c r="AK71" i="4"/>
  <c r="AC70" i="4"/>
  <c r="T67" i="3"/>
  <c r="U67" i="3" s="1"/>
  <c r="V66" i="3"/>
  <c r="W66" i="3" s="1"/>
  <c r="X65" i="3"/>
  <c r="AA65" i="4" l="1"/>
  <c r="BP65" i="4"/>
  <c r="AQ65" i="4"/>
  <c r="BG65" i="4"/>
  <c r="AI65" i="4"/>
  <c r="AY65" i="4"/>
  <c r="D65" i="1"/>
  <c r="E64" i="1"/>
  <c r="E68" i="5"/>
  <c r="D67" i="5"/>
  <c r="I67" i="5"/>
  <c r="K67" i="5"/>
  <c r="J67" i="5"/>
  <c r="V65" i="4"/>
  <c r="AL65" i="4"/>
  <c r="BK65" i="4"/>
  <c r="AD65" i="4"/>
  <c r="BB65" i="4"/>
  <c r="AT65" i="4"/>
  <c r="Y65" i="4"/>
  <c r="AO65" i="4"/>
  <c r="BN65" i="4"/>
  <c r="AG65" i="4"/>
  <c r="BE65" i="4"/>
  <c r="AW65" i="4"/>
  <c r="W65" i="4"/>
  <c r="AM65" i="4"/>
  <c r="BL65" i="4"/>
  <c r="AE65" i="4"/>
  <c r="BC65" i="4"/>
  <c r="AU65" i="4"/>
  <c r="Q66" i="4"/>
  <c r="P66" i="4"/>
  <c r="K66" i="4"/>
  <c r="O66" i="4"/>
  <c r="N66" i="4"/>
  <c r="M66" i="4"/>
  <c r="G66" i="4"/>
  <c r="R66" i="4"/>
  <c r="J66" i="4"/>
  <c r="I66" i="4"/>
  <c r="F66" i="4"/>
  <c r="H66" i="4"/>
  <c r="E67" i="4"/>
  <c r="Z65" i="4"/>
  <c r="BO65" i="4"/>
  <c r="AP65" i="4"/>
  <c r="BF65" i="4"/>
  <c r="AH65" i="4"/>
  <c r="AX65" i="4"/>
  <c r="X65" i="4"/>
  <c r="AN65" i="4"/>
  <c r="BM65" i="4"/>
  <c r="BD65" i="4"/>
  <c r="AF65" i="4"/>
  <c r="AV65" i="4"/>
  <c r="AP69" i="10"/>
  <c r="W69" i="10"/>
  <c r="AL69" i="10"/>
  <c r="AM69" i="10"/>
  <c r="X69" i="10"/>
  <c r="Y69" i="10"/>
  <c r="AS70" i="10"/>
  <c r="AY69" i="10"/>
  <c r="AX69" i="10"/>
  <c r="AW69" i="10"/>
  <c r="AV69" i="10"/>
  <c r="AU69" i="10"/>
  <c r="AT69" i="10"/>
  <c r="BB69" i="10"/>
  <c r="BG69" i="10"/>
  <c r="BF69" i="10"/>
  <c r="BE69" i="10"/>
  <c r="BD69" i="10"/>
  <c r="BA70" i="10"/>
  <c r="BC69" i="10"/>
  <c r="AA69" i="10"/>
  <c r="U71" i="10"/>
  <c r="E71" i="10"/>
  <c r="Q70" i="10"/>
  <c r="P70" i="10"/>
  <c r="O70" i="10"/>
  <c r="N70" i="10"/>
  <c r="W70" i="10" s="1"/>
  <c r="M70" i="10"/>
  <c r="V70" i="10" s="1"/>
  <c r="AQ70" i="10"/>
  <c r="R70" i="10"/>
  <c r="AC70" i="10"/>
  <c r="AI69" i="10"/>
  <c r="AH69" i="10"/>
  <c r="AG69" i="10"/>
  <c r="AF69" i="10"/>
  <c r="AE69" i="10"/>
  <c r="AD69" i="10"/>
  <c r="BL69" i="10"/>
  <c r="BK69" i="10"/>
  <c r="BJ70" i="10"/>
  <c r="BP69" i="10"/>
  <c r="BO69" i="10"/>
  <c r="BN69" i="10"/>
  <c r="BM69" i="10"/>
  <c r="AK71" i="10"/>
  <c r="AO70" i="10"/>
  <c r="BJ72" i="4"/>
  <c r="BA71" i="4"/>
  <c r="AS70" i="4"/>
  <c r="AK72" i="4"/>
  <c r="AC71" i="4"/>
  <c r="X66" i="3"/>
  <c r="T68" i="3"/>
  <c r="U68" i="3" s="1"/>
  <c r="V67" i="3"/>
  <c r="W67" i="3" s="1"/>
  <c r="R67" i="4" l="1"/>
  <c r="Q67" i="4"/>
  <c r="P67" i="4"/>
  <c r="O67" i="4"/>
  <c r="N67" i="4"/>
  <c r="I67" i="4"/>
  <c r="J67" i="4"/>
  <c r="M67" i="4"/>
  <c r="H67" i="4"/>
  <c r="G67" i="4"/>
  <c r="F67" i="4"/>
  <c r="K67" i="4"/>
  <c r="E68" i="4"/>
  <c r="W66" i="4"/>
  <c r="BL66" i="4"/>
  <c r="AM66" i="4"/>
  <c r="AE66" i="4"/>
  <c r="BC66" i="4"/>
  <c r="AU66" i="4"/>
  <c r="Y66" i="4"/>
  <c r="BN66" i="4"/>
  <c r="AO66" i="4"/>
  <c r="AG66" i="4"/>
  <c r="BE66" i="4"/>
  <c r="AW66" i="4"/>
  <c r="E69" i="5"/>
  <c r="D68" i="5"/>
  <c r="K68" i="5"/>
  <c r="J68" i="5"/>
  <c r="I68" i="5"/>
  <c r="Z66" i="4"/>
  <c r="AP66" i="4"/>
  <c r="BO66" i="4"/>
  <c r="AH66" i="4"/>
  <c r="BF66" i="4"/>
  <c r="AX66" i="4"/>
  <c r="X66" i="4"/>
  <c r="BM66" i="4"/>
  <c r="AN66" i="4"/>
  <c r="AF66" i="4"/>
  <c r="BD66" i="4"/>
  <c r="AV66" i="4"/>
  <c r="AA66" i="4"/>
  <c r="AQ66" i="4"/>
  <c r="BP66" i="4"/>
  <c r="BG66" i="4"/>
  <c r="AI66" i="4"/>
  <c r="AY66" i="4"/>
  <c r="E65" i="1"/>
  <c r="D66" i="1"/>
  <c r="V66" i="4"/>
  <c r="BK66" i="4"/>
  <c r="AL66" i="4"/>
  <c r="BB66" i="4"/>
  <c r="AD66" i="4"/>
  <c r="AT66" i="4"/>
  <c r="Z70" i="10"/>
  <c r="X70" i="10"/>
  <c r="AL70" i="10"/>
  <c r="AM70" i="10"/>
  <c r="Y70" i="10"/>
  <c r="AA70" i="10"/>
  <c r="AP70" i="10"/>
  <c r="E72" i="10"/>
  <c r="N71" i="10"/>
  <c r="R71" i="10"/>
  <c r="AQ71" i="10" s="1"/>
  <c r="Q71" i="10"/>
  <c r="O71" i="10"/>
  <c r="X71" i="10" s="1"/>
  <c r="M71" i="10"/>
  <c r="V71" i="10" s="1"/>
  <c r="P71" i="10"/>
  <c r="AO71" i="10" s="1"/>
  <c r="U72" i="10"/>
  <c r="BM70" i="10"/>
  <c r="BL70" i="10"/>
  <c r="BN70" i="10"/>
  <c r="BK70" i="10"/>
  <c r="BP70" i="10"/>
  <c r="BJ71" i="10"/>
  <c r="BO70" i="10"/>
  <c r="BC70" i="10"/>
  <c r="BB70" i="10"/>
  <c r="BA71" i="10"/>
  <c r="BG70" i="10"/>
  <c r="BF70" i="10"/>
  <c r="BE70" i="10"/>
  <c r="BD70" i="10"/>
  <c r="AI70" i="10"/>
  <c r="AC71" i="10"/>
  <c r="AH70" i="10"/>
  <c r="AG70" i="10"/>
  <c r="AF70" i="10"/>
  <c r="AE70" i="10"/>
  <c r="AD70" i="10"/>
  <c r="AN70" i="10"/>
  <c r="AK72" i="10"/>
  <c r="AT70" i="10"/>
  <c r="AS71" i="10"/>
  <c r="AY70" i="10"/>
  <c r="AX70" i="10"/>
  <c r="AW70" i="10"/>
  <c r="AV70" i="10"/>
  <c r="AU70" i="10"/>
  <c r="BJ73" i="4"/>
  <c r="BA72" i="4"/>
  <c r="AS71" i="4"/>
  <c r="AK73" i="4"/>
  <c r="AC72" i="4"/>
  <c r="X67" i="3"/>
  <c r="T69" i="3"/>
  <c r="U69" i="3" s="1"/>
  <c r="V68" i="3"/>
  <c r="W68" i="3" s="1"/>
  <c r="X68" i="3" s="1"/>
  <c r="AA71" i="10" l="1"/>
  <c r="E66" i="1"/>
  <c r="D67" i="1"/>
  <c r="E70" i="5"/>
  <c r="D69" i="5"/>
  <c r="I69" i="5"/>
  <c r="K69" i="5"/>
  <c r="J69" i="5"/>
  <c r="Z67" i="4"/>
  <c r="AP67" i="4"/>
  <c r="BO67" i="4"/>
  <c r="BF67" i="4"/>
  <c r="AH67" i="4"/>
  <c r="AX67" i="4"/>
  <c r="V67" i="4"/>
  <c r="BK67" i="4"/>
  <c r="AL67" i="4"/>
  <c r="BB67" i="4"/>
  <c r="AD67" i="4"/>
  <c r="AT67" i="4"/>
  <c r="AN71" i="10"/>
  <c r="AA67" i="4"/>
  <c r="BP67" i="4"/>
  <c r="AQ67" i="4"/>
  <c r="BG67" i="4"/>
  <c r="AI67" i="4"/>
  <c r="AY67" i="4"/>
  <c r="M68" i="4"/>
  <c r="G68" i="4"/>
  <c r="R68" i="4"/>
  <c r="Q68" i="4"/>
  <c r="P68" i="4"/>
  <c r="K68" i="4"/>
  <c r="N68" i="4"/>
  <c r="J68" i="4"/>
  <c r="I68" i="4"/>
  <c r="H68" i="4"/>
  <c r="O68" i="4"/>
  <c r="F68" i="4"/>
  <c r="E69" i="4"/>
  <c r="W67" i="4"/>
  <c r="BL67" i="4"/>
  <c r="AM67" i="4"/>
  <c r="AE67" i="4"/>
  <c r="BC67" i="4"/>
  <c r="AU67" i="4"/>
  <c r="X67" i="4"/>
  <c r="AN67" i="4"/>
  <c r="BM67" i="4"/>
  <c r="AF67" i="4"/>
  <c r="BD67" i="4"/>
  <c r="AV67" i="4"/>
  <c r="Y67" i="4"/>
  <c r="AO67" i="4"/>
  <c r="BN67" i="4"/>
  <c r="BE67" i="4"/>
  <c r="AG67" i="4"/>
  <c r="AW67" i="4"/>
  <c r="Z71" i="10"/>
  <c r="AL71" i="10"/>
  <c r="AM71" i="10"/>
  <c r="AP71" i="10"/>
  <c r="BG71" i="10"/>
  <c r="BC71" i="10"/>
  <c r="BB71" i="10"/>
  <c r="BA72" i="10"/>
  <c r="BF71" i="10"/>
  <c r="BE71" i="10"/>
  <c r="BD71" i="10"/>
  <c r="W71" i="10"/>
  <c r="AK73" i="10"/>
  <c r="AF71" i="10"/>
  <c r="AI71" i="10"/>
  <c r="AD71" i="10"/>
  <c r="AH71" i="10"/>
  <c r="AC72" i="10"/>
  <c r="AG71" i="10"/>
  <c r="AE71" i="10"/>
  <c r="AX71" i="10"/>
  <c r="AT71" i="10"/>
  <c r="AS72" i="10"/>
  <c r="AY71" i="10"/>
  <c r="AW71" i="10"/>
  <c r="AV71" i="10"/>
  <c r="AU71" i="10"/>
  <c r="Y71" i="10"/>
  <c r="U73" i="10"/>
  <c r="E73" i="10"/>
  <c r="N72" i="10"/>
  <c r="R72" i="10"/>
  <c r="Q72" i="10"/>
  <c r="Z72" i="10" s="1"/>
  <c r="P72" i="10"/>
  <c r="AO72" i="10" s="1"/>
  <c r="O72" i="10"/>
  <c r="M72" i="10"/>
  <c r="AL72" i="10" s="1"/>
  <c r="AQ72" i="10"/>
  <c r="BM71" i="10"/>
  <c r="BL71" i="10"/>
  <c r="BP71" i="10"/>
  <c r="BJ72" i="10"/>
  <c r="BO71" i="10"/>
  <c r="BN71" i="10"/>
  <c r="BK71" i="10"/>
  <c r="BJ74" i="4"/>
  <c r="BA73" i="4"/>
  <c r="AS72" i="4"/>
  <c r="AK74" i="4"/>
  <c r="AC73" i="4"/>
  <c r="T70" i="3"/>
  <c r="U70" i="3" s="1"/>
  <c r="V69" i="3"/>
  <c r="W69" i="3" s="1"/>
  <c r="V68" i="4" l="1"/>
  <c r="BK68" i="4"/>
  <c r="AL68" i="4"/>
  <c r="BB68" i="4"/>
  <c r="AD68" i="4"/>
  <c r="AT68" i="4"/>
  <c r="W68" i="4"/>
  <c r="BL68" i="4"/>
  <c r="AM68" i="4"/>
  <c r="BC68" i="4"/>
  <c r="AE68" i="4"/>
  <c r="AU68" i="4"/>
  <c r="O69" i="4"/>
  <c r="N69" i="4"/>
  <c r="I69" i="4"/>
  <c r="M69" i="4"/>
  <c r="R69" i="4"/>
  <c r="H69" i="4"/>
  <c r="G69" i="4"/>
  <c r="F69" i="4"/>
  <c r="Q69" i="4"/>
  <c r="K69" i="4"/>
  <c r="P69" i="4"/>
  <c r="J69" i="4"/>
  <c r="E70" i="4"/>
  <c r="Y68" i="4"/>
  <c r="AO68" i="4"/>
  <c r="BN68" i="4"/>
  <c r="BE68" i="4"/>
  <c r="AG68" i="4"/>
  <c r="AW68" i="4"/>
  <c r="E71" i="5"/>
  <c r="D70" i="5"/>
  <c r="I70" i="5"/>
  <c r="K70" i="5"/>
  <c r="J70" i="5"/>
  <c r="Z68" i="4"/>
  <c r="BO68" i="4"/>
  <c r="AP68" i="4"/>
  <c r="BF68" i="4"/>
  <c r="AH68" i="4"/>
  <c r="AX68" i="4"/>
  <c r="E67" i="1"/>
  <c r="D68" i="1"/>
  <c r="X68" i="4"/>
  <c r="BM68" i="4"/>
  <c r="AN68" i="4"/>
  <c r="BD68" i="4"/>
  <c r="AF68" i="4"/>
  <c r="AV68" i="4"/>
  <c r="AA68" i="4"/>
  <c r="AQ68" i="4"/>
  <c r="BP68" i="4"/>
  <c r="BG68" i="4"/>
  <c r="AI68" i="4"/>
  <c r="AY68" i="4"/>
  <c r="Y72" i="10"/>
  <c r="AP72" i="10"/>
  <c r="X72" i="10"/>
  <c r="AA72" i="10"/>
  <c r="AM72" i="10"/>
  <c r="W72" i="10"/>
  <c r="AN72" i="10"/>
  <c r="V72" i="10"/>
  <c r="AF72" i="10"/>
  <c r="AI72" i="10"/>
  <c r="AH72" i="10"/>
  <c r="AG72" i="10"/>
  <c r="AE72" i="10"/>
  <c r="AD72" i="10"/>
  <c r="AC73" i="10"/>
  <c r="BA73" i="10"/>
  <c r="BG72" i="10"/>
  <c r="BC72" i="10"/>
  <c r="BB72" i="10"/>
  <c r="BF72" i="10"/>
  <c r="BE72" i="10"/>
  <c r="BD72" i="10"/>
  <c r="BM72" i="10"/>
  <c r="BL72" i="10"/>
  <c r="BP72" i="10"/>
  <c r="BO72" i="10"/>
  <c r="BN72" i="10"/>
  <c r="BK72" i="10"/>
  <c r="BJ73" i="10"/>
  <c r="P73" i="10"/>
  <c r="Y73" i="10" s="1"/>
  <c r="E74" i="10"/>
  <c r="N73" i="10"/>
  <c r="M73" i="10"/>
  <c r="R73" i="10"/>
  <c r="Q73" i="10"/>
  <c r="O73" i="10"/>
  <c r="X73" i="10" s="1"/>
  <c r="AQ73" i="10"/>
  <c r="U74" i="10"/>
  <c r="AK74" i="10"/>
  <c r="AL73" i="10"/>
  <c r="AX72" i="10"/>
  <c r="AT72" i="10"/>
  <c r="AS73" i="10"/>
  <c r="AY72" i="10"/>
  <c r="AW72" i="10"/>
  <c r="AV72" i="10"/>
  <c r="AU72" i="10"/>
  <c r="BJ75" i="4"/>
  <c r="BA74" i="4"/>
  <c r="AS73" i="4"/>
  <c r="AK75" i="4"/>
  <c r="AC74" i="4"/>
  <c r="X69" i="3"/>
  <c r="T71" i="3"/>
  <c r="U71" i="3" s="1"/>
  <c r="V70" i="3"/>
  <c r="W70" i="3" s="1"/>
  <c r="Q70" i="4" l="1"/>
  <c r="P70" i="4"/>
  <c r="K70" i="4"/>
  <c r="O70" i="4"/>
  <c r="N70" i="4"/>
  <c r="M70" i="4"/>
  <c r="G70" i="4"/>
  <c r="J70" i="4"/>
  <c r="I70" i="4"/>
  <c r="R70" i="4"/>
  <c r="H70" i="4"/>
  <c r="F70" i="4"/>
  <c r="E71" i="4"/>
  <c r="E72" i="5"/>
  <c r="D71" i="5"/>
  <c r="I71" i="5"/>
  <c r="K71" i="5"/>
  <c r="J71" i="5"/>
  <c r="V69" i="4"/>
  <c r="BK69" i="4"/>
  <c r="AL69" i="4"/>
  <c r="AD69" i="4"/>
  <c r="BB69" i="4"/>
  <c r="AT69" i="4"/>
  <c r="Y69" i="4"/>
  <c r="BN69" i="4"/>
  <c r="AO69" i="4"/>
  <c r="AG69" i="4"/>
  <c r="BE69" i="4"/>
  <c r="AW69" i="4"/>
  <c r="W69" i="4"/>
  <c r="AM69" i="4"/>
  <c r="BL69" i="4"/>
  <c r="BC69" i="4"/>
  <c r="AE69" i="4"/>
  <c r="AU69" i="4"/>
  <c r="AA69" i="4"/>
  <c r="BP69" i="4"/>
  <c r="AQ69" i="4"/>
  <c r="AI69" i="4"/>
  <c r="BG69" i="4"/>
  <c r="AY69" i="4"/>
  <c r="Z69" i="4"/>
  <c r="BO69" i="4"/>
  <c r="AP69" i="4"/>
  <c r="AH69" i="4"/>
  <c r="BF69" i="4"/>
  <c r="AX69" i="4"/>
  <c r="X69" i="4"/>
  <c r="AN69" i="4"/>
  <c r="BM69" i="4"/>
  <c r="AF69" i="4"/>
  <c r="BD69" i="4"/>
  <c r="AV69" i="4"/>
  <c r="D69" i="1"/>
  <c r="E68" i="1"/>
  <c r="AM73" i="10"/>
  <c r="AP73" i="10"/>
  <c r="W73" i="10"/>
  <c r="V73" i="10"/>
  <c r="AA73" i="10"/>
  <c r="AK75" i="10"/>
  <c r="BK73" i="10"/>
  <c r="BP73" i="10"/>
  <c r="BO73" i="10"/>
  <c r="BM73" i="10"/>
  <c r="BL73" i="10"/>
  <c r="BJ74" i="10"/>
  <c r="BN73" i="10"/>
  <c r="AN73" i="10"/>
  <c r="AX73" i="10"/>
  <c r="AW73" i="10"/>
  <c r="AV73" i="10"/>
  <c r="AT73" i="10"/>
  <c r="AS74" i="10"/>
  <c r="AY73" i="10"/>
  <c r="AU73" i="10"/>
  <c r="AO73" i="10"/>
  <c r="BA74" i="10"/>
  <c r="BG73" i="10"/>
  <c r="BF73" i="10"/>
  <c r="BE73" i="10"/>
  <c r="BC73" i="10"/>
  <c r="BB73" i="10"/>
  <c r="BD73" i="10"/>
  <c r="Z73" i="10"/>
  <c r="P74" i="10"/>
  <c r="E75" i="10"/>
  <c r="N74" i="10"/>
  <c r="M74" i="10"/>
  <c r="AL74" i="10" s="1"/>
  <c r="AA74" i="10"/>
  <c r="R74" i="10"/>
  <c r="Y74" i="10"/>
  <c r="Q74" i="10"/>
  <c r="AP74" i="10" s="1"/>
  <c r="X74" i="10"/>
  <c r="O74" i="10"/>
  <c r="AH73" i="10"/>
  <c r="AF73" i="10"/>
  <c r="AE73" i="10"/>
  <c r="AI73" i="10"/>
  <c r="AG73" i="10"/>
  <c r="AD73" i="10"/>
  <c r="AC74" i="10"/>
  <c r="U75" i="10"/>
  <c r="BJ76" i="4"/>
  <c r="BA75" i="4"/>
  <c r="AS74" i="4"/>
  <c r="AK76" i="4"/>
  <c r="AC75" i="4"/>
  <c r="T72" i="3"/>
  <c r="U72" i="3" s="1"/>
  <c r="V71" i="3"/>
  <c r="W71" i="3" s="1"/>
  <c r="X70" i="3"/>
  <c r="Y70" i="4" l="1"/>
  <c r="AO70" i="4"/>
  <c r="BN70" i="4"/>
  <c r="BE70" i="4"/>
  <c r="AG70" i="4"/>
  <c r="AW70" i="4"/>
  <c r="Z70" i="4"/>
  <c r="AP70" i="4"/>
  <c r="BO70" i="4"/>
  <c r="BF70" i="4"/>
  <c r="AH70" i="4"/>
  <c r="AX70" i="4"/>
  <c r="AA70" i="4"/>
  <c r="AQ70" i="4"/>
  <c r="BP70" i="4"/>
  <c r="AI70" i="4"/>
  <c r="BG70" i="4"/>
  <c r="AY70" i="4"/>
  <c r="D72" i="5"/>
  <c r="I72" i="5"/>
  <c r="J72" i="5"/>
  <c r="K72" i="5"/>
  <c r="V70" i="4"/>
  <c r="BK70" i="4"/>
  <c r="AL70" i="4"/>
  <c r="BB70" i="4"/>
  <c r="AD70" i="4"/>
  <c r="AT70" i="4"/>
  <c r="E69" i="1"/>
  <c r="D70" i="1"/>
  <c r="R71" i="4"/>
  <c r="Q71" i="4"/>
  <c r="P71" i="4"/>
  <c r="O71" i="4"/>
  <c r="J71" i="4"/>
  <c r="N71" i="4"/>
  <c r="I71" i="4"/>
  <c r="G71" i="4"/>
  <c r="F71" i="4"/>
  <c r="M71" i="4"/>
  <c r="K71" i="4"/>
  <c r="H71" i="4"/>
  <c r="E72" i="4"/>
  <c r="W70" i="4"/>
  <c r="AM70" i="4"/>
  <c r="BL70" i="4"/>
  <c r="AE70" i="4"/>
  <c r="BC70" i="4"/>
  <c r="AU70" i="4"/>
  <c r="X70" i="4"/>
  <c r="BM70" i="4"/>
  <c r="AN70" i="4"/>
  <c r="AF70" i="4"/>
  <c r="BD70" i="4"/>
  <c r="AV70" i="4"/>
  <c r="AO74" i="10"/>
  <c r="Z74" i="10"/>
  <c r="AQ74" i="10"/>
  <c r="V74" i="10"/>
  <c r="AM74" i="10"/>
  <c r="AN74" i="10"/>
  <c r="BA75" i="10"/>
  <c r="BG74" i="10"/>
  <c r="BF74" i="10"/>
  <c r="BE74" i="10"/>
  <c r="BC74" i="10"/>
  <c r="BB74" i="10"/>
  <c r="BD74" i="10"/>
  <c r="U76" i="10"/>
  <c r="W74" i="10"/>
  <c r="BK74" i="10"/>
  <c r="BP74" i="10"/>
  <c r="BO74" i="10"/>
  <c r="BM74" i="10"/>
  <c r="BL74" i="10"/>
  <c r="BJ75" i="10"/>
  <c r="BN74" i="10"/>
  <c r="AK76" i="10"/>
  <c r="AX74" i="10"/>
  <c r="AW74" i="10"/>
  <c r="AV74" i="10"/>
  <c r="AT74" i="10"/>
  <c r="AS75" i="10"/>
  <c r="AY74" i="10"/>
  <c r="AU74" i="10"/>
  <c r="AH74" i="10"/>
  <c r="AF74" i="10"/>
  <c r="AE74" i="10"/>
  <c r="AD74" i="10"/>
  <c r="AC75" i="10"/>
  <c r="AI74" i="10"/>
  <c r="AG74" i="10"/>
  <c r="P75" i="10"/>
  <c r="E76" i="10"/>
  <c r="N75" i="10"/>
  <c r="W75" i="10" s="1"/>
  <c r="M75" i="10"/>
  <c r="R75" i="10"/>
  <c r="Q75" i="10"/>
  <c r="Z75" i="10" s="1"/>
  <c r="O75" i="10"/>
  <c r="AN75" i="10" s="1"/>
  <c r="BJ77" i="4"/>
  <c r="BA76" i="4"/>
  <c r="AS75" i="4"/>
  <c r="AK77" i="4"/>
  <c r="AC76" i="4"/>
  <c r="X71" i="3"/>
  <c r="T73" i="3"/>
  <c r="U73" i="3" s="1"/>
  <c r="V72" i="3"/>
  <c r="W72" i="3" s="1"/>
  <c r="W71" i="4" l="1"/>
  <c r="BL71" i="4"/>
  <c r="AM71" i="4"/>
  <c r="AE71" i="4"/>
  <c r="BC71" i="4"/>
  <c r="AU71" i="4"/>
  <c r="M72" i="4"/>
  <c r="G72" i="4"/>
  <c r="R72" i="4"/>
  <c r="Q72" i="4"/>
  <c r="P72" i="4"/>
  <c r="K72" i="4"/>
  <c r="O72" i="4"/>
  <c r="N72" i="4"/>
  <c r="J72" i="4"/>
  <c r="I72" i="4"/>
  <c r="H72" i="4"/>
  <c r="F72" i="4"/>
  <c r="E73" i="4"/>
  <c r="X71" i="4"/>
  <c r="AN71" i="4"/>
  <c r="BM71" i="4"/>
  <c r="BD71" i="4"/>
  <c r="AF71" i="4"/>
  <c r="AV71" i="4"/>
  <c r="Y71" i="4"/>
  <c r="BN71" i="4"/>
  <c r="AO71" i="4"/>
  <c r="AG71" i="4"/>
  <c r="BE71" i="4"/>
  <c r="AW71" i="4"/>
  <c r="Z71" i="4"/>
  <c r="BO71" i="4"/>
  <c r="AP71" i="4"/>
  <c r="AH71" i="4"/>
  <c r="BF71" i="4"/>
  <c r="AX71" i="4"/>
  <c r="V71" i="4"/>
  <c r="AL71" i="4"/>
  <c r="BK71" i="4"/>
  <c r="AD71" i="4"/>
  <c r="BB71" i="4"/>
  <c r="AT71" i="4"/>
  <c r="AA71" i="4"/>
  <c r="AQ71" i="4"/>
  <c r="BP71" i="4"/>
  <c r="AI71" i="4"/>
  <c r="BG71" i="4"/>
  <c r="AY71" i="4"/>
  <c r="D71" i="1"/>
  <c r="E70" i="1"/>
  <c r="Y75" i="10"/>
  <c r="AA75" i="10"/>
  <c r="V75" i="10"/>
  <c r="AO75" i="10"/>
  <c r="AQ75" i="10"/>
  <c r="P76" i="10"/>
  <c r="O76" i="10"/>
  <c r="AN76" i="10" s="1"/>
  <c r="E77" i="10"/>
  <c r="N76" i="10"/>
  <c r="W76" i="10" s="1"/>
  <c r="M76" i="10"/>
  <c r="R76" i="10"/>
  <c r="AA76" i="10" s="1"/>
  <c r="AO76" i="10"/>
  <c r="Q76" i="10"/>
  <c r="AP76" i="10" s="1"/>
  <c r="X75" i="10"/>
  <c r="AP75" i="10"/>
  <c r="BK75" i="10"/>
  <c r="BJ76" i="10"/>
  <c r="BP75" i="10"/>
  <c r="BO75" i="10"/>
  <c r="BN75" i="10"/>
  <c r="BM75" i="10"/>
  <c r="BL75" i="10"/>
  <c r="AK77" i="10"/>
  <c r="AL75" i="10"/>
  <c r="Y76" i="10"/>
  <c r="X76" i="10"/>
  <c r="U77" i="10"/>
  <c r="AX75" i="10"/>
  <c r="AW75" i="10"/>
  <c r="AV75" i="10"/>
  <c r="AU75" i="10"/>
  <c r="AT75" i="10"/>
  <c r="AS76" i="10"/>
  <c r="AY75" i="10"/>
  <c r="AM75" i="10"/>
  <c r="AH75" i="10"/>
  <c r="AF75" i="10"/>
  <c r="AE75" i="10"/>
  <c r="AD75" i="10"/>
  <c r="AC76" i="10"/>
  <c r="AI75" i="10"/>
  <c r="AG75" i="10"/>
  <c r="BA76" i="10"/>
  <c r="BG75" i="10"/>
  <c r="BF75" i="10"/>
  <c r="BE75" i="10"/>
  <c r="BD75" i="10"/>
  <c r="BC75" i="10"/>
  <c r="BB75" i="10"/>
  <c r="BJ78" i="4"/>
  <c r="BA77" i="4"/>
  <c r="AS76" i="4"/>
  <c r="AK78" i="4"/>
  <c r="AC77" i="4"/>
  <c r="T74" i="3"/>
  <c r="U74" i="3" s="1"/>
  <c r="V73" i="3"/>
  <c r="W73" i="3" s="1"/>
  <c r="X72" i="3"/>
  <c r="V72" i="4" l="1"/>
  <c r="BK72" i="4"/>
  <c r="AL72" i="4"/>
  <c r="AD72" i="4"/>
  <c r="BB72" i="4"/>
  <c r="AT72" i="4"/>
  <c r="W72" i="4"/>
  <c r="AM72" i="4"/>
  <c r="BL72" i="4"/>
  <c r="AE72" i="4"/>
  <c r="BC72" i="4"/>
  <c r="AU72" i="4"/>
  <c r="X72" i="4"/>
  <c r="AN72" i="4"/>
  <c r="BM72" i="4"/>
  <c r="BD72" i="4"/>
  <c r="AF72" i="4"/>
  <c r="AV72" i="4"/>
  <c r="E71" i="1"/>
  <c r="D72" i="1"/>
  <c r="O73" i="4"/>
  <c r="N73" i="4"/>
  <c r="I73" i="4"/>
  <c r="M73" i="4"/>
  <c r="F73" i="4"/>
  <c r="R73" i="4"/>
  <c r="P73" i="4"/>
  <c r="H73" i="4"/>
  <c r="G73" i="4"/>
  <c r="J73" i="4"/>
  <c r="Q73" i="4"/>
  <c r="K73" i="4"/>
  <c r="E74" i="4"/>
  <c r="Y72" i="4"/>
  <c r="BN72" i="4"/>
  <c r="AO72" i="4"/>
  <c r="BE72" i="4"/>
  <c r="AG72" i="4"/>
  <c r="AW72" i="4"/>
  <c r="Z72" i="4"/>
  <c r="AP72" i="4"/>
  <c r="BO72" i="4"/>
  <c r="BF72" i="4"/>
  <c r="AH72" i="4"/>
  <c r="AX72" i="4"/>
  <c r="AA72" i="4"/>
  <c r="AQ72" i="4"/>
  <c r="BP72" i="4"/>
  <c r="BG72" i="4"/>
  <c r="AI72" i="4"/>
  <c r="AY72" i="4"/>
  <c r="Z76" i="10"/>
  <c r="AL76" i="10"/>
  <c r="V76" i="10"/>
  <c r="AH76" i="10"/>
  <c r="AG76" i="10"/>
  <c r="AF76" i="10"/>
  <c r="AE76" i="10"/>
  <c r="AD76" i="10"/>
  <c r="AC77" i="10"/>
  <c r="AI76" i="10"/>
  <c r="AQ76" i="10"/>
  <c r="BA77" i="10"/>
  <c r="BG76" i="10"/>
  <c r="BF76" i="10"/>
  <c r="BE76" i="10"/>
  <c r="BD76" i="10"/>
  <c r="BC76" i="10"/>
  <c r="BB76" i="10"/>
  <c r="AK78" i="10"/>
  <c r="P77" i="10"/>
  <c r="O77" i="10"/>
  <c r="X77" i="10" s="1"/>
  <c r="E78" i="10"/>
  <c r="N77" i="10"/>
  <c r="AM77" i="10" s="1"/>
  <c r="M77" i="10"/>
  <c r="V77" i="10" s="1"/>
  <c r="R77" i="10"/>
  <c r="AQ77" i="10" s="1"/>
  <c r="Q77" i="10"/>
  <c r="AP77" i="10" s="1"/>
  <c r="AY76" i="10"/>
  <c r="AX76" i="10"/>
  <c r="AW76" i="10"/>
  <c r="AV76" i="10"/>
  <c r="AU76" i="10"/>
  <c r="AT76" i="10"/>
  <c r="AS77" i="10"/>
  <c r="Y77" i="10"/>
  <c r="U78" i="10"/>
  <c r="AM76" i="10"/>
  <c r="BK76" i="10"/>
  <c r="BJ77" i="10"/>
  <c r="BP76" i="10"/>
  <c r="BO76" i="10"/>
  <c r="BN76" i="10"/>
  <c r="BM76" i="10"/>
  <c r="BL76" i="10"/>
  <c r="BJ79" i="4"/>
  <c r="BA78" i="4"/>
  <c r="AS77" i="4"/>
  <c r="AK79" i="4"/>
  <c r="AC78" i="4"/>
  <c r="X73" i="3"/>
  <c r="T75" i="3"/>
  <c r="U75" i="3" s="1"/>
  <c r="V74" i="3"/>
  <c r="W74" i="3" s="1"/>
  <c r="D73" i="1" l="1"/>
  <c r="E72" i="1"/>
  <c r="AA73" i="4"/>
  <c r="AQ73" i="4"/>
  <c r="BP73" i="4"/>
  <c r="AI73" i="4"/>
  <c r="BG73" i="4"/>
  <c r="AY73" i="4"/>
  <c r="Q74" i="4"/>
  <c r="P74" i="4"/>
  <c r="K74" i="4"/>
  <c r="O74" i="4"/>
  <c r="N74" i="4"/>
  <c r="M74" i="4"/>
  <c r="H74" i="4"/>
  <c r="G74" i="4"/>
  <c r="J74" i="4"/>
  <c r="I74" i="4"/>
  <c r="F74" i="4"/>
  <c r="R74" i="4"/>
  <c r="E75" i="4"/>
  <c r="V73" i="4"/>
  <c r="AL73" i="4"/>
  <c r="BK73" i="4"/>
  <c r="AD73" i="4"/>
  <c r="BB73" i="4"/>
  <c r="AT73" i="4"/>
  <c r="Z73" i="4"/>
  <c r="AP73" i="4"/>
  <c r="BO73" i="4"/>
  <c r="BF73" i="4"/>
  <c r="AH73" i="4"/>
  <c r="AX73" i="4"/>
  <c r="Y73" i="4"/>
  <c r="AO73" i="4"/>
  <c r="BN73" i="4"/>
  <c r="BE73" i="4"/>
  <c r="AG73" i="4"/>
  <c r="AW73" i="4"/>
  <c r="W73" i="4"/>
  <c r="BL73" i="4"/>
  <c r="AM73" i="4"/>
  <c r="AE73" i="4"/>
  <c r="BC73" i="4"/>
  <c r="AU73" i="4"/>
  <c r="X73" i="4"/>
  <c r="BM73" i="4"/>
  <c r="AN73" i="4"/>
  <c r="BD73" i="4"/>
  <c r="AF73" i="4"/>
  <c r="AV73" i="4"/>
  <c r="Z77" i="10"/>
  <c r="AO77" i="10"/>
  <c r="AA77" i="10"/>
  <c r="AL77" i="10"/>
  <c r="AN77" i="10"/>
  <c r="AK79" i="10"/>
  <c r="AH77" i="10"/>
  <c r="AG77" i="10"/>
  <c r="AF77" i="10"/>
  <c r="AE77" i="10"/>
  <c r="AD77" i="10"/>
  <c r="AC78" i="10"/>
  <c r="AI77" i="10"/>
  <c r="W77" i="10"/>
  <c r="U79" i="10"/>
  <c r="BK77" i="10"/>
  <c r="BJ78" i="10"/>
  <c r="BP77" i="10"/>
  <c r="BO77" i="10"/>
  <c r="BN77" i="10"/>
  <c r="BM77" i="10"/>
  <c r="BL77" i="10"/>
  <c r="AY77" i="10"/>
  <c r="AX77" i="10"/>
  <c r="AW77" i="10"/>
  <c r="AV77" i="10"/>
  <c r="AU77" i="10"/>
  <c r="AT77" i="10"/>
  <c r="AS78" i="10"/>
  <c r="P78" i="10"/>
  <c r="O78" i="10"/>
  <c r="AN78" i="10" s="1"/>
  <c r="E79" i="10"/>
  <c r="N78" i="10"/>
  <c r="M78" i="10"/>
  <c r="V78" i="10" s="1"/>
  <c r="R78" i="10"/>
  <c r="AQ78" i="10" s="1"/>
  <c r="Q78" i="10"/>
  <c r="BA78" i="10"/>
  <c r="BG77" i="10"/>
  <c r="BF77" i="10"/>
  <c r="BE77" i="10"/>
  <c r="BD77" i="10"/>
  <c r="BC77" i="10"/>
  <c r="BB77" i="10"/>
  <c r="BJ80" i="4"/>
  <c r="BA79" i="4"/>
  <c r="AS78" i="4"/>
  <c r="AK80" i="4"/>
  <c r="AC79" i="4"/>
  <c r="X74" i="3"/>
  <c r="T76" i="3"/>
  <c r="U76" i="3" s="1"/>
  <c r="V75" i="3"/>
  <c r="W75" i="3" s="1"/>
  <c r="V74" i="4" l="1"/>
  <c r="BK74" i="4"/>
  <c r="AL74" i="4"/>
  <c r="BB74" i="4"/>
  <c r="AD74" i="4"/>
  <c r="AT74" i="4"/>
  <c r="F75" i="4"/>
  <c r="R75" i="4"/>
  <c r="Q75" i="4"/>
  <c r="P75" i="4"/>
  <c r="O75" i="4"/>
  <c r="J75" i="4"/>
  <c r="N75" i="4"/>
  <c r="I75" i="4"/>
  <c r="K75" i="4"/>
  <c r="H75" i="4"/>
  <c r="G75" i="4"/>
  <c r="M75" i="4"/>
  <c r="E76" i="4"/>
  <c r="W74" i="4"/>
  <c r="BL74" i="4"/>
  <c r="AM74" i="4"/>
  <c r="BC74" i="4"/>
  <c r="AE74" i="4"/>
  <c r="AU74" i="4"/>
  <c r="AA74" i="4"/>
  <c r="AQ74" i="4"/>
  <c r="BP74" i="4"/>
  <c r="BG74" i="4"/>
  <c r="AI74" i="4"/>
  <c r="AY74" i="4"/>
  <c r="X74" i="4"/>
  <c r="AN74" i="4"/>
  <c r="BM74" i="4"/>
  <c r="AF74" i="4"/>
  <c r="BD74" i="4"/>
  <c r="AV74" i="4"/>
  <c r="Y74" i="4"/>
  <c r="BN74" i="4"/>
  <c r="AO74" i="4"/>
  <c r="AG74" i="4"/>
  <c r="BE74" i="4"/>
  <c r="AW74" i="4"/>
  <c r="Z74" i="4"/>
  <c r="AP74" i="4"/>
  <c r="BO74" i="4"/>
  <c r="AH74" i="4"/>
  <c r="BF74" i="4"/>
  <c r="AX74" i="4"/>
  <c r="E73" i="1"/>
  <c r="D74" i="1"/>
  <c r="Y78" i="10"/>
  <c r="W78" i="10"/>
  <c r="AP78" i="10"/>
  <c r="Z78" i="10"/>
  <c r="AL78" i="10"/>
  <c r="AA78" i="10"/>
  <c r="AH78" i="10"/>
  <c r="AG78" i="10"/>
  <c r="AF78" i="10"/>
  <c r="AE78" i="10"/>
  <c r="AD78" i="10"/>
  <c r="AC79" i="10"/>
  <c r="AI78" i="10"/>
  <c r="AM78" i="10"/>
  <c r="U80" i="10"/>
  <c r="AO78" i="10"/>
  <c r="AK80" i="10"/>
  <c r="AY78" i="10"/>
  <c r="AX78" i="10"/>
  <c r="AW78" i="10"/>
  <c r="AV78" i="10"/>
  <c r="AU78" i="10"/>
  <c r="AT78" i="10"/>
  <c r="AS79" i="10"/>
  <c r="BA79" i="10"/>
  <c r="BG78" i="10"/>
  <c r="BF78" i="10"/>
  <c r="BE78" i="10"/>
  <c r="BD78" i="10"/>
  <c r="BC78" i="10"/>
  <c r="BB78" i="10"/>
  <c r="P79" i="10"/>
  <c r="O79" i="10"/>
  <c r="X79" i="10" s="1"/>
  <c r="E80" i="10"/>
  <c r="N79" i="10"/>
  <c r="M79" i="10"/>
  <c r="AL79" i="10" s="1"/>
  <c r="R79" i="10"/>
  <c r="AA79" i="10" s="1"/>
  <c r="Q79" i="10"/>
  <c r="Z79" i="10" s="1"/>
  <c r="X78" i="10"/>
  <c r="BK78" i="10"/>
  <c r="BJ79" i="10"/>
  <c r="BP78" i="10"/>
  <c r="BO78" i="10"/>
  <c r="BN78" i="10"/>
  <c r="BM78" i="10"/>
  <c r="BL78" i="10"/>
  <c r="BJ81" i="4"/>
  <c r="BA80" i="4"/>
  <c r="AS79" i="4"/>
  <c r="AK81" i="4"/>
  <c r="AC80" i="4"/>
  <c r="X75" i="3"/>
  <c r="T77" i="3"/>
  <c r="U77" i="3" s="1"/>
  <c r="V76" i="3"/>
  <c r="W76" i="3" s="1"/>
  <c r="M76" i="4" l="1"/>
  <c r="H76" i="4"/>
  <c r="G76" i="4"/>
  <c r="R76" i="4"/>
  <c r="Q76" i="4"/>
  <c r="P76" i="4"/>
  <c r="K76" i="4"/>
  <c r="O76" i="4"/>
  <c r="N76" i="4"/>
  <c r="J76" i="4"/>
  <c r="I76" i="4"/>
  <c r="F76" i="4"/>
  <c r="E77" i="4"/>
  <c r="X75" i="4"/>
  <c r="AN75" i="4"/>
  <c r="BM75" i="4"/>
  <c r="AF75" i="4"/>
  <c r="BD75" i="4"/>
  <c r="AV75" i="4"/>
  <c r="V75" i="4"/>
  <c r="BK75" i="4"/>
  <c r="AL75" i="4"/>
  <c r="AD75" i="4"/>
  <c r="BB75" i="4"/>
  <c r="AT75" i="4"/>
  <c r="Y75" i="4"/>
  <c r="BN75" i="4"/>
  <c r="AO75" i="4"/>
  <c r="AG75" i="4"/>
  <c r="BE75" i="4"/>
  <c r="AW75" i="4"/>
  <c r="D75" i="1"/>
  <c r="E74" i="1"/>
  <c r="Z75" i="4"/>
  <c r="BO75" i="4"/>
  <c r="AP75" i="4"/>
  <c r="AH75" i="4"/>
  <c r="BF75" i="4"/>
  <c r="AX75" i="4"/>
  <c r="AA75" i="4"/>
  <c r="BP75" i="4"/>
  <c r="AQ75" i="4"/>
  <c r="AI75" i="4"/>
  <c r="BG75" i="4"/>
  <c r="AY75" i="4"/>
  <c r="W75" i="4"/>
  <c r="AM75" i="4"/>
  <c r="BL75" i="4"/>
  <c r="AE75" i="4"/>
  <c r="BC75" i="4"/>
  <c r="AU75" i="4"/>
  <c r="W79" i="10"/>
  <c r="Y79" i="10"/>
  <c r="AM79" i="10"/>
  <c r="AN79" i="10"/>
  <c r="V79" i="10"/>
  <c r="U81" i="10"/>
  <c r="AO79" i="10"/>
  <c r="BK79" i="10"/>
  <c r="BJ80" i="10"/>
  <c r="BP79" i="10"/>
  <c r="BO79" i="10"/>
  <c r="BN79" i="10"/>
  <c r="BM79" i="10"/>
  <c r="BL79" i="10"/>
  <c r="E81" i="10"/>
  <c r="P80" i="10"/>
  <c r="O80" i="10"/>
  <c r="X80" i="10" s="1"/>
  <c r="N80" i="10"/>
  <c r="W80" i="10" s="1"/>
  <c r="M80" i="10"/>
  <c r="V80" i="10" s="1"/>
  <c r="R80" i="10"/>
  <c r="AO80" i="10"/>
  <c r="Q80" i="10"/>
  <c r="Z80" i="10" s="1"/>
  <c r="AP79" i="10"/>
  <c r="AQ79" i="10"/>
  <c r="BA80" i="10"/>
  <c r="BG79" i="10"/>
  <c r="BF79" i="10"/>
  <c r="BE79" i="10"/>
  <c r="BD79" i="10"/>
  <c r="BC79" i="10"/>
  <c r="BB79" i="10"/>
  <c r="AK81" i="10"/>
  <c r="AY79" i="10"/>
  <c r="AX79" i="10"/>
  <c r="AW79" i="10"/>
  <c r="AV79" i="10"/>
  <c r="AU79" i="10"/>
  <c r="AT79" i="10"/>
  <c r="AS80" i="10"/>
  <c r="AH79" i="10"/>
  <c r="AG79" i="10"/>
  <c r="AF79" i="10"/>
  <c r="AE79" i="10"/>
  <c r="AD79" i="10"/>
  <c r="AC80" i="10"/>
  <c r="AI79" i="10"/>
  <c r="BJ82" i="4"/>
  <c r="BA81" i="4"/>
  <c r="AS80" i="4"/>
  <c r="AK82" i="4"/>
  <c r="AC81" i="4"/>
  <c r="X76" i="3"/>
  <c r="T78" i="3"/>
  <c r="U78" i="3" s="1"/>
  <c r="V77" i="3"/>
  <c r="W77" i="3" s="1"/>
  <c r="E75" i="1" l="1"/>
  <c r="D76" i="1"/>
  <c r="X76" i="4"/>
  <c r="BM76" i="4"/>
  <c r="AN76" i="4"/>
  <c r="BD76" i="4"/>
  <c r="AF76" i="4"/>
  <c r="AV76" i="4"/>
  <c r="Y76" i="4"/>
  <c r="AO76" i="4"/>
  <c r="BN76" i="4"/>
  <c r="BE76" i="4"/>
  <c r="AG76" i="4"/>
  <c r="AW76" i="4"/>
  <c r="O77" i="4"/>
  <c r="J77" i="4"/>
  <c r="N77" i="4"/>
  <c r="I77" i="4"/>
  <c r="M77" i="4"/>
  <c r="F77" i="4"/>
  <c r="R77" i="4"/>
  <c r="Q77" i="4"/>
  <c r="P77" i="4"/>
  <c r="K77" i="4"/>
  <c r="H77" i="4"/>
  <c r="G77" i="4"/>
  <c r="E78" i="4"/>
  <c r="Z76" i="4"/>
  <c r="BO76" i="4"/>
  <c r="AP76" i="4"/>
  <c r="AH76" i="4"/>
  <c r="BF76" i="4"/>
  <c r="AX76" i="4"/>
  <c r="AA76" i="4"/>
  <c r="AQ76" i="4"/>
  <c r="BP76" i="4"/>
  <c r="AI76" i="4"/>
  <c r="BG76" i="4"/>
  <c r="AY76" i="4"/>
  <c r="W76" i="4"/>
  <c r="AM76" i="4"/>
  <c r="BL76" i="4"/>
  <c r="BC76" i="4"/>
  <c r="AE76" i="4"/>
  <c r="AU76" i="4"/>
  <c r="V76" i="4"/>
  <c r="BK76" i="4"/>
  <c r="AL76" i="4"/>
  <c r="AD76" i="4"/>
  <c r="BB76" i="4"/>
  <c r="AT76" i="4"/>
  <c r="AA80" i="10"/>
  <c r="Y80" i="10"/>
  <c r="AM80" i="10"/>
  <c r="AN80" i="10"/>
  <c r="AQ80" i="10"/>
  <c r="U82" i="10"/>
  <c r="AL80" i="10"/>
  <c r="BJ81" i="10"/>
  <c r="BL80" i="10"/>
  <c r="BK80" i="10"/>
  <c r="BP80" i="10"/>
  <c r="BO80" i="10"/>
  <c r="BN80" i="10"/>
  <c r="BM80" i="10"/>
  <c r="AK82" i="10"/>
  <c r="E82" i="10"/>
  <c r="N81" i="10"/>
  <c r="W81" i="10" s="1"/>
  <c r="R81" i="10"/>
  <c r="AA81" i="10" s="1"/>
  <c r="Q81" i="10"/>
  <c r="Z81" i="10" s="1"/>
  <c r="P81" i="10"/>
  <c r="Y81" i="10" s="1"/>
  <c r="O81" i="10"/>
  <c r="AN81" i="10" s="1"/>
  <c r="M81" i="10"/>
  <c r="AY80" i="10"/>
  <c r="AX80" i="10"/>
  <c r="AW80" i="10"/>
  <c r="AV80" i="10"/>
  <c r="AS81" i="10"/>
  <c r="AU80" i="10"/>
  <c r="AT80" i="10"/>
  <c r="AH80" i="10"/>
  <c r="AC81" i="10"/>
  <c r="AG80" i="10"/>
  <c r="AF80" i="10"/>
  <c r="AE80" i="10"/>
  <c r="AD80" i="10"/>
  <c r="AI80" i="10"/>
  <c r="AP80" i="10"/>
  <c r="BG80" i="10"/>
  <c r="BA81" i="10"/>
  <c r="BF80" i="10"/>
  <c r="BE80" i="10"/>
  <c r="BD80" i="10"/>
  <c r="BC80" i="10"/>
  <c r="BB80" i="10"/>
  <c r="BJ83" i="4"/>
  <c r="BA82" i="4"/>
  <c r="AS81" i="4"/>
  <c r="AK83" i="4"/>
  <c r="AC82" i="4"/>
  <c r="X77" i="3"/>
  <c r="T79" i="3"/>
  <c r="U79" i="3" s="1"/>
  <c r="V78" i="3"/>
  <c r="W78" i="3" s="1"/>
  <c r="D77" i="1" l="1"/>
  <c r="E76" i="1"/>
  <c r="W77" i="4"/>
  <c r="AM77" i="4"/>
  <c r="BL77" i="4"/>
  <c r="BC77" i="4"/>
  <c r="AE77" i="4"/>
  <c r="AU77" i="4"/>
  <c r="Y77" i="4"/>
  <c r="AO77" i="4"/>
  <c r="BN77" i="4"/>
  <c r="AG77" i="4"/>
  <c r="BE77" i="4"/>
  <c r="AW77" i="4"/>
  <c r="X77" i="4"/>
  <c r="AN77" i="4"/>
  <c r="BM77" i="4"/>
  <c r="BD77" i="4"/>
  <c r="AF77" i="4"/>
  <c r="AV77" i="4"/>
  <c r="Z77" i="4"/>
  <c r="BO77" i="4"/>
  <c r="AP77" i="4"/>
  <c r="AH77" i="4"/>
  <c r="BF77" i="4"/>
  <c r="AX77" i="4"/>
  <c r="AA77" i="4"/>
  <c r="BP77" i="4"/>
  <c r="AQ77" i="4"/>
  <c r="BG77" i="4"/>
  <c r="AI77" i="4"/>
  <c r="AY77" i="4"/>
  <c r="Q78" i="4"/>
  <c r="P78" i="4"/>
  <c r="K78" i="4"/>
  <c r="O78" i="4"/>
  <c r="N78" i="4"/>
  <c r="M78" i="4"/>
  <c r="H78" i="4"/>
  <c r="G78" i="4"/>
  <c r="R78" i="4"/>
  <c r="I78" i="4"/>
  <c r="F78" i="4"/>
  <c r="J78" i="4"/>
  <c r="E79" i="4"/>
  <c r="V77" i="4"/>
  <c r="AL77" i="4"/>
  <c r="BK77" i="4"/>
  <c r="BB77" i="4"/>
  <c r="AD77" i="4"/>
  <c r="AT77" i="4"/>
  <c r="AQ81" i="10"/>
  <c r="AL81" i="10"/>
  <c r="AO81" i="10"/>
  <c r="AY81" i="10"/>
  <c r="AX81" i="10"/>
  <c r="AW81" i="10"/>
  <c r="AV81" i="10"/>
  <c r="AU81" i="10"/>
  <c r="AT81" i="10"/>
  <c r="AS82" i="10"/>
  <c r="O82" i="10"/>
  <c r="AN82" i="10" s="1"/>
  <c r="E83" i="10"/>
  <c r="N82" i="10"/>
  <c r="W82" i="10" s="1"/>
  <c r="AQ82" i="10"/>
  <c r="R82" i="10"/>
  <c r="Q82" i="10"/>
  <c r="AP82" i="10" s="1"/>
  <c r="P82" i="10"/>
  <c r="AO82" i="10" s="1"/>
  <c r="M82" i="10"/>
  <c r="AL82" i="10" s="1"/>
  <c r="V81" i="10"/>
  <c r="AP81" i="10"/>
  <c r="X81" i="10"/>
  <c r="AK83" i="10"/>
  <c r="BA82" i="10"/>
  <c r="BG81" i="10"/>
  <c r="BF81" i="10"/>
  <c r="BE81" i="10"/>
  <c r="BD81" i="10"/>
  <c r="BC81" i="10"/>
  <c r="BB81" i="10"/>
  <c r="AF81" i="10"/>
  <c r="AD81" i="10"/>
  <c r="AI81" i="10"/>
  <c r="AH81" i="10"/>
  <c r="AC82" i="10"/>
  <c r="AG81" i="10"/>
  <c r="AE81" i="10"/>
  <c r="AM81" i="10"/>
  <c r="U83" i="10"/>
  <c r="BJ82" i="10"/>
  <c r="BM81" i="10"/>
  <c r="BL81" i="10"/>
  <c r="BK81" i="10"/>
  <c r="BP81" i="10"/>
  <c r="BO81" i="10"/>
  <c r="BN81" i="10"/>
  <c r="BJ84" i="4"/>
  <c r="BA83" i="4"/>
  <c r="AS82" i="4"/>
  <c r="AK84" i="4"/>
  <c r="AC83" i="4"/>
  <c r="X78" i="3"/>
  <c r="T80" i="3"/>
  <c r="U80" i="3" s="1"/>
  <c r="V79" i="3"/>
  <c r="W79" i="3" s="1"/>
  <c r="V78" i="4" l="1"/>
  <c r="AL78" i="4"/>
  <c r="BK78" i="4"/>
  <c r="AD78" i="4"/>
  <c r="BB78" i="4"/>
  <c r="AT78" i="4"/>
  <c r="F79" i="4"/>
  <c r="R79" i="4"/>
  <c r="Q79" i="4"/>
  <c r="P79" i="4"/>
  <c r="O79" i="4"/>
  <c r="J79" i="4"/>
  <c r="N79" i="4"/>
  <c r="I79" i="4"/>
  <c r="K79" i="4"/>
  <c r="H79" i="4"/>
  <c r="M79" i="4"/>
  <c r="G79" i="4"/>
  <c r="E80" i="4"/>
  <c r="W78" i="4"/>
  <c r="BL78" i="4"/>
  <c r="AM78" i="4"/>
  <c r="AE78" i="4"/>
  <c r="BC78" i="4"/>
  <c r="AU78" i="4"/>
  <c r="E77" i="1"/>
  <c r="D78" i="1"/>
  <c r="X78" i="4"/>
  <c r="AN78" i="4"/>
  <c r="BM78" i="4"/>
  <c r="BD78" i="4"/>
  <c r="AF78" i="4"/>
  <c r="AV78" i="4"/>
  <c r="Z82" i="10"/>
  <c r="Y78" i="4"/>
  <c r="AO78" i="4"/>
  <c r="BN78" i="4"/>
  <c r="AG78" i="4"/>
  <c r="BE78" i="4"/>
  <c r="AW78" i="4"/>
  <c r="AA78" i="4"/>
  <c r="AQ78" i="4"/>
  <c r="BP78" i="4"/>
  <c r="BG78" i="4"/>
  <c r="AI78" i="4"/>
  <c r="AY78" i="4"/>
  <c r="Z78" i="4"/>
  <c r="AP78" i="4"/>
  <c r="BO78" i="4"/>
  <c r="BF78" i="4"/>
  <c r="AH78" i="4"/>
  <c r="AX78" i="4"/>
  <c r="AA82" i="10"/>
  <c r="V82" i="10"/>
  <c r="BF82" i="10"/>
  <c r="BE82" i="10"/>
  <c r="BB82" i="10"/>
  <c r="BA83" i="10"/>
  <c r="BG82" i="10"/>
  <c r="BD82" i="10"/>
  <c r="BC82" i="10"/>
  <c r="U84" i="10"/>
  <c r="AK84" i="10"/>
  <c r="BP82" i="10"/>
  <c r="BO82" i="10"/>
  <c r="BL82" i="10"/>
  <c r="BK82" i="10"/>
  <c r="BJ83" i="10"/>
  <c r="BN82" i="10"/>
  <c r="BM82" i="10"/>
  <c r="Y82" i="10"/>
  <c r="AW82" i="10"/>
  <c r="AS83" i="10"/>
  <c r="AY82" i="10"/>
  <c r="AX82" i="10"/>
  <c r="AV82" i="10"/>
  <c r="AU82" i="10"/>
  <c r="AT82" i="10"/>
  <c r="AM82" i="10"/>
  <c r="M83" i="10"/>
  <c r="Q83" i="10"/>
  <c r="Z83" i="10" s="1"/>
  <c r="P83" i="10"/>
  <c r="O83" i="10"/>
  <c r="E84" i="10"/>
  <c r="N83" i="10"/>
  <c r="R83" i="10"/>
  <c r="AQ83" i="10" s="1"/>
  <c r="AC83" i="10"/>
  <c r="AH82" i="10"/>
  <c r="AG82" i="10"/>
  <c r="AF82" i="10"/>
  <c r="AI82" i="10"/>
  <c r="AE82" i="10"/>
  <c r="AD82" i="10"/>
  <c r="X82" i="10"/>
  <c r="BJ85" i="4"/>
  <c r="BA84" i="4"/>
  <c r="AS83" i="4"/>
  <c r="AK85" i="4"/>
  <c r="AC84" i="4"/>
  <c r="T81" i="3"/>
  <c r="U81" i="3" s="1"/>
  <c r="V80" i="3"/>
  <c r="W80" i="3" s="1"/>
  <c r="X80" i="3" s="1"/>
  <c r="X79" i="3"/>
  <c r="AA79" i="4" l="1"/>
  <c r="BP79" i="4"/>
  <c r="AQ79" i="4"/>
  <c r="AI79" i="4"/>
  <c r="BG79" i="4"/>
  <c r="AY79" i="4"/>
  <c r="W79" i="4"/>
  <c r="AM79" i="4"/>
  <c r="BL79" i="4"/>
  <c r="AE79" i="4"/>
  <c r="BC79" i="4"/>
  <c r="AU79" i="4"/>
  <c r="D79" i="1"/>
  <c r="E78" i="1"/>
  <c r="M80" i="4"/>
  <c r="H80" i="4"/>
  <c r="G80" i="4"/>
  <c r="R80" i="4"/>
  <c r="Q80" i="4"/>
  <c r="P80" i="4"/>
  <c r="K80" i="4"/>
  <c r="J80" i="4"/>
  <c r="I80" i="4"/>
  <c r="F80" i="4"/>
  <c r="O80" i="4"/>
  <c r="N80" i="4"/>
  <c r="E81" i="4"/>
  <c r="X79" i="4"/>
  <c r="BM79" i="4"/>
  <c r="AN79" i="4"/>
  <c r="AF79" i="4"/>
  <c r="BD79" i="4"/>
  <c r="AV79" i="4"/>
  <c r="Y79" i="4"/>
  <c r="BN79" i="4"/>
  <c r="AO79" i="4"/>
  <c r="AG79" i="4"/>
  <c r="BE79" i="4"/>
  <c r="AW79" i="4"/>
  <c r="V79" i="4"/>
  <c r="AL79" i="4"/>
  <c r="BK79" i="4"/>
  <c r="AD79" i="4"/>
  <c r="BB79" i="4"/>
  <c r="AT79" i="4"/>
  <c r="Z79" i="4"/>
  <c r="BO79" i="4"/>
  <c r="AP79" i="4"/>
  <c r="BF79" i="4"/>
  <c r="AH79" i="4"/>
  <c r="AX79" i="4"/>
  <c r="W83" i="10"/>
  <c r="V83" i="10"/>
  <c r="X83" i="10"/>
  <c r="AL83" i="10"/>
  <c r="Y83" i="10"/>
  <c r="AN83" i="10"/>
  <c r="AM83" i="10"/>
  <c r="AA83" i="10"/>
  <c r="M84" i="10"/>
  <c r="V84" i="10" s="1"/>
  <c r="R84" i="10"/>
  <c r="Q84" i="10"/>
  <c r="Z84" i="10" s="1"/>
  <c r="P84" i="10"/>
  <c r="O84" i="10"/>
  <c r="X84" i="10" s="1"/>
  <c r="E85" i="10"/>
  <c r="N84" i="10"/>
  <c r="AM84" i="10" s="1"/>
  <c r="AO83" i="10"/>
  <c r="AW83" i="10"/>
  <c r="AV83" i="10"/>
  <c r="AU83" i="10"/>
  <c r="AS84" i="10"/>
  <c r="AY83" i="10"/>
  <c r="AX83" i="10"/>
  <c r="AT83" i="10"/>
  <c r="AP83" i="10"/>
  <c r="BF83" i="10"/>
  <c r="BE83" i="10"/>
  <c r="BD83" i="10"/>
  <c r="BB83" i="10"/>
  <c r="BA84" i="10"/>
  <c r="BG83" i="10"/>
  <c r="BC83" i="10"/>
  <c r="AE83" i="10"/>
  <c r="AD83" i="10"/>
  <c r="AC84" i="10"/>
  <c r="AI83" i="10"/>
  <c r="AH83" i="10"/>
  <c r="AG83" i="10"/>
  <c r="AF83" i="10"/>
  <c r="U85" i="10"/>
  <c r="BP83" i="10"/>
  <c r="BO83" i="10"/>
  <c r="BN83" i="10"/>
  <c r="BL83" i="10"/>
  <c r="BK83" i="10"/>
  <c r="BJ84" i="10"/>
  <c r="BM83" i="10"/>
  <c r="AK85" i="10"/>
  <c r="BJ86" i="4"/>
  <c r="BA85" i="4"/>
  <c r="AS84" i="4"/>
  <c r="AK86" i="4"/>
  <c r="AC85" i="4"/>
  <c r="T82" i="3"/>
  <c r="U82" i="3" s="1"/>
  <c r="V81" i="3"/>
  <c r="W81" i="3" s="1"/>
  <c r="X81" i="3"/>
  <c r="Y80" i="4" l="1"/>
  <c r="BN80" i="4"/>
  <c r="AO80" i="4"/>
  <c r="BE80" i="4"/>
  <c r="AG80" i="4"/>
  <c r="AW80" i="4"/>
  <c r="Z80" i="4"/>
  <c r="AP80" i="4"/>
  <c r="BO80" i="4"/>
  <c r="BF80" i="4"/>
  <c r="AH80" i="4"/>
  <c r="AX80" i="4"/>
  <c r="W80" i="4"/>
  <c r="BL80" i="4"/>
  <c r="AM80" i="4"/>
  <c r="BC80" i="4"/>
  <c r="AE80" i="4"/>
  <c r="AU80" i="4"/>
  <c r="AA80" i="4"/>
  <c r="AQ80" i="4"/>
  <c r="BP80" i="4"/>
  <c r="BG80" i="4"/>
  <c r="AI80" i="4"/>
  <c r="AY80" i="4"/>
  <c r="X80" i="4"/>
  <c r="BM80" i="4"/>
  <c r="AN80" i="4"/>
  <c r="AF80" i="4"/>
  <c r="BD80" i="4"/>
  <c r="AV80" i="4"/>
  <c r="O81" i="4"/>
  <c r="J81" i="4"/>
  <c r="N81" i="4"/>
  <c r="I81" i="4"/>
  <c r="M81" i="4"/>
  <c r="F81" i="4"/>
  <c r="R81" i="4"/>
  <c r="G81" i="4"/>
  <c r="Q81" i="4"/>
  <c r="P81" i="4"/>
  <c r="K81" i="4"/>
  <c r="H81" i="4"/>
  <c r="E82" i="4"/>
  <c r="V80" i="4"/>
  <c r="AL80" i="4"/>
  <c r="BK80" i="4"/>
  <c r="AD80" i="4"/>
  <c r="BB80" i="4"/>
  <c r="AT80" i="4"/>
  <c r="E79" i="1"/>
  <c r="D80" i="1"/>
  <c r="AL84" i="10"/>
  <c r="AA84" i="10"/>
  <c r="Y84" i="10"/>
  <c r="U86" i="10"/>
  <c r="AK86" i="10"/>
  <c r="AN84" i="10"/>
  <c r="W84" i="10"/>
  <c r="BF84" i="10"/>
  <c r="BE84" i="10"/>
  <c r="BD84" i="10"/>
  <c r="BC84" i="10"/>
  <c r="BB84" i="10"/>
  <c r="BA85" i="10"/>
  <c r="BG84" i="10"/>
  <c r="M85" i="10"/>
  <c r="R85" i="10"/>
  <c r="Q85" i="10"/>
  <c r="P85" i="10"/>
  <c r="O85" i="10"/>
  <c r="X85" i="10" s="1"/>
  <c r="E86" i="10"/>
  <c r="N85" i="10"/>
  <c r="AM85" i="10" s="1"/>
  <c r="AW84" i="10"/>
  <c r="AV84" i="10"/>
  <c r="AU84" i="10"/>
  <c r="AT84" i="10"/>
  <c r="AS85" i="10"/>
  <c r="AY84" i="10"/>
  <c r="AX84" i="10"/>
  <c r="BP84" i="10"/>
  <c r="BO84" i="10"/>
  <c r="BN84" i="10"/>
  <c r="BM84" i="10"/>
  <c r="BL84" i="10"/>
  <c r="BK84" i="10"/>
  <c r="BJ85" i="10"/>
  <c r="AO84" i="10"/>
  <c r="AP84" i="10"/>
  <c r="AE84" i="10"/>
  <c r="AD84" i="10"/>
  <c r="AC85" i="10"/>
  <c r="AI84" i="10"/>
  <c r="AH84" i="10"/>
  <c r="AG84" i="10"/>
  <c r="AF84" i="10"/>
  <c r="AQ84" i="10"/>
  <c r="BJ87" i="4"/>
  <c r="BA86" i="4"/>
  <c r="AS85" i="4"/>
  <c r="AK87" i="4"/>
  <c r="AC86" i="4"/>
  <c r="T83" i="3"/>
  <c r="U83" i="3" s="1"/>
  <c r="V82" i="3"/>
  <c r="W82" i="3" s="1"/>
  <c r="X82" i="3"/>
  <c r="AA81" i="4" l="1"/>
  <c r="AQ81" i="4"/>
  <c r="BP81" i="4"/>
  <c r="BG81" i="4"/>
  <c r="AI81" i="4"/>
  <c r="AY81" i="4"/>
  <c r="E80" i="1"/>
  <c r="D81" i="1"/>
  <c r="Q82" i="4"/>
  <c r="P82" i="4"/>
  <c r="K82" i="4"/>
  <c r="O82" i="4"/>
  <c r="N82" i="4"/>
  <c r="M82" i="4"/>
  <c r="H82" i="4"/>
  <c r="G82" i="4"/>
  <c r="R82" i="4"/>
  <c r="J82" i="4"/>
  <c r="I82" i="4"/>
  <c r="F82" i="4"/>
  <c r="E83" i="4"/>
  <c r="V81" i="4"/>
  <c r="BK81" i="4"/>
  <c r="AL81" i="4"/>
  <c r="BB81" i="4"/>
  <c r="AD81" i="4"/>
  <c r="AT81" i="4"/>
  <c r="W81" i="4"/>
  <c r="BL81" i="4"/>
  <c r="AM81" i="4"/>
  <c r="AE81" i="4"/>
  <c r="BC81" i="4"/>
  <c r="AU81" i="4"/>
  <c r="Y81" i="4"/>
  <c r="BN81" i="4"/>
  <c r="AO81" i="4"/>
  <c r="AG81" i="4"/>
  <c r="BE81" i="4"/>
  <c r="AW81" i="4"/>
  <c r="Z81" i="4"/>
  <c r="BO81" i="4"/>
  <c r="AP81" i="4"/>
  <c r="AH81" i="4"/>
  <c r="BF81" i="4"/>
  <c r="AX81" i="4"/>
  <c r="X81" i="4"/>
  <c r="BM81" i="4"/>
  <c r="AN81" i="4"/>
  <c r="AF81" i="4"/>
  <c r="BD81" i="4"/>
  <c r="AV81" i="4"/>
  <c r="V85" i="10"/>
  <c r="Y85" i="10"/>
  <c r="Z85" i="10"/>
  <c r="AN85" i="10"/>
  <c r="AA85" i="10"/>
  <c r="AE85" i="10"/>
  <c r="AD85" i="10"/>
  <c r="AC86" i="10"/>
  <c r="AI85" i="10"/>
  <c r="AH85" i="10"/>
  <c r="AG85" i="10"/>
  <c r="AF85" i="10"/>
  <c r="W85" i="10"/>
  <c r="BF85" i="10"/>
  <c r="BE85" i="10"/>
  <c r="BD85" i="10"/>
  <c r="BC85" i="10"/>
  <c r="BB85" i="10"/>
  <c r="BA86" i="10"/>
  <c r="BG85" i="10"/>
  <c r="AO85" i="10"/>
  <c r="AP85" i="10"/>
  <c r="AQ85" i="10"/>
  <c r="M86" i="10"/>
  <c r="R86" i="10"/>
  <c r="AQ86" i="10" s="1"/>
  <c r="Q86" i="10"/>
  <c r="Z86" i="10" s="1"/>
  <c r="P86" i="10"/>
  <c r="AO86" i="10" s="1"/>
  <c r="O86" i="10"/>
  <c r="AN86" i="10" s="1"/>
  <c r="V86" i="10"/>
  <c r="E87" i="10"/>
  <c r="N86" i="10"/>
  <c r="AM86" i="10" s="1"/>
  <c r="AK87" i="10"/>
  <c r="BP85" i="10"/>
  <c r="BO85" i="10"/>
  <c r="BN85" i="10"/>
  <c r="BM85" i="10"/>
  <c r="BL85" i="10"/>
  <c r="BK85" i="10"/>
  <c r="BJ86" i="10"/>
  <c r="AL85" i="10"/>
  <c r="U87" i="10"/>
  <c r="AW85" i="10"/>
  <c r="AV85" i="10"/>
  <c r="AU85" i="10"/>
  <c r="AT85" i="10"/>
  <c r="AS86" i="10"/>
  <c r="AY85" i="10"/>
  <c r="AX85" i="10"/>
  <c r="BJ88" i="4"/>
  <c r="BA87" i="4"/>
  <c r="AS86" i="4"/>
  <c r="AK88" i="4"/>
  <c r="AC87" i="4"/>
  <c r="T84" i="3"/>
  <c r="U84" i="3" s="1"/>
  <c r="V83" i="3"/>
  <c r="W83" i="3" s="1"/>
  <c r="X83" i="3" s="1"/>
  <c r="X86" i="10" l="1"/>
  <c r="Y82" i="4"/>
  <c r="BN82" i="4"/>
  <c r="AO82" i="4"/>
  <c r="BE82" i="4"/>
  <c r="AG82" i="4"/>
  <c r="AW82" i="4"/>
  <c r="AA82" i="4"/>
  <c r="AQ82" i="4"/>
  <c r="BP82" i="4"/>
  <c r="AI82" i="4"/>
  <c r="BG82" i="4"/>
  <c r="AY82" i="4"/>
  <c r="Z82" i="4"/>
  <c r="AP82" i="4"/>
  <c r="BO82" i="4"/>
  <c r="AH82" i="4"/>
  <c r="BF82" i="4"/>
  <c r="AX82" i="4"/>
  <c r="D82" i="1"/>
  <c r="E81" i="1"/>
  <c r="V82" i="4"/>
  <c r="AL82" i="4"/>
  <c r="BK82" i="4"/>
  <c r="BB82" i="4"/>
  <c r="AD82" i="4"/>
  <c r="AT82" i="4"/>
  <c r="F83" i="4"/>
  <c r="R83" i="4"/>
  <c r="Q83" i="4"/>
  <c r="P83" i="4"/>
  <c r="O83" i="4"/>
  <c r="J83" i="4"/>
  <c r="N83" i="4"/>
  <c r="I83" i="4"/>
  <c r="K83" i="4"/>
  <c r="M83" i="4"/>
  <c r="H83" i="4"/>
  <c r="G83" i="4"/>
  <c r="E84" i="4"/>
  <c r="W82" i="4"/>
  <c r="BL82" i="4"/>
  <c r="AM82" i="4"/>
  <c r="BC82" i="4"/>
  <c r="AE82" i="4"/>
  <c r="AU82" i="4"/>
  <c r="X82" i="4"/>
  <c r="BM82" i="4"/>
  <c r="AN82" i="4"/>
  <c r="BD82" i="4"/>
  <c r="AF82" i="4"/>
  <c r="AV82" i="4"/>
  <c r="AL86" i="10"/>
  <c r="Y86" i="10"/>
  <c r="AA86" i="10"/>
  <c r="M87" i="10"/>
  <c r="AL87" i="10" s="1"/>
  <c r="R87" i="10"/>
  <c r="AQ87" i="10" s="1"/>
  <c r="Q87" i="10"/>
  <c r="Z87" i="10" s="1"/>
  <c r="P87" i="10"/>
  <c r="Y87" i="10" s="1"/>
  <c r="O87" i="10"/>
  <c r="AN87" i="10" s="1"/>
  <c r="E88" i="10"/>
  <c r="N87" i="10"/>
  <c r="BF86" i="10"/>
  <c r="BE86" i="10"/>
  <c r="BD86" i="10"/>
  <c r="BC86" i="10"/>
  <c r="BB86" i="10"/>
  <c r="BA87" i="10"/>
  <c r="BG86" i="10"/>
  <c r="W86" i="10"/>
  <c r="BP86" i="10"/>
  <c r="BO86" i="10"/>
  <c r="BN86" i="10"/>
  <c r="BM86" i="10"/>
  <c r="BL86" i="10"/>
  <c r="BK86" i="10"/>
  <c r="BJ87" i="10"/>
  <c r="AP86" i="10"/>
  <c r="AE86" i="10"/>
  <c r="AD86" i="10"/>
  <c r="AC87" i="10"/>
  <c r="AI86" i="10"/>
  <c r="AH86" i="10"/>
  <c r="AG86" i="10"/>
  <c r="AF86" i="10"/>
  <c r="U88" i="10"/>
  <c r="AK88" i="10"/>
  <c r="AO87" i="10"/>
  <c r="AW86" i="10"/>
  <c r="AV86" i="10"/>
  <c r="AU86" i="10"/>
  <c r="AT86" i="10"/>
  <c r="AS87" i="10"/>
  <c r="AY86" i="10"/>
  <c r="AX86" i="10"/>
  <c r="BJ89" i="4"/>
  <c r="BA88" i="4"/>
  <c r="AS87" i="4"/>
  <c r="AK89" i="4"/>
  <c r="AC88" i="4"/>
  <c r="T85" i="3"/>
  <c r="U85" i="3" s="1"/>
  <c r="V84" i="3"/>
  <c r="W84" i="3" s="1"/>
  <c r="Z83" i="4" l="1"/>
  <c r="BO83" i="4"/>
  <c r="AP83" i="4"/>
  <c r="BF83" i="4"/>
  <c r="AH83" i="4"/>
  <c r="AX83" i="4"/>
  <c r="V83" i="4"/>
  <c r="AL83" i="4"/>
  <c r="BK83" i="4"/>
  <c r="BB83" i="4"/>
  <c r="AD83" i="4"/>
  <c r="AT83" i="4"/>
  <c r="AA83" i="4"/>
  <c r="BP83" i="4"/>
  <c r="AQ83" i="4"/>
  <c r="AI83" i="4"/>
  <c r="BG83" i="4"/>
  <c r="AY83" i="4"/>
  <c r="W83" i="4"/>
  <c r="BL83" i="4"/>
  <c r="AM83" i="4"/>
  <c r="BC83" i="4"/>
  <c r="AE83" i="4"/>
  <c r="AU83" i="4"/>
  <c r="D83" i="1"/>
  <c r="E82" i="1"/>
  <c r="M84" i="4"/>
  <c r="H84" i="4"/>
  <c r="G84" i="4"/>
  <c r="R84" i="4"/>
  <c r="Q84" i="4"/>
  <c r="P84" i="4"/>
  <c r="K84" i="4"/>
  <c r="N84" i="4"/>
  <c r="J84" i="4"/>
  <c r="F84" i="4"/>
  <c r="I84" i="4"/>
  <c r="O84" i="4"/>
  <c r="E85" i="4"/>
  <c r="X83" i="4"/>
  <c r="AN83" i="4"/>
  <c r="BM83" i="4"/>
  <c r="BD83" i="4"/>
  <c r="AF83" i="4"/>
  <c r="AV83" i="4"/>
  <c r="Y83" i="4"/>
  <c r="BN83" i="4"/>
  <c r="AO83" i="4"/>
  <c r="AG83" i="4"/>
  <c r="BE83" i="4"/>
  <c r="AW83" i="4"/>
  <c r="AA87" i="10"/>
  <c r="W87" i="10"/>
  <c r="V87" i="10"/>
  <c r="X87" i="10"/>
  <c r="AP87" i="10"/>
  <c r="AE87" i="10"/>
  <c r="AD87" i="10"/>
  <c r="AC88" i="10"/>
  <c r="AI87" i="10"/>
  <c r="AH87" i="10"/>
  <c r="AG87" i="10"/>
  <c r="AF87" i="10"/>
  <c r="AM87" i="10"/>
  <c r="AW87" i="10"/>
  <c r="AV87" i="10"/>
  <c r="AU87" i="10"/>
  <c r="AT87" i="10"/>
  <c r="AS88" i="10"/>
  <c r="AY87" i="10"/>
  <c r="AX87" i="10"/>
  <c r="AK89" i="10"/>
  <c r="U89" i="10"/>
  <c r="BP87" i="10"/>
  <c r="BO87" i="10"/>
  <c r="BN87" i="10"/>
  <c r="BM87" i="10"/>
  <c r="BL87" i="10"/>
  <c r="BK87" i="10"/>
  <c r="BJ88" i="10"/>
  <c r="M88" i="10"/>
  <c r="R88" i="10"/>
  <c r="AA88" i="10" s="1"/>
  <c r="Q88" i="10"/>
  <c r="AP88" i="10" s="1"/>
  <c r="P88" i="10"/>
  <c r="Y88" i="10" s="1"/>
  <c r="O88" i="10"/>
  <c r="AN88" i="10" s="1"/>
  <c r="E89" i="10"/>
  <c r="N88" i="10"/>
  <c r="BF87" i="10"/>
  <c r="BE87" i="10"/>
  <c r="BD87" i="10"/>
  <c r="BC87" i="10"/>
  <c r="BB87" i="10"/>
  <c r="BA88" i="10"/>
  <c r="BG87" i="10"/>
  <c r="BJ90" i="4"/>
  <c r="BA89" i="4"/>
  <c r="AS88" i="4"/>
  <c r="AK90" i="4"/>
  <c r="AC89" i="4"/>
  <c r="X84" i="3"/>
  <c r="T86" i="3"/>
  <c r="U86" i="3" s="1"/>
  <c r="V85" i="3"/>
  <c r="W85" i="3" s="1"/>
  <c r="E83" i="1" l="1"/>
  <c r="D84" i="1"/>
  <c r="V84" i="4"/>
  <c r="AL84" i="4"/>
  <c r="BK84" i="4"/>
  <c r="AD84" i="4"/>
  <c r="BB84" i="4"/>
  <c r="AT84" i="4"/>
  <c r="W84" i="4"/>
  <c r="AM84" i="4"/>
  <c r="BL84" i="4"/>
  <c r="BC84" i="4"/>
  <c r="AE84" i="4"/>
  <c r="AU84" i="4"/>
  <c r="Y84" i="4"/>
  <c r="BN84" i="4"/>
  <c r="AO84" i="4"/>
  <c r="AG84" i="4"/>
  <c r="BE84" i="4"/>
  <c r="AW84" i="4"/>
  <c r="O85" i="4"/>
  <c r="J85" i="4"/>
  <c r="N85" i="4"/>
  <c r="I85" i="4"/>
  <c r="M85" i="4"/>
  <c r="F85" i="4"/>
  <c r="R85" i="4"/>
  <c r="K85" i="4"/>
  <c r="H85" i="4"/>
  <c r="G85" i="4"/>
  <c r="Q85" i="4"/>
  <c r="P85" i="4"/>
  <c r="E86" i="4"/>
  <c r="X84" i="4"/>
  <c r="AN84" i="4"/>
  <c r="BM84" i="4"/>
  <c r="BD84" i="4"/>
  <c r="AF84" i="4"/>
  <c r="AV84" i="4"/>
  <c r="Z84" i="4"/>
  <c r="BO84" i="4"/>
  <c r="AP84" i="4"/>
  <c r="BF84" i="4"/>
  <c r="AH84" i="4"/>
  <c r="AX84" i="4"/>
  <c r="AA84" i="4"/>
  <c r="BP84" i="4"/>
  <c r="AQ84" i="4"/>
  <c r="BG84" i="4"/>
  <c r="AI84" i="4"/>
  <c r="AY84" i="4"/>
  <c r="AL88" i="10"/>
  <c r="Z88" i="10"/>
  <c r="AM88" i="10"/>
  <c r="AO88" i="10"/>
  <c r="AQ88" i="10"/>
  <c r="U90" i="10"/>
  <c r="BF88" i="10"/>
  <c r="BE88" i="10"/>
  <c r="BD88" i="10"/>
  <c r="BC88" i="10"/>
  <c r="BB88" i="10"/>
  <c r="BA89" i="10"/>
  <c r="BG88" i="10"/>
  <c r="V88" i="10"/>
  <c r="W88" i="10"/>
  <c r="BP88" i="10"/>
  <c r="BO88" i="10"/>
  <c r="BN88" i="10"/>
  <c r="BM88" i="10"/>
  <c r="BL88" i="10"/>
  <c r="BK88" i="10"/>
  <c r="BJ89" i="10"/>
  <c r="AK90" i="10"/>
  <c r="AE88" i="10"/>
  <c r="AD88" i="10"/>
  <c r="AC89" i="10"/>
  <c r="AI88" i="10"/>
  <c r="AH88" i="10"/>
  <c r="AG88" i="10"/>
  <c r="AF88" i="10"/>
  <c r="AW88" i="10"/>
  <c r="AV88" i="10"/>
  <c r="AU88" i="10"/>
  <c r="AT88" i="10"/>
  <c r="AS89" i="10"/>
  <c r="AY88" i="10"/>
  <c r="AX88" i="10"/>
  <c r="X88" i="10"/>
  <c r="M89" i="10"/>
  <c r="R89" i="10"/>
  <c r="Q89" i="10"/>
  <c r="P89" i="10"/>
  <c r="Y89" i="10" s="1"/>
  <c r="O89" i="10"/>
  <c r="E90" i="10"/>
  <c r="N89" i="10"/>
  <c r="BJ91" i="4"/>
  <c r="BA90" i="4"/>
  <c r="AS89" i="4"/>
  <c r="AK91" i="4"/>
  <c r="AC90" i="4"/>
  <c r="X85" i="3"/>
  <c r="T87" i="3"/>
  <c r="U87" i="3" s="1"/>
  <c r="V86" i="3"/>
  <c r="W86" i="3" s="1"/>
  <c r="Q86" i="4" l="1"/>
  <c r="P86" i="4"/>
  <c r="K86" i="4"/>
  <c r="O86" i="4"/>
  <c r="N86" i="4"/>
  <c r="M86" i="4"/>
  <c r="H86" i="4"/>
  <c r="G86" i="4"/>
  <c r="I86" i="4"/>
  <c r="F86" i="4"/>
  <c r="R86" i="4"/>
  <c r="J86" i="4"/>
  <c r="E87" i="4"/>
  <c r="V85" i="4"/>
  <c r="AL85" i="4"/>
  <c r="BK85" i="4"/>
  <c r="BB85" i="4"/>
  <c r="AD85" i="4"/>
  <c r="AT85" i="4"/>
  <c r="AO89" i="10"/>
  <c r="Y85" i="4"/>
  <c r="AO85" i="4"/>
  <c r="BN85" i="4"/>
  <c r="AG85" i="4"/>
  <c r="BE85" i="4"/>
  <c r="AW85" i="4"/>
  <c r="Z85" i="4"/>
  <c r="AP85" i="4"/>
  <c r="BO85" i="4"/>
  <c r="AH85" i="4"/>
  <c r="BF85" i="4"/>
  <c r="AX85" i="4"/>
  <c r="W85" i="4"/>
  <c r="AM85" i="4"/>
  <c r="BL85" i="4"/>
  <c r="AE85" i="4"/>
  <c r="BC85" i="4"/>
  <c r="AU85" i="4"/>
  <c r="X85" i="4"/>
  <c r="BM85" i="4"/>
  <c r="AN85" i="4"/>
  <c r="BD85" i="4"/>
  <c r="AF85" i="4"/>
  <c r="AV85" i="4"/>
  <c r="D85" i="1"/>
  <c r="E84" i="1"/>
  <c r="AA85" i="4"/>
  <c r="AQ85" i="4"/>
  <c r="BP85" i="4"/>
  <c r="BG85" i="4"/>
  <c r="AI85" i="4"/>
  <c r="AY85" i="4"/>
  <c r="AL89" i="10"/>
  <c r="X89" i="10"/>
  <c r="V89" i="10"/>
  <c r="Z89" i="10"/>
  <c r="W89" i="10"/>
  <c r="AA89" i="10"/>
  <c r="AM89" i="10"/>
  <c r="AN89" i="10"/>
  <c r="AP89" i="10"/>
  <c r="BF89" i="10"/>
  <c r="BE89" i="10"/>
  <c r="BD89" i="10"/>
  <c r="BC89" i="10"/>
  <c r="BB89" i="10"/>
  <c r="BA90" i="10"/>
  <c r="BG89" i="10"/>
  <c r="M90" i="10"/>
  <c r="R90" i="10"/>
  <c r="AA90" i="10" s="1"/>
  <c r="Q90" i="10"/>
  <c r="P90" i="10"/>
  <c r="Y90" i="10" s="1"/>
  <c r="AM90" i="10"/>
  <c r="O90" i="10"/>
  <c r="AN90" i="10" s="1"/>
  <c r="E91" i="10"/>
  <c r="N90" i="10"/>
  <c r="W90" i="10" s="1"/>
  <c r="AE89" i="10"/>
  <c r="AD89" i="10"/>
  <c r="AC90" i="10"/>
  <c r="AI89" i="10"/>
  <c r="AH89" i="10"/>
  <c r="AG89" i="10"/>
  <c r="AF89" i="10"/>
  <c r="AQ89" i="10"/>
  <c r="BP89" i="10"/>
  <c r="BO89" i="10"/>
  <c r="BN89" i="10"/>
  <c r="BM89" i="10"/>
  <c r="BL89" i="10"/>
  <c r="BK89" i="10"/>
  <c r="BJ90" i="10"/>
  <c r="AK91" i="10"/>
  <c r="AO90" i="10"/>
  <c r="AW89" i="10"/>
  <c r="AV89" i="10"/>
  <c r="AU89" i="10"/>
  <c r="AT89" i="10"/>
  <c r="AS90" i="10"/>
  <c r="AY89" i="10"/>
  <c r="AX89" i="10"/>
  <c r="U91" i="10"/>
  <c r="BJ92" i="4"/>
  <c r="BA91" i="4"/>
  <c r="AS90" i="4"/>
  <c r="AK92" i="4"/>
  <c r="AC91" i="4"/>
  <c r="X86" i="3"/>
  <c r="T88" i="3"/>
  <c r="U88" i="3" s="1"/>
  <c r="V87" i="3"/>
  <c r="W87" i="3" s="1"/>
  <c r="V86" i="4" l="1"/>
  <c r="BK86" i="4"/>
  <c r="AL86" i="4"/>
  <c r="BB86" i="4"/>
  <c r="AD86" i="4"/>
  <c r="AT86" i="4"/>
  <c r="F87" i="4"/>
  <c r="R87" i="4"/>
  <c r="Q87" i="4"/>
  <c r="P87" i="4"/>
  <c r="O87" i="4"/>
  <c r="J87" i="4"/>
  <c r="N87" i="4"/>
  <c r="I87" i="4"/>
  <c r="M87" i="4"/>
  <c r="K87" i="4"/>
  <c r="H87" i="4"/>
  <c r="G87" i="4"/>
  <c r="E88" i="4"/>
  <c r="W86" i="4"/>
  <c r="AM86" i="4"/>
  <c r="BL86" i="4"/>
  <c r="BC86" i="4"/>
  <c r="AE86" i="4"/>
  <c r="AU86" i="4"/>
  <c r="X86" i="4"/>
  <c r="BM86" i="4"/>
  <c r="AN86" i="4"/>
  <c r="AF86" i="4"/>
  <c r="BD86" i="4"/>
  <c r="AV86" i="4"/>
  <c r="AA86" i="4"/>
  <c r="AQ86" i="4"/>
  <c r="BP86" i="4"/>
  <c r="AI86" i="4"/>
  <c r="BG86" i="4"/>
  <c r="AY86" i="4"/>
  <c r="Y86" i="4"/>
  <c r="AO86" i="4"/>
  <c r="BN86" i="4"/>
  <c r="AG86" i="4"/>
  <c r="BE86" i="4"/>
  <c r="AW86" i="4"/>
  <c r="D86" i="1"/>
  <c r="E85" i="1"/>
  <c r="Z86" i="4"/>
  <c r="AP86" i="4"/>
  <c r="BO86" i="4"/>
  <c r="BF86" i="4"/>
  <c r="AH86" i="4"/>
  <c r="AX86" i="4"/>
  <c r="X90" i="10"/>
  <c r="AQ90" i="10"/>
  <c r="AL90" i="10"/>
  <c r="AP90" i="10"/>
  <c r="Z90" i="10"/>
  <c r="V90" i="10"/>
  <c r="U92" i="10"/>
  <c r="BP90" i="10"/>
  <c r="BO90" i="10"/>
  <c r="BN90" i="10"/>
  <c r="BM90" i="10"/>
  <c r="BL90" i="10"/>
  <c r="BK90" i="10"/>
  <c r="BJ91" i="10"/>
  <c r="M91" i="10"/>
  <c r="V91" i="10" s="1"/>
  <c r="R91" i="10"/>
  <c r="AA91" i="10" s="1"/>
  <c r="Q91" i="10"/>
  <c r="AP91" i="10" s="1"/>
  <c r="P91" i="10"/>
  <c r="Y91" i="10" s="1"/>
  <c r="O91" i="10"/>
  <c r="E92" i="10"/>
  <c r="N91" i="10"/>
  <c r="AW90" i="10"/>
  <c r="AV90" i="10"/>
  <c r="AU90" i="10"/>
  <c r="AT90" i="10"/>
  <c r="AS91" i="10"/>
  <c r="AY90" i="10"/>
  <c r="AX90" i="10"/>
  <c r="AK92" i="10"/>
  <c r="AE90" i="10"/>
  <c r="AD90" i="10"/>
  <c r="AC91" i="10"/>
  <c r="AI90" i="10"/>
  <c r="AH90" i="10"/>
  <c r="AG90" i="10"/>
  <c r="AF90" i="10"/>
  <c r="BF90" i="10"/>
  <c r="BE90" i="10"/>
  <c r="BD90" i="10"/>
  <c r="BC90" i="10"/>
  <c r="BB90" i="10"/>
  <c r="BA91" i="10"/>
  <c r="BG90" i="10"/>
  <c r="BA92" i="4"/>
  <c r="AS91" i="4"/>
  <c r="AC92" i="4"/>
  <c r="X87" i="3"/>
  <c r="T89" i="3"/>
  <c r="U89" i="3" s="1"/>
  <c r="V88" i="3"/>
  <c r="W88" i="3" s="1"/>
  <c r="M88" i="4" l="1"/>
  <c r="H88" i="4"/>
  <c r="G88" i="4"/>
  <c r="R88" i="4"/>
  <c r="Q88" i="4"/>
  <c r="P88" i="4"/>
  <c r="K88" i="4"/>
  <c r="O88" i="4"/>
  <c r="J88" i="4"/>
  <c r="N88" i="4"/>
  <c r="I88" i="4"/>
  <c r="F88" i="4"/>
  <c r="E89" i="4"/>
  <c r="X87" i="4"/>
  <c r="AN87" i="4"/>
  <c r="BM87" i="4"/>
  <c r="BD87" i="4"/>
  <c r="AF87" i="4"/>
  <c r="AV87" i="4"/>
  <c r="D87" i="1"/>
  <c r="E86" i="1"/>
  <c r="Y87" i="4"/>
  <c r="AO87" i="4"/>
  <c r="BN87" i="4"/>
  <c r="AG87" i="4"/>
  <c r="BE87" i="4"/>
  <c r="AW87" i="4"/>
  <c r="Z87" i="4"/>
  <c r="BO87" i="4"/>
  <c r="AP87" i="4"/>
  <c r="AH87" i="4"/>
  <c r="BF87" i="4"/>
  <c r="AX87" i="4"/>
  <c r="AA87" i="4"/>
  <c r="BP87" i="4"/>
  <c r="AQ87" i="4"/>
  <c r="AI87" i="4"/>
  <c r="BG87" i="4"/>
  <c r="AY87" i="4"/>
  <c r="V87" i="4"/>
  <c r="BK87" i="4"/>
  <c r="AL87" i="4"/>
  <c r="AD87" i="4"/>
  <c r="BB87" i="4"/>
  <c r="AT87" i="4"/>
  <c r="AQ91" i="10"/>
  <c r="W87" i="4"/>
  <c r="AM87" i="4"/>
  <c r="BL87" i="4"/>
  <c r="BC87" i="4"/>
  <c r="AE87" i="4"/>
  <c r="AU87" i="4"/>
  <c r="X91" i="10"/>
  <c r="Z91" i="10"/>
  <c r="AN91" i="10"/>
  <c r="W91" i="10"/>
  <c r="AO91" i="10"/>
  <c r="BF91" i="10"/>
  <c r="BE91" i="10"/>
  <c r="BD91" i="10"/>
  <c r="BC91" i="10"/>
  <c r="BB91" i="10"/>
  <c r="BA92" i="10"/>
  <c r="BG91" i="10"/>
  <c r="BP91" i="10"/>
  <c r="BO91" i="10"/>
  <c r="BN91" i="10"/>
  <c r="BM91" i="10"/>
  <c r="BL91" i="10"/>
  <c r="BK91" i="10"/>
  <c r="BJ92" i="10"/>
  <c r="AL91" i="10"/>
  <c r="AE91" i="10"/>
  <c r="AD91" i="10"/>
  <c r="AC92" i="10"/>
  <c r="AI91" i="10"/>
  <c r="AH91" i="10"/>
  <c r="AG91" i="10"/>
  <c r="AF91" i="10"/>
  <c r="AM91" i="10"/>
  <c r="M92" i="10"/>
  <c r="AL92" i="10" s="1"/>
  <c r="Z92" i="10"/>
  <c r="R92" i="10"/>
  <c r="AQ92" i="10" s="1"/>
  <c r="Q92" i="10"/>
  <c r="AP92" i="10" s="1"/>
  <c r="P92" i="10"/>
  <c r="Y92" i="10" s="1"/>
  <c r="O92" i="10"/>
  <c r="AN92" i="10" s="1"/>
  <c r="N92" i="10"/>
  <c r="AM92" i="10" s="1"/>
  <c r="AW91" i="10"/>
  <c r="AV91" i="10"/>
  <c r="AU91" i="10"/>
  <c r="AT91" i="10"/>
  <c r="AS92" i="10"/>
  <c r="AY91" i="10"/>
  <c r="AX91" i="10"/>
  <c r="AS92" i="4"/>
  <c r="X88" i="3"/>
  <c r="T90" i="3"/>
  <c r="U90" i="3" s="1"/>
  <c r="V89" i="3"/>
  <c r="W89" i="3" s="1"/>
  <c r="W88" i="4" l="1"/>
  <c r="BL88" i="4"/>
  <c r="AM88" i="4"/>
  <c r="BC88" i="4"/>
  <c r="AE88" i="4"/>
  <c r="AU88" i="4"/>
  <c r="V88" i="4"/>
  <c r="BK88" i="4"/>
  <c r="AL88" i="4"/>
  <c r="BB88" i="4"/>
  <c r="AD88" i="4"/>
  <c r="AT88" i="4"/>
  <c r="V92" i="10"/>
  <c r="X88" i="4"/>
  <c r="BM88" i="4"/>
  <c r="AN88" i="4"/>
  <c r="BD88" i="4"/>
  <c r="AF88" i="4"/>
  <c r="AV88" i="4"/>
  <c r="Y88" i="4"/>
  <c r="BN88" i="4"/>
  <c r="AO88" i="4"/>
  <c r="AG88" i="4"/>
  <c r="BE88" i="4"/>
  <c r="AW88" i="4"/>
  <c r="O89" i="4"/>
  <c r="J89" i="4"/>
  <c r="N89" i="4"/>
  <c r="I89" i="4"/>
  <c r="M89" i="4"/>
  <c r="F89" i="4"/>
  <c r="R89" i="4"/>
  <c r="P89" i="4"/>
  <c r="G89" i="4"/>
  <c r="K89" i="4"/>
  <c r="H89" i="4"/>
  <c r="Q89" i="4"/>
  <c r="E90" i="4"/>
  <c r="Z88" i="4"/>
  <c r="AP88" i="4"/>
  <c r="BO88" i="4"/>
  <c r="BF88" i="4"/>
  <c r="AH88" i="4"/>
  <c r="AX88" i="4"/>
  <c r="E87" i="1"/>
  <c r="D88" i="1"/>
  <c r="AA88" i="4"/>
  <c r="AQ88" i="4"/>
  <c r="BP88" i="4"/>
  <c r="BG88" i="4"/>
  <c r="AI88" i="4"/>
  <c r="AY88" i="4"/>
  <c r="AO92" i="10"/>
  <c r="X92" i="10"/>
  <c r="AE92" i="10"/>
  <c r="AD92" i="10"/>
  <c r="AI92" i="10"/>
  <c r="AH92" i="10"/>
  <c r="AG92" i="10"/>
  <c r="AF92" i="10"/>
  <c r="W92" i="10"/>
  <c r="BF92" i="10"/>
  <c r="BE92" i="10"/>
  <c r="BD92" i="10"/>
  <c r="BC92" i="10"/>
  <c r="BB92" i="10"/>
  <c r="BG92" i="10"/>
  <c r="AW92" i="10"/>
  <c r="AV92" i="10"/>
  <c r="AU92" i="10"/>
  <c r="AT92" i="10"/>
  <c r="AY92" i="10"/>
  <c r="AX92" i="10"/>
  <c r="BP92" i="10"/>
  <c r="BO92" i="10"/>
  <c r="BN92" i="10"/>
  <c r="BM92" i="10"/>
  <c r="BL92" i="10"/>
  <c r="BK92" i="10"/>
  <c r="AA92" i="10"/>
  <c r="X89" i="3"/>
  <c r="T91" i="3"/>
  <c r="U91" i="3" s="1"/>
  <c r="V90" i="3"/>
  <c r="W90" i="3" s="1"/>
  <c r="X89" i="4" l="1"/>
  <c r="AN89" i="4"/>
  <c r="BM89" i="4"/>
  <c r="AF89" i="4"/>
  <c r="BD89" i="4"/>
  <c r="AV89" i="4"/>
  <c r="Y89" i="4"/>
  <c r="AO89" i="4"/>
  <c r="BN89" i="4"/>
  <c r="BE89" i="4"/>
  <c r="AG89" i="4"/>
  <c r="AW89" i="4"/>
  <c r="AA89" i="4"/>
  <c r="BP89" i="4"/>
  <c r="AQ89" i="4"/>
  <c r="BG89" i="4"/>
  <c r="AI89" i="4"/>
  <c r="AY89" i="4"/>
  <c r="D89" i="1"/>
  <c r="E88" i="1"/>
  <c r="Q90" i="4"/>
  <c r="P90" i="4"/>
  <c r="K90" i="4"/>
  <c r="O90" i="4"/>
  <c r="N90" i="4"/>
  <c r="M90" i="4"/>
  <c r="H90" i="4"/>
  <c r="G90" i="4"/>
  <c r="J90" i="4"/>
  <c r="I90" i="4"/>
  <c r="F90" i="4"/>
  <c r="R90" i="4"/>
  <c r="E91" i="4"/>
  <c r="V89" i="4"/>
  <c r="AL89" i="4"/>
  <c r="BK89" i="4"/>
  <c r="AD89" i="4"/>
  <c r="BB89" i="4"/>
  <c r="AT89" i="4"/>
  <c r="Z89" i="4"/>
  <c r="AP89" i="4"/>
  <c r="BO89" i="4"/>
  <c r="BF89" i="4"/>
  <c r="AH89" i="4"/>
  <c r="AX89" i="4"/>
  <c r="W89" i="4"/>
  <c r="AM89" i="4"/>
  <c r="BL89" i="4"/>
  <c r="AE89" i="4"/>
  <c r="BC89" i="4"/>
  <c r="AU89" i="4"/>
  <c r="X90" i="3"/>
  <c r="T92" i="3"/>
  <c r="U92" i="3" s="1"/>
  <c r="V91" i="3"/>
  <c r="W91" i="3" s="1"/>
  <c r="AA90" i="4" l="1"/>
  <c r="BP90" i="4"/>
  <c r="AQ90" i="4"/>
  <c r="AI90" i="4"/>
  <c r="BG90" i="4"/>
  <c r="AY90" i="4"/>
  <c r="X90" i="4"/>
  <c r="BM90" i="4"/>
  <c r="AN90" i="4"/>
  <c r="AF90" i="4"/>
  <c r="BD90" i="4"/>
  <c r="AV90" i="4"/>
  <c r="Y90" i="4"/>
  <c r="BN90" i="4"/>
  <c r="AO90" i="4"/>
  <c r="BE90" i="4"/>
  <c r="AG90" i="4"/>
  <c r="AW90" i="4"/>
  <c r="Z90" i="4"/>
  <c r="BO90" i="4"/>
  <c r="AP90" i="4"/>
  <c r="BF90" i="4"/>
  <c r="AH90" i="4"/>
  <c r="AX90" i="4"/>
  <c r="D90" i="1"/>
  <c r="E89" i="1"/>
  <c r="V90" i="4"/>
  <c r="AL90" i="4"/>
  <c r="BK90" i="4"/>
  <c r="BB90" i="4"/>
  <c r="AD90" i="4"/>
  <c r="AT90" i="4"/>
  <c r="F91" i="4"/>
  <c r="R91" i="4"/>
  <c r="Q91" i="4"/>
  <c r="P91" i="4"/>
  <c r="O91" i="4"/>
  <c r="J91" i="4"/>
  <c r="N91" i="4"/>
  <c r="I91" i="4"/>
  <c r="K91" i="4"/>
  <c r="H91" i="4"/>
  <c r="G91" i="4"/>
  <c r="M91" i="4"/>
  <c r="E92" i="4"/>
  <c r="W90" i="4"/>
  <c r="BL90" i="4"/>
  <c r="AM90" i="4"/>
  <c r="BC90" i="4"/>
  <c r="AE90" i="4"/>
  <c r="AU90" i="4"/>
  <c r="X91" i="3"/>
  <c r="T93" i="3"/>
  <c r="U93" i="3" s="1"/>
  <c r="V92" i="3"/>
  <c r="W92" i="3" s="1"/>
  <c r="W91" i="4" l="1"/>
  <c r="BL91" i="4"/>
  <c r="AM91" i="4"/>
  <c r="AE91" i="4"/>
  <c r="BC91" i="4"/>
  <c r="AU91" i="4"/>
  <c r="M92" i="4"/>
  <c r="H92" i="4"/>
  <c r="G92" i="4"/>
  <c r="R92" i="4"/>
  <c r="Q92" i="4"/>
  <c r="P92" i="4"/>
  <c r="K92" i="4"/>
  <c r="O92" i="4"/>
  <c r="N92" i="4"/>
  <c r="J92" i="4"/>
  <c r="I92" i="4"/>
  <c r="F92" i="4"/>
  <c r="X91" i="4"/>
  <c r="BM91" i="4"/>
  <c r="AN91" i="4"/>
  <c r="BD91" i="4"/>
  <c r="AF91" i="4"/>
  <c r="AV91" i="4"/>
  <c r="Y91" i="4"/>
  <c r="BN91" i="4"/>
  <c r="AO91" i="4"/>
  <c r="BE91" i="4"/>
  <c r="AG91" i="4"/>
  <c r="AW91" i="4"/>
  <c r="V91" i="4"/>
  <c r="BK91" i="4"/>
  <c r="AL91" i="4"/>
  <c r="BB91" i="4"/>
  <c r="AD91" i="4"/>
  <c r="AT91" i="4"/>
  <c r="Z91" i="4"/>
  <c r="BO91" i="4"/>
  <c r="AP91" i="4"/>
  <c r="AH91" i="4"/>
  <c r="BF91" i="4"/>
  <c r="AX91" i="4"/>
  <c r="AA91" i="4"/>
  <c r="AQ91" i="4"/>
  <c r="BP91" i="4"/>
  <c r="AI91" i="4"/>
  <c r="BG91" i="4"/>
  <c r="AY91" i="4"/>
  <c r="D91" i="1"/>
  <c r="E90" i="1"/>
  <c r="T94" i="3"/>
  <c r="U94" i="3" s="1"/>
  <c r="V93" i="3"/>
  <c r="W93" i="3" s="1"/>
  <c r="X93" i="3" s="1"/>
  <c r="X92" i="3"/>
  <c r="W92" i="4" l="1"/>
  <c r="AM92" i="4"/>
  <c r="BL92" i="4"/>
  <c r="BC92" i="4"/>
  <c r="AE92" i="4"/>
  <c r="AU92" i="4"/>
  <c r="V92" i="4"/>
  <c r="AL92" i="4"/>
  <c r="BK92" i="4"/>
  <c r="BB92" i="4"/>
  <c r="AD92" i="4"/>
  <c r="AT92" i="4"/>
  <c r="X92" i="4"/>
  <c r="BM92" i="4"/>
  <c r="AN92" i="4"/>
  <c r="BD92" i="4"/>
  <c r="AF92" i="4"/>
  <c r="AV92" i="4"/>
  <c r="Y92" i="4"/>
  <c r="AO92" i="4"/>
  <c r="BN92" i="4"/>
  <c r="AG92" i="4"/>
  <c r="BE92" i="4"/>
  <c r="AW92" i="4"/>
  <c r="Z92" i="4"/>
  <c r="BO92" i="4"/>
  <c r="AP92" i="4"/>
  <c r="AH92" i="4"/>
  <c r="BF92" i="4"/>
  <c r="AX92" i="4"/>
  <c r="AA92" i="4"/>
  <c r="BP92" i="4"/>
  <c r="AQ92" i="4"/>
  <c r="AI92" i="4"/>
  <c r="BG92" i="4"/>
  <c r="AY92" i="4"/>
  <c r="E91" i="1"/>
  <c r="D92" i="1"/>
  <c r="E92" i="1" s="1"/>
  <c r="T95" i="3"/>
  <c r="U95" i="3" s="1"/>
  <c r="V94" i="3"/>
  <c r="W94" i="3" s="1"/>
  <c r="X94" i="3" s="1"/>
  <c r="T96" i="3" l="1"/>
  <c r="U96" i="3" s="1"/>
  <c r="V95" i="3"/>
  <c r="W95" i="3" s="1"/>
  <c r="X95" i="3" s="1"/>
  <c r="T97" i="3" l="1"/>
  <c r="U97" i="3" s="1"/>
  <c r="V96" i="3"/>
  <c r="W96" i="3" s="1"/>
  <c r="X96" i="3" s="1"/>
  <c r="T98" i="3" l="1"/>
  <c r="U98" i="3" s="1"/>
  <c r="V97" i="3"/>
  <c r="W97" i="3" s="1"/>
  <c r="X97" i="3" l="1"/>
  <c r="T99" i="3"/>
  <c r="U99" i="3" s="1"/>
  <c r="V98" i="3"/>
  <c r="W98" i="3" s="1"/>
  <c r="X98" i="3" s="1"/>
  <c r="T100" i="3" l="1"/>
  <c r="U100" i="3" s="1"/>
  <c r="V99" i="3"/>
  <c r="W99" i="3" s="1"/>
  <c r="X99" i="3"/>
  <c r="T101" i="3" l="1"/>
  <c r="U101" i="3" s="1"/>
  <c r="V100" i="3"/>
  <c r="W100" i="3" s="1"/>
  <c r="X100" i="3"/>
  <c r="T102" i="3" l="1"/>
  <c r="U102" i="3" s="1"/>
  <c r="V101" i="3"/>
  <c r="W101" i="3" s="1"/>
  <c r="X101" i="3" l="1"/>
  <c r="V102" i="3"/>
  <c r="W102" i="3" s="1"/>
  <c r="X102" i="3" l="1"/>
</calcChain>
</file>

<file path=xl/sharedStrings.xml><?xml version="1.0" encoding="utf-8"?>
<sst xmlns="http://schemas.openxmlformats.org/spreadsheetml/2006/main" count="340" uniqueCount="166">
  <si>
    <t>Q10</t>
  </si>
  <si>
    <t>tsavg (deg C)</t>
  </si>
  <si>
    <t>wfpscoefb</t>
  </si>
  <si>
    <t>wfpscoefc</t>
  </si>
  <si>
    <t>wfpscoefd</t>
  </si>
  <si>
    <t>wfpscoefe</t>
  </si>
  <si>
    <t>fwps</t>
  </si>
  <si>
    <t>f(W)</t>
  </si>
  <si>
    <t>wfpscoefa</t>
  </si>
  <si>
    <t>M1</t>
  </si>
  <si>
    <t>M2</t>
  </si>
  <si>
    <t>theta/theta_sat</t>
  </si>
  <si>
    <t>CORPSE f(W)</t>
  </si>
  <si>
    <t>kslope_r1</t>
  </si>
  <si>
    <t>kslope_r2</t>
  </si>
  <si>
    <t>kslope_r3</t>
  </si>
  <si>
    <t>kslope_k1</t>
  </si>
  <si>
    <t>kslope_k2</t>
  </si>
  <si>
    <t>kslope_k3</t>
  </si>
  <si>
    <t>kint_r1</t>
  </si>
  <si>
    <t>kint_r2</t>
  </si>
  <si>
    <t>kint_r3</t>
  </si>
  <si>
    <t>kint_k1</t>
  </si>
  <si>
    <t>kint_k2</t>
  </si>
  <si>
    <t>kint_k3</t>
  </si>
  <si>
    <t>LITm to MICr</t>
  </si>
  <si>
    <t>LITs to MICr</t>
  </si>
  <si>
    <t>SOMa to MICr</t>
  </si>
  <si>
    <t>LITm to MICk</t>
  </si>
  <si>
    <t>LITs to MICk</t>
  </si>
  <si>
    <t>SOMa to MICk</t>
  </si>
  <si>
    <t>Tsoil (deg C)</t>
  </si>
  <si>
    <t>ak_r1</t>
  </si>
  <si>
    <t>ak_r2</t>
  </si>
  <si>
    <t>ak_r3</t>
  </si>
  <si>
    <t>ak_k1</t>
  </si>
  <si>
    <t>ak_k2</t>
  </si>
  <si>
    <t>ak_k3_</t>
  </si>
  <si>
    <t>Km_r1</t>
  </si>
  <si>
    <t>Vslope_r1</t>
  </si>
  <si>
    <t>Vslope_r2</t>
  </si>
  <si>
    <t>Vslope_r3</t>
  </si>
  <si>
    <t>Vslope_k1</t>
  </si>
  <si>
    <t>Vslope_k2</t>
  </si>
  <si>
    <t>Vslope_k3</t>
  </si>
  <si>
    <t>Vint_r1</t>
  </si>
  <si>
    <t>Vint_r2</t>
  </si>
  <si>
    <t>Vint_r3</t>
  </si>
  <si>
    <t>Vint_k1</t>
  </si>
  <si>
    <t>Vint_k2</t>
  </si>
  <si>
    <t>Vint_k3</t>
  </si>
  <si>
    <t>av_r2</t>
  </si>
  <si>
    <t>av_r3</t>
  </si>
  <si>
    <t>av_k1</t>
  </si>
  <si>
    <t>av_k2</t>
  </si>
  <si>
    <t>av_k3</t>
  </si>
  <si>
    <t>Kmod_r1</t>
  </si>
  <si>
    <t>Kmod_r2</t>
  </si>
  <si>
    <t>Kmod_r3</t>
  </si>
  <si>
    <t>Kmod_k1</t>
  </si>
  <si>
    <t>Kmod_k2</t>
  </si>
  <si>
    <t>Kmod_k3</t>
  </si>
  <si>
    <t>Km_r2</t>
  </si>
  <si>
    <t>Km_r3</t>
  </si>
  <si>
    <t>Km_k1</t>
  </si>
  <si>
    <t>Km_k2</t>
  </si>
  <si>
    <t>Km_k3</t>
  </si>
  <si>
    <t>Vmod_r1</t>
  </si>
  <si>
    <t>Vmod_r2</t>
  </si>
  <si>
    <t>Vmod_r3</t>
  </si>
  <si>
    <t>Vmod_k1</t>
  </si>
  <si>
    <t>Vmod_k2</t>
  </si>
  <si>
    <t>Vmod_k3</t>
  </si>
  <si>
    <t>Vmax_r1</t>
  </si>
  <si>
    <t>Vmax_r2</t>
  </si>
  <si>
    <t>Vmax_r3</t>
  </si>
  <si>
    <t>Vmax_k1</t>
  </si>
  <si>
    <t>Vmax_k2</t>
  </si>
  <si>
    <t>Vmax_k3</t>
  </si>
  <si>
    <t>av_r1</t>
  </si>
  <si>
    <t>Tref</t>
  </si>
  <si>
    <t>Rugas</t>
  </si>
  <si>
    <t>alpha=vmaxref/exp(-Ea/(Rugas*Tref))</t>
  </si>
  <si>
    <t>Vmax=alpha*exp(-Ea/(Rugas*T))</t>
  </si>
  <si>
    <t>Ea_labile</t>
  </si>
  <si>
    <t>Ea_recalctrnt</t>
  </si>
  <si>
    <t>Ea_deadMicrob</t>
  </si>
  <si>
    <t>vmaxref_deadMicrob</t>
  </si>
  <si>
    <t>vmaxref_recalctrnt</t>
  </si>
  <si>
    <t>vmaxref_labile</t>
  </si>
  <si>
    <t>T (K)</t>
  </si>
  <si>
    <t>alpha_1</t>
  </si>
  <si>
    <t>alpha_2</t>
  </si>
  <si>
    <t>alpha_3</t>
  </si>
  <si>
    <t>vmaxref=4500e0,25e0,600e0     !Vmax at reference temperature (yr-1)</t>
  </si>
  <si>
    <t>Ea=37e3,54e3,50e3           !Activation energy (kJ/mol)</t>
  </si>
  <si>
    <t>T (deg C)</t>
  </si>
  <si>
    <t xml:space="preserve">    Resp=Vmax(T)*vmax_multiplier*(theta**3+0.001)*(Cavail)*enz/(sum(Cavail)*kC+enz) &amp;</t>
  </si>
  <si>
    <t xml:space="preserve">         *max((air_filled_porosity)**gas_diffusion_exp,min_anaerobic_resp_factor)</t>
  </si>
  <si>
    <t>air_filled_porosity</t>
  </si>
  <si>
    <t>gas_diffusion_exp</t>
  </si>
  <si>
    <t>air_filled_porosity^2.5</t>
  </si>
  <si>
    <t>min_anaerobic_resp_factor</t>
  </si>
  <si>
    <t>From code:</t>
  </si>
  <si>
    <t>theta+0.001</t>
  </si>
  <si>
    <t>(theta^3) * (air_filled_porosity^2.5)</t>
  </si>
  <si>
    <t>theta^3+0.001</t>
  </si>
  <si>
    <t>Vmax_labile</t>
  </si>
  <si>
    <t>Vmax_recalct</t>
  </si>
  <si>
    <t>Vmax_deadMic</t>
  </si>
  <si>
    <t>clay</t>
  </si>
  <si>
    <t>porosity</t>
  </si>
  <si>
    <t>Qmax</t>
  </si>
  <si>
    <t>physScalar1</t>
  </si>
  <si>
    <t>physScalar2</t>
  </si>
  <si>
    <t>fclay</t>
  </si>
  <si>
    <t>Pscalar</t>
  </si>
  <si>
    <t>fPHYS_K1</t>
  </si>
  <si>
    <t>fPHYS_K2</t>
  </si>
  <si>
    <t>fPHYS_r1</t>
  </si>
  <si>
    <t>fPHYS_r2</t>
  </si>
  <si>
    <t>fPHYSr</t>
  </si>
  <si>
    <t>fPHYSk</t>
  </si>
  <si>
    <t xml:space="preserve">FracFromStoS(slow-&gt;pass) = 0.45 * (0.003 + 0.009 * clay ) </t>
  </si>
  <si>
    <t>FracFromStoS(mic-&gt;pass)  = (0.85 - 0.68 * (clay+silt)) * (0.003 + 0.032*clay)</t>
  </si>
  <si>
    <t>FracFromStoS(mic-&gt;slow)  = (0.85 - 0.68 * (clay+silt))  * (0.997 - 0.032*clay)</t>
  </si>
  <si>
    <t>silt</t>
  </si>
  <si>
    <t>FracFromStoS(mic-&gt;slow)</t>
  </si>
  <si>
    <t>FracFromStoS(mic-&gt;pass)</t>
  </si>
  <si>
    <t>FracFromStoS(slow-&gt;pass)</t>
  </si>
  <si>
    <t>MIC</t>
  </si>
  <si>
    <t>r1</t>
  </si>
  <si>
    <t>r2</t>
  </si>
  <si>
    <t>r3</t>
  </si>
  <si>
    <t>k1</t>
  </si>
  <si>
    <t>k2</t>
  </si>
  <si>
    <t>k3</t>
  </si>
  <si>
    <t>theta_frzn</t>
  </si>
  <si>
    <t>catanf = b + (c / PI) * atan(PI * d * (x - a))</t>
  </si>
  <si>
    <t>avgstemp</t>
  </si>
  <si>
    <t>a</t>
  </si>
  <si>
    <t>teff(1)</t>
  </si>
  <si>
    <t>x location of inflection point</t>
  </si>
  <si>
    <t>b</t>
  </si>
  <si>
    <t>teff(2)</t>
  </si>
  <si>
    <t>y location of inflection point (before normalization)</t>
  </si>
  <si>
    <t>c</t>
  </si>
  <si>
    <t>teff(3)</t>
  </si>
  <si>
    <t>distance from maximum point to minimum point</t>
  </si>
  <si>
    <t>d</t>
  </si>
  <si>
    <t>teff(4)</t>
  </si>
  <si>
    <t>slope of line at inflection point</t>
  </si>
  <si>
    <t>Pi</t>
  </si>
  <si>
    <t>normalizer</t>
  </si>
  <si>
    <t>inflection point</t>
  </si>
  <si>
    <t>orig DayCent f(T)</t>
  </si>
  <si>
    <t>save</t>
  </si>
  <si>
    <t>e</t>
  </si>
  <si>
    <t>y-shift</t>
  </si>
  <si>
    <t>f(T) CASA (q10=1.72)</t>
  </si>
  <si>
    <t>f(T) CASA (q10=1.5)</t>
  </si>
  <si>
    <t>Qmax (porosity=0.70)</t>
  </si>
  <si>
    <t>Qmax (porosity=0.40)</t>
  </si>
  <si>
    <t>Qmax (porosity=0.50)</t>
  </si>
  <si>
    <t>Qmax (porosity=0.60)</t>
  </si>
  <si>
    <t>DayCent f(T)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</si>
</sst>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CASACNP f(T)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DayCent_fT!$H$1</c:f>
              <c:strCache>
                <c:ptCount val="1"/>
                <c:pt idx="0">
                  <c:v>DayCent f(T) test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DayCent_fT!$G$2:$G$72</c:f>
              <c:numCache>
                <c:formatCode>General</c:formatCode>
                <c:ptCount val="7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DayCent_fT!$H$2:$H$72</c:f>
              <c:numCache>
                <c:formatCode>General</c:formatCode>
                <c:ptCount val="71"/>
                <c:pt idx="0">
                  <c:v>-5.2346018246353737E-2</c:v>
                </c:pt>
                <c:pt idx="1">
                  <c:v>-4.6896384998929758E-2</c:v>
                </c:pt>
                <c:pt idx="2">
                  <c:v>-4.1179395816508688E-2</c:v>
                </c:pt>
                <c:pt idx="3">
                  <c:v>-3.5176468652636683E-2</c:v>
                </c:pt>
                <c:pt idx="4">
                  <c:v>-2.8867441444319991E-2</c:v>
                </c:pt>
                <c:pt idx="5">
                  <c:v>-2.2230428196425928E-2</c:v>
                </c:pt>
                <c:pt idx="6">
                  <c:v>-1.5241664485886333E-2</c:v>
                </c:pt>
                <c:pt idx="7">
                  <c:v>-7.8753429249826673E-3</c:v>
                </c:pt>
                <c:pt idx="8">
                  <c:v>-1.0343976186262538E-4</c:v>
                </c:pt>
                <c:pt idx="9">
                  <c:v>8.1044653088851032E-3</c:v>
                </c:pt>
                <c:pt idx="10">
                  <c:v>1.6781372820572696E-2</c:v>
                </c:pt>
                <c:pt idx="11">
                  <c:v>2.5963045716048405E-2</c:v>
                </c:pt>
                <c:pt idx="12">
                  <c:v>3.5688182819093806E-2</c:v>
                </c:pt>
                <c:pt idx="13">
                  <c:v>4.5998573418619931E-2</c:v>
                </c:pt>
                <c:pt idx="14">
                  <c:v>5.6939218934192487E-2</c:v>
                </c:pt>
                <c:pt idx="15">
                  <c:v>6.8558402691378972E-2</c:v>
                </c:pt>
                <c:pt idx="16">
                  <c:v>8.0907682623942295E-2</c:v>
                </c:pt>
                <c:pt idx="17">
                  <c:v>9.4041774093157615E-2</c:v>
                </c:pt>
                <c:pt idx="18">
                  <c:v>0.10801828093608443</c:v>
                </c:pt>
                <c:pt idx="19">
                  <c:v>0.1228972225010567</c:v>
                </c:pt>
                <c:pt idx="20">
                  <c:v>0.13874029334913893</c:v>
                </c:pt>
                <c:pt idx="21">
                  <c:v>0.15560978164090669</c:v>
                </c:pt>
                <c:pt idx="22">
                  <c:v>0.17356706401898406</c:v>
                </c:pt>
                <c:pt idx="23">
                  <c:v>0.19267059227222064</c:v>
                </c:pt>
                <c:pt idx="24">
                  <c:v>0.21297329492844366</c:v>
                </c:pt>
                <c:pt idx="25">
                  <c:v>0.23451934136821342</c:v>
                </c:pt>
                <c:pt idx="26">
                  <c:v>0.2573402642793311</c:v>
                </c:pt>
                <c:pt idx="27">
                  <c:v>0.28145051504751384</c:v>
                </c:pt>
                <c:pt idx="28">
                  <c:v>0.30684263958469871</c:v>
                </c:pt>
                <c:pt idx="29">
                  <c:v>0.33348240535168883</c:v>
                </c:pt>
                <c:pt idx="30">
                  <c:v>0.36130436785750386</c:v>
                </c:pt>
                <c:pt idx="31">
                  <c:v>0.39020850460995449</c:v>
                </c:pt>
                <c:pt idx="32">
                  <c:v>0.42005861906166575</c:v>
                </c:pt>
                <c:pt idx="33">
                  <c:v>0.45068317320696949</c:v>
                </c:pt>
                <c:pt idx="34">
                  <c:v>0.48187900466305267</c:v>
                </c:pt>
                <c:pt idx="35">
                  <c:v>0.51341801917283381</c:v>
                </c:pt>
                <c:pt idx="36">
                  <c:v>0.54505647538309665</c:v>
                </c:pt>
                <c:pt idx="37">
                  <c:v>0.5765460027836099</c:v>
                </c:pt>
                <c:pt idx="38">
                  <c:v>0.60764514771501399</c:v>
                </c:pt>
                <c:pt idx="39">
                  <c:v>0.63813013290414466</c:v>
                </c:pt>
                <c:pt idx="40">
                  <c:v>0.66780367832277554</c:v>
                </c:pt>
                <c:pt idx="41">
                  <c:v>0.69650111324907649</c:v>
                </c:pt>
                <c:pt idx="42">
                  <c:v>0.72409349541217638</c:v>
                </c:pt>
                <c:pt idx="43">
                  <c:v>0.75048791243872093</c:v>
                </c:pt>
                <c:pt idx="44">
                  <c:v>0.77562547559407236</c:v>
                </c:pt>
                <c:pt idx="45">
                  <c:v>0.79947768505088468</c:v>
                </c:pt>
                <c:pt idx="46">
                  <c:v>0.82204186212381658</c:v>
                </c:pt>
                <c:pt idx="47">
                  <c:v>0.84333625202848439</c:v>
                </c:pt>
                <c:pt idx="48">
                  <c:v>0.86339525409733797</c:v>
                </c:pt>
                <c:pt idx="49">
                  <c:v>0.8822650796866246</c:v>
                </c:pt>
                <c:pt idx="50">
                  <c:v>0.9</c:v>
                </c:pt>
                <c:pt idx="51">
                  <c:v>0.91665923997753607</c:v>
                </c:pt>
                <c:pt idx="52">
                  <c:v>0.93230450217307081</c:v>
                </c:pt>
                <c:pt idx="53">
                  <c:v>0.9469980616573016</c:v>
                </c:pt>
                <c:pt idx="54">
                  <c:v>0.96080135241266096</c:v>
                </c:pt>
                <c:pt idx="55">
                  <c:v>0.97377396035281494</c:v>
                </c:pt>
                <c:pt idx="56">
                  <c:v>0.98597294208757258</c:v>
                </c:pt>
                <c:pt idx="57">
                  <c:v>0.99745239746868497</c:v>
                </c:pt>
                <c:pt idx="58">
                  <c:v>1.0082632348250018</c:v>
                </c:pt>
                <c:pt idx="59">
                  <c:v>1.0184530787985782</c:v>
                </c:pt>
                <c:pt idx="60">
                  <c:v>1.0280662808210914</c:v>
                </c:pt>
                <c:pt idx="61">
                  <c:v>1.0371440010634181</c:v>
                </c:pt>
                <c:pt idx="62">
                  <c:v>1.0457243380273431</c:v>
                </c:pt>
                <c:pt idx="63">
                  <c:v>1.0538424878919668</c:v>
                </c:pt>
                <c:pt idx="64">
                  <c:v>1.0615309204348891</c:v>
                </c:pt>
                <c:pt idx="65">
                  <c:v>1.068819562008789</c:v>
                </c:pt>
                <c:pt idx="66">
                  <c:v>1.0757359788561791</c:v>
                </c:pt>
                <c:pt idx="67">
                  <c:v>1.0823055561601929</c:v>
                </c:pt>
                <c:pt idx="68">
                  <c:v>1.0885516698044255</c:v>
                </c:pt>
                <c:pt idx="69">
                  <c:v>1.0944958489720436</c:v>
                </c:pt>
                <c:pt idx="70">
                  <c:v>1.100157928551968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7-457D-934F-319C3C9F1E3B}"/>
            </c:ext>
          </c:extLst>
        </c:ser>
        <c:ser>
          <c:idx val="2"/>
          <c:order val="1"/>
          <c:tx>
            <c:strRef>
              <c:f>DayCent_fT!$B$13</c:f>
              <c:strCache>
                <c:ptCount val="1"/>
                <c:pt idx="0">
                  <c:v>inflection point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DayCent_fT!$B$14</c:f>
              <c:numCache>
                <c:formatCode>General</c:formatCode>
                <c:ptCount val="1"/>
                <c:pt idx="0">
                  <c:v>15.4</c:v>
                </c:pt>
              </c:numCache>
            </c:numRef>
          </c:xVal>
          <c:yVal>
            <c:numRef>
              <c:f>DayCent_fT!$C$14</c:f>
              <c:numCache>
                <c:formatCode>General</c:formatCode>
                <c:ptCount val="1"/>
                <c:pt idx="0">
                  <c:v>0.626075398391301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77-457D-934F-319C3C9F1E3B}"/>
            </c:ext>
          </c:extLst>
        </c:ser>
        <c:ser>
          <c:idx val="0"/>
          <c:order val="2"/>
          <c:tx>
            <c:strRef>
              <c:f>CASA_fT!$E$1</c:f>
              <c:strCache>
                <c:ptCount val="1"/>
                <c:pt idx="0">
                  <c:v>f(T) CASA (q10=1.5)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CASA_fT!$D$2:$D$338</c:f>
              <c:numCache>
                <c:formatCode>General</c:formatCode>
                <c:ptCount val="337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CASA_fT!$E$2:$E$338</c:f>
              <c:numCache>
                <c:formatCode>General</c:formatCode>
                <c:ptCount val="337"/>
                <c:pt idx="0">
                  <c:v>4.7787637109624574E-2</c:v>
                </c:pt>
                <c:pt idx="1">
                  <c:v>4.9765077299223047E-2</c:v>
                </c:pt>
                <c:pt idx="2">
                  <c:v>5.1824343457627417E-2</c:v>
                </c:pt>
                <c:pt idx="3">
                  <c:v>5.3968821522478817E-2</c:v>
                </c:pt>
                <c:pt idx="4">
                  <c:v>5.6202037540651076E-2</c:v>
                </c:pt>
                <c:pt idx="5">
                  <c:v>5.8527663465935069E-2</c:v>
                </c:pt>
                <c:pt idx="6">
                  <c:v>6.0949523196629427E-2</c:v>
                </c:pt>
                <c:pt idx="7">
                  <c:v>6.3471598862965425E-2</c:v>
                </c:pt>
                <c:pt idx="8">
                  <c:v>6.6098037374703905E-2</c:v>
                </c:pt>
                <c:pt idx="9">
                  <c:v>6.8833157239669943E-2</c:v>
                </c:pt>
                <c:pt idx="10">
                  <c:v>7.1681455664436844E-2</c:v>
                </c:pt>
                <c:pt idx="11">
                  <c:v>7.4647615948834553E-2</c:v>
                </c:pt>
                <c:pt idx="12">
                  <c:v>7.7736515186441105E-2</c:v>
                </c:pt>
                <c:pt idx="13">
                  <c:v>8.0953232283718202E-2</c:v>
                </c:pt>
                <c:pt idx="14">
                  <c:v>8.4303056310976593E-2</c:v>
                </c:pt>
                <c:pt idx="15">
                  <c:v>8.77914951989026E-2</c:v>
                </c:pt>
                <c:pt idx="16">
                  <c:v>9.1424284794944133E-2</c:v>
                </c:pt>
                <c:pt idx="17">
                  <c:v>9.5207398294448131E-2</c:v>
                </c:pt>
                <c:pt idx="18">
                  <c:v>9.9147056062055886E-2</c:v>
                </c:pt>
                <c:pt idx="19">
                  <c:v>0.10324973585950493</c:v>
                </c:pt>
                <c:pt idx="20">
                  <c:v>0.10752218349665528</c:v>
                </c:pt>
                <c:pt idx="21">
                  <c:v>0.11197142392325185</c:v>
                </c:pt>
                <c:pt idx="22">
                  <c:v>0.11660477277966168</c:v>
                </c:pt>
                <c:pt idx="23">
                  <c:v>0.12142984842557732</c:v>
                </c:pt>
                <c:pt idx="24">
                  <c:v>0.1264545844664649</c:v>
                </c:pt>
                <c:pt idx="25">
                  <c:v>0.13168724279835392</c:v>
                </c:pt>
                <c:pt idx="26">
                  <c:v>0.13713642719241617</c:v>
                </c:pt>
                <c:pt idx="27">
                  <c:v>0.1428110974416722</c:v>
                </c:pt>
                <c:pt idx="28">
                  <c:v>0.14872058409308384</c:v>
                </c:pt>
                <c:pt idx="29">
                  <c:v>0.15487460378925741</c:v>
                </c:pt>
                <c:pt idx="30">
                  <c:v>0.1612832752449829</c:v>
                </c:pt>
                <c:pt idx="31">
                  <c:v>0.16795713588487779</c:v>
                </c:pt>
                <c:pt idx="32">
                  <c:v>0.17490715916949259</c:v>
                </c:pt>
                <c:pt idx="33">
                  <c:v>0.18214477263836593</c:v>
                </c:pt>
                <c:pt idx="34">
                  <c:v>0.18968187669969733</c:v>
                </c:pt>
                <c:pt idx="35">
                  <c:v>0.19753086419753085</c:v>
                </c:pt>
                <c:pt idx="36">
                  <c:v>0.20570464078862427</c:v>
                </c:pt>
                <c:pt idx="37">
                  <c:v>0.21421664616250832</c:v>
                </c:pt>
                <c:pt idx="38">
                  <c:v>0.22308087613962574</c:v>
                </c:pt>
                <c:pt idx="39">
                  <c:v>0.23231190568388616</c:v>
                </c:pt>
                <c:pt idx="40">
                  <c:v>0.24192491286747439</c:v>
                </c:pt>
                <c:pt idx="41">
                  <c:v>0.25193570382731667</c:v>
                </c:pt>
                <c:pt idx="42">
                  <c:v>0.26236073875423876</c:v>
                </c:pt>
                <c:pt idx="43">
                  <c:v>0.27321715895754894</c:v>
                </c:pt>
                <c:pt idx="44">
                  <c:v>0.28452281504954607</c:v>
                </c:pt>
                <c:pt idx="45">
                  <c:v>0.29629629629629628</c:v>
                </c:pt>
                <c:pt idx="46">
                  <c:v>0.30855696118293641</c:v>
                </c:pt>
                <c:pt idx="47">
                  <c:v>0.32132496924376253</c:v>
                </c:pt>
                <c:pt idx="48">
                  <c:v>0.33462131420943864</c:v>
                </c:pt>
                <c:pt idx="49">
                  <c:v>0.34846785852582923</c:v>
                </c:pt>
                <c:pt idx="50">
                  <c:v>0.36288736930121152</c:v>
                </c:pt>
                <c:pt idx="51">
                  <c:v>0.37790355574097501</c:v>
                </c:pt>
                <c:pt idx="52">
                  <c:v>0.39354110813135823</c:v>
                </c:pt>
                <c:pt idx="53">
                  <c:v>0.40982573843632342</c:v>
                </c:pt>
                <c:pt idx="54">
                  <c:v>0.42678422257431908</c:v>
                </c:pt>
                <c:pt idx="55">
                  <c:v>0.44444444444444442</c:v>
                </c:pt>
                <c:pt idx="56">
                  <c:v>0.46283544177440472</c:v>
                </c:pt>
                <c:pt idx="57">
                  <c:v>0.48198745386564384</c:v>
                </c:pt>
                <c:pt idx="58">
                  <c:v>0.50193197131415801</c:v>
                </c:pt>
                <c:pt idx="59">
                  <c:v>0.52270178778874377</c:v>
                </c:pt>
                <c:pt idx="60">
                  <c:v>0.54433105395181736</c:v>
                </c:pt>
                <c:pt idx="61">
                  <c:v>0.56685533361146256</c:v>
                </c:pt>
                <c:pt idx="62">
                  <c:v>0.59031166219703735</c:v>
                </c:pt>
                <c:pt idx="63">
                  <c:v>0.61473860765448507</c:v>
                </c:pt>
                <c:pt idx="64">
                  <c:v>0.64017633386147876</c:v>
                </c:pt>
                <c:pt idx="65">
                  <c:v>0.66666666666666663</c:v>
                </c:pt>
                <c:pt idx="66">
                  <c:v>0.69425316266160708</c:v>
                </c:pt>
                <c:pt idx="67">
                  <c:v>0.72298118079846574</c:v>
                </c:pt>
                <c:pt idx="68">
                  <c:v>0.75289795697123696</c:v>
                </c:pt>
                <c:pt idx="69">
                  <c:v>0.7840526816831157</c:v>
                </c:pt>
                <c:pt idx="70">
                  <c:v>0.81649658092772615</c:v>
                </c:pt>
                <c:pt idx="71">
                  <c:v>0.85028300041719385</c:v>
                </c:pt>
                <c:pt idx="72">
                  <c:v>0.88546749329555607</c:v>
                </c:pt>
                <c:pt idx="73">
                  <c:v>0.92210791148172777</c:v>
                </c:pt>
                <c:pt idx="74">
                  <c:v>0.96026450079221803</c:v>
                </c:pt>
                <c:pt idx="75">
                  <c:v>1</c:v>
                </c:pt>
                <c:pt idx="76">
                  <c:v>1.0413797439924106</c:v>
                </c:pt>
                <c:pt idx="77">
                  <c:v>1.0844717711976986</c:v>
                </c:pt>
                <c:pt idx="78">
                  <c:v>1.1293469354568555</c:v>
                </c:pt>
                <c:pt idx="79">
                  <c:v>1.1760790225246736</c:v>
                </c:pt>
                <c:pt idx="80">
                  <c:v>1.2247448713915889</c:v>
                </c:pt>
                <c:pt idx="81">
                  <c:v>1.2754245006257909</c:v>
                </c:pt>
                <c:pt idx="82">
                  <c:v>1.3282012399433343</c:v>
                </c:pt>
                <c:pt idx="83">
                  <c:v>1.3831618672225916</c:v>
                </c:pt>
                <c:pt idx="84">
                  <c:v>1.4403967511883271</c:v>
                </c:pt>
                <c:pt idx="85">
                  <c:v>1.5</c:v>
                </c:pt>
                <c:pt idx="86">
                  <c:v>1.5620696159886158</c:v>
                </c:pt>
                <c:pt idx="87">
                  <c:v>1.6267076567965482</c:v>
                </c:pt>
                <c:pt idx="88">
                  <c:v>1.6940204031852832</c:v>
                </c:pt>
                <c:pt idx="89">
                  <c:v>1.7641185337870104</c:v>
                </c:pt>
                <c:pt idx="90">
                  <c:v>1.8371173070873836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7-457D-934F-319C3C9F1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6904"/>
        <c:axId val="450642312"/>
      </c:scatterChart>
      <c:valAx>
        <c:axId val="4506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2312"/>
        <c:crosses val="autoZero"/>
        <c:crossBetween val="midCat"/>
        <c:majorUnit val="5"/>
      </c:valAx>
      <c:valAx>
        <c:axId val="4506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6904"/>
        <c:crosses val="autoZero"/>
        <c:crossBetween val="midCat"/>
        <c:majorUnit val="0.1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MIMICS</a:t>
            </a:r>
            <a:r>
              <a:rPr lang="en-US" baseline="0"/>
              <a:t> </a:t>
            </a:r>
            <a:r>
              <a:rPr lang="en-US"/>
              <a:t>Vmax(T)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7023371004851E-2"/>
          <c:y val="0.12120915032679738"/>
          <c:w val="0.92772315269521166"/>
          <c:h val="0.67199861046780918"/>
        </c:manualLayout>
      </c:layout>
      <c:scatterChart>
        <c:scatterStyle val="lineMarker"/>
        <c:varyColors val="0"/>
        <c:ser>
          <c:idx val="0"/>
          <c:order val="0"/>
          <c:tx>
            <c:strRef>
              <c:f>MIMICS_fT!$M$1</c:f>
              <c:strCache>
                <c:ptCount val="1"/>
                <c:pt idx="0">
                  <c:v>Vmax_r1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MIMICS_fT!$M$2:$M$92</c:f>
              <c:numCache>
                <c:formatCode>General</c:formatCode>
                <c:ptCount val="91"/>
                <c:pt idx="0">
                  <c:v>2.3882442160289551E-6</c:v>
                </c:pt>
                <c:pt idx="1">
                  <c:v>2.5435441887097658E-6</c:v>
                </c:pt>
                <c:pt idx="2">
                  <c:v>2.7089428277467159E-6</c:v>
                </c:pt>
                <c:pt idx="3">
                  <c:v>2.8850968174934004E-6</c:v>
                </c:pt>
                <c:pt idx="4">
                  <c:v>3.0727055444112947E-6</c:v>
                </c:pt>
                <c:pt idx="5">
                  <c:v>3.2725138738528688E-6</c:v>
                </c:pt>
                <c:pt idx="6">
                  <c:v>3.4853151074101162E-6</c:v>
                </c:pt>
                <c:pt idx="7">
                  <c:v>3.7119541325701132E-6</c:v>
                </c:pt>
                <c:pt idx="8">
                  <c:v>3.9533307771827296E-6</c:v>
                </c:pt>
                <c:pt idx="9">
                  <c:v>4.2104033820587622E-6</c:v>
                </c:pt>
                <c:pt idx="10">
                  <c:v>4.4841926058828433E-6</c:v>
                </c:pt>
                <c:pt idx="11">
                  <c:v>4.7757854775477963E-6</c:v>
                </c:pt>
                <c:pt idx="12">
                  <c:v>5.0863397119994994E-6</c:v>
                </c:pt>
                <c:pt idx="13">
                  <c:v>5.4170883067274953E-6</c:v>
                </c:pt>
                <c:pt idx="14">
                  <c:v>5.7693444371508491E-6</c:v>
                </c:pt>
                <c:pt idx="15">
                  <c:v>6.1445066703354827E-6</c:v>
                </c:pt>
                <c:pt idx="16">
                  <c:v>6.5440645177430737E-6</c:v>
                </c:pt>
                <c:pt idx="17">
                  <c:v>6.9696043490576437E-6</c:v>
                </c:pt>
                <c:pt idx="18">
                  <c:v>7.4228156905696215E-6</c:v>
                </c:pt>
                <c:pt idx="19">
                  <c:v>7.9054979331239082E-6</c:v>
                </c:pt>
                <c:pt idx="20">
                  <c:v>8.4195674762645724E-6</c:v>
                </c:pt>
                <c:pt idx="21">
                  <c:v>8.9670653369407535E-6</c:v>
                </c:pt>
                <c:pt idx="22">
                  <c:v>9.5501652529826203E-6</c:v>
                </c:pt>
                <c:pt idx="23">
                  <c:v>1.0171182313520717E-5</c:v>
                </c:pt>
                <c:pt idx="24">
                  <c:v>1.0832582150614323E-5</c:v>
                </c:pt>
                <c:pt idx="25">
                  <c:v>1.1536990728582226E-5</c:v>
                </c:pt>
                <c:pt idx="26">
                  <c:v>1.2287204769902812E-5</c:v>
                </c:pt>
                <c:pt idx="27">
                  <c:v>1.3086202859077407E-5</c:v>
                </c:pt>
                <c:pt idx="28">
                  <c:v>1.393715726854288E-5</c:v>
                </c:pt>
                <c:pt idx="29">
                  <c:v>1.4843446553585833E-5</c:v>
                </c:pt>
                <c:pt idx="30">
                  <c:v>1.5808668966264347E-5</c:v>
                </c:pt>
                <c:pt idx="31">
                  <c:v>1.6836656741594541E-5</c:v>
                </c:pt>
                <c:pt idx="32">
                  <c:v>1.7931491312722878E-5</c:v>
                </c:pt>
                <c:pt idx="33">
                  <c:v>1.9097519515492871E-5</c:v>
                </c:pt>
                <c:pt idx="34">
                  <c:v>2.0339370846743542E-5</c:v>
                </c:pt>
                <c:pt idx="35">
                  <c:v>2.1661975844860625E-5</c:v>
                </c:pt>
                <c:pt idx="36">
                  <c:v>2.3070585665556817E-5</c:v>
                </c:pt>
                <c:pt idx="37">
                  <c:v>2.4570792930603031E-5</c:v>
                </c:pt>
                <c:pt idx="38">
                  <c:v>2.6168553932287047E-5</c:v>
                </c:pt>
                <c:pt idx="39">
                  <c:v>2.7870212281757638E-5</c:v>
                </c:pt>
                <c:pt idx="40">
                  <c:v>2.968252409514584E-5</c:v>
                </c:pt>
                <c:pt idx="41">
                  <c:v>3.1612684817460228E-5</c:v>
                </c:pt>
                <c:pt idx="42">
                  <c:v>3.3668357790755164E-5</c:v>
                </c:pt>
                <c:pt idx="43">
                  <c:v>3.5857704679996666E-5</c:v>
                </c:pt>
                <c:pt idx="44">
                  <c:v>3.8189417877426431E-5</c:v>
                </c:pt>
                <c:pt idx="45">
                  <c:v>4.0672755014079E-5</c:v>
                </c:pt>
                <c:pt idx="46">
                  <c:v>4.3317575715473774E-5</c:v>
                </c:pt>
                <c:pt idx="47">
                  <c:v>4.6134380747413784E-5</c:v>
                </c:pt>
                <c:pt idx="48">
                  <c:v>4.9134353707311718E-5</c:v>
                </c:pt>
                <c:pt idx="49">
                  <c:v>5.2329405426571167E-5</c:v>
                </c:pt>
                <c:pt idx="50">
                  <c:v>5.5732221260314589E-5</c:v>
                </c:pt>
                <c:pt idx="51">
                  <c:v>5.9356311452212645E-5</c:v>
                </c:pt>
                <c:pt idx="52">
                  <c:v>6.3216064774378961E-5</c:v>
                </c:pt>
                <c:pt idx="53">
                  <c:v>6.7326805655298265E-5</c:v>
                </c:pt>
                <c:pt idx="54">
                  <c:v>7.1704855022602677E-5</c:v>
                </c:pt>
                <c:pt idx="55">
                  <c:v>7.6367595102261586E-5</c:v>
                </c:pt>
                <c:pt idx="56">
                  <c:v>8.1333538431457747E-5</c:v>
                </c:pt>
                <c:pt idx="57">
                  <c:v>8.6622401359153349E-5</c:v>
                </c:pt>
                <c:pt idx="58">
                  <c:v>9.22551823261646E-5</c:v>
                </c:pt>
                <c:pt idx="59">
                  <c:v>9.825424523554293E-5</c:v>
                </c:pt>
                <c:pt idx="60">
                  <c:v>1.0464340824426781E-4</c:v>
                </c:pt>
                <c:pt idx="61">
                  <c:v>1.1144803832878365E-4</c:v>
                </c:pt>
                <c:pt idx="62">
                  <c:v>1.186951519998339E-4</c:v>
                </c:pt>
                <c:pt idx="63">
                  <c:v>1.2641352256646243E-4</c:v>
                </c:pt>
                <c:pt idx="64">
                  <c:v>1.3463379437505477E-4</c:v>
                </c:pt>
                <c:pt idx="65">
                  <c:v>1.4338860447698218E-4</c:v>
                </c:pt>
                <c:pt idx="66">
                  <c:v>1.527127122079081E-4</c:v>
                </c:pt>
                <c:pt idx="67">
                  <c:v>1.6264313719322832E-4</c:v>
                </c:pt>
                <c:pt idx="68">
                  <c:v>1.7321930632756762E-4</c:v>
                </c:pt>
                <c:pt idx="69">
                  <c:v>1.8448321031188855E-4</c:v>
                </c:pt>
                <c:pt idx="70">
                  <c:v>1.9647957036971481E-4</c:v>
                </c:pt>
                <c:pt idx="71">
                  <c:v>2.0925601580438236E-4</c:v>
                </c:pt>
                <c:pt idx="72">
                  <c:v>2.228632731022774E-4</c:v>
                </c:pt>
                <c:pt idx="73">
                  <c:v>2.3735536733286166E-4</c:v>
                </c:pt>
                <c:pt idx="74">
                  <c:v>2.5278983664510325E-4</c:v>
                </c:pt>
                <c:pt idx="75">
                  <c:v>2.6922796071193224E-4</c:v>
                </c:pt>
                <c:pt idx="76">
                  <c:v>2.8673500402971925E-4</c:v>
                </c:pt>
                <c:pt idx="77">
                  <c:v>3.0538047503874766E-4</c:v>
                </c:pt>
                <c:pt idx="78">
                  <c:v>3.2523840209347185E-4</c:v>
                </c:pt>
                <c:pt idx="79">
                  <c:v>3.4638762737825073E-4</c:v>
                </c:pt>
                <c:pt idx="80">
                  <c:v>3.6891211993548981E-4</c:v>
                </c:pt>
                <c:pt idx="81">
                  <c:v>3.9290130904901519E-4</c:v>
                </c:pt>
                <c:pt idx="82">
                  <c:v>4.1845043930631448E-4</c:v>
                </c:pt>
                <c:pt idx="83">
                  <c:v>4.4566094874935557E-4</c:v>
                </c:pt>
                <c:pt idx="84">
                  <c:v>4.7464087161535131E-4</c:v>
                </c:pt>
                <c:pt idx="85">
                  <c:v>5.0550526726648884E-4</c:v>
                </c:pt>
                <c:pt idx="86">
                  <c:v>5.3837667701160522E-4</c:v>
                </c:pt>
                <c:pt idx="87">
                  <c:v>5.7338561063352274E-4</c:v>
                </c:pt>
                <c:pt idx="88">
                  <c:v>6.1067106455373315E-4</c:v>
                </c:pt>
                <c:pt idx="89">
                  <c:v>6.5038107369167928E-4</c:v>
                </c:pt>
                <c:pt idx="90">
                  <c:v>6.9267329920971103E-4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6-4B6E-93CD-EB305F52A213}"/>
            </c:ext>
          </c:extLst>
        </c:ser>
        <c:ser>
          <c:idx val="1"/>
          <c:order val="1"/>
          <c:tx>
            <c:strRef>
              <c:f>MIMICS_fT!$N$1</c:f>
              <c:strCache>
                <c:ptCount val="1"/>
                <c:pt idx="0">
                  <c:v>Vmax_r2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MIMICS_fT!$N$2:$N$92</c:f>
              <c:numCache>
                <c:formatCode>General</c:formatCode>
                <c:ptCount val="91"/>
                <c:pt idx="0">
                  <c:v>4.7764884320579103E-7</c:v>
                </c:pt>
                <c:pt idx="1">
                  <c:v>5.0870883774195319E-7</c:v>
                </c:pt>
                <c:pt idx="2">
                  <c:v>5.4178856554934318E-7</c:v>
                </c:pt>
                <c:pt idx="3">
                  <c:v>5.7701936349868004E-7</c:v>
                </c:pt>
                <c:pt idx="4">
                  <c:v>6.1454110888225897E-7</c:v>
                </c:pt>
                <c:pt idx="5">
                  <c:v>6.5450277477057377E-7</c:v>
                </c:pt>
                <c:pt idx="6">
                  <c:v>6.9706302148202323E-7</c:v>
                </c:pt>
                <c:pt idx="7">
                  <c:v>7.4239082651402263E-7</c:v>
                </c:pt>
                <c:pt idx="8">
                  <c:v>7.9066615543654601E-7</c:v>
                </c:pt>
                <c:pt idx="9">
                  <c:v>8.4208067641175251E-7</c:v>
                </c:pt>
                <c:pt idx="10">
                  <c:v>8.9683852117656869E-7</c:v>
                </c:pt>
                <c:pt idx="11">
                  <c:v>9.5515709550955923E-7</c:v>
                </c:pt>
                <c:pt idx="12">
                  <c:v>1.0172679423998999E-6</c:v>
                </c:pt>
                <c:pt idx="13">
                  <c:v>1.0834176613454991E-6</c:v>
                </c:pt>
                <c:pt idx="14">
                  <c:v>1.1538688874301699E-6</c:v>
                </c:pt>
                <c:pt idx="15">
                  <c:v>1.2289013340670966E-6</c:v>
                </c:pt>
                <c:pt idx="16">
                  <c:v>1.3088129035486147E-6</c:v>
                </c:pt>
                <c:pt idx="17">
                  <c:v>1.3939208698115288E-6</c:v>
                </c:pt>
                <c:pt idx="18">
                  <c:v>1.4845631381139243E-6</c:v>
                </c:pt>
                <c:pt idx="19">
                  <c:v>1.5810995866247816E-6</c:v>
                </c:pt>
                <c:pt idx="20">
                  <c:v>1.6839134952529143E-6</c:v>
                </c:pt>
                <c:pt idx="21">
                  <c:v>1.7934130673881509E-6</c:v>
                </c:pt>
                <c:pt idx="22">
                  <c:v>1.910033050596524E-6</c:v>
                </c:pt>
                <c:pt idx="23">
                  <c:v>2.0342364627041434E-6</c:v>
                </c:pt>
                <c:pt idx="24">
                  <c:v>2.1665164301228647E-6</c:v>
                </c:pt>
                <c:pt idx="25">
                  <c:v>2.3073981457164451E-6</c:v>
                </c:pt>
                <c:pt idx="26">
                  <c:v>2.4574409539805624E-6</c:v>
                </c:pt>
                <c:pt idx="27">
                  <c:v>2.6172405718154814E-6</c:v>
                </c:pt>
                <c:pt idx="28">
                  <c:v>2.7874314537085759E-6</c:v>
                </c:pt>
                <c:pt idx="29">
                  <c:v>2.9686893107171667E-6</c:v>
                </c:pt>
                <c:pt idx="30">
                  <c:v>3.1617337932528692E-6</c:v>
                </c:pt>
                <c:pt idx="31">
                  <c:v>3.367331348318908E-6</c:v>
                </c:pt>
                <c:pt idx="32">
                  <c:v>3.5862982625445758E-6</c:v>
                </c:pt>
                <c:pt idx="33">
                  <c:v>3.8195039030985742E-6</c:v>
                </c:pt>
                <c:pt idx="34">
                  <c:v>4.0678741693487085E-6</c:v>
                </c:pt>
                <c:pt idx="35">
                  <c:v>4.332395168972125E-6</c:v>
                </c:pt>
                <c:pt idx="36">
                  <c:v>4.6141171331113634E-6</c:v>
                </c:pt>
                <c:pt idx="37">
                  <c:v>4.9141585861206063E-6</c:v>
                </c:pt>
                <c:pt idx="38">
                  <c:v>5.2337107864574091E-6</c:v>
                </c:pt>
                <c:pt idx="39">
                  <c:v>5.5740424563515273E-6</c:v>
                </c:pt>
                <c:pt idx="40">
                  <c:v>5.9365048190291681E-6</c:v>
                </c:pt>
                <c:pt idx="41">
                  <c:v>6.3225369634920461E-6</c:v>
                </c:pt>
                <c:pt idx="42">
                  <c:v>6.7336715581510327E-6</c:v>
                </c:pt>
                <c:pt idx="43">
                  <c:v>7.1715409359993327E-6</c:v>
                </c:pt>
                <c:pt idx="44">
                  <c:v>7.6378835754852859E-6</c:v>
                </c:pt>
                <c:pt idx="45">
                  <c:v>8.1345510028157994E-6</c:v>
                </c:pt>
                <c:pt idx="46">
                  <c:v>8.6635151430947547E-6</c:v>
                </c:pt>
                <c:pt idx="47">
                  <c:v>9.2268761494827574E-6</c:v>
                </c:pt>
                <c:pt idx="48">
                  <c:v>9.826870741462344E-6</c:v>
                </c:pt>
                <c:pt idx="49">
                  <c:v>1.0465881085314233E-5</c:v>
                </c:pt>
                <c:pt idx="50">
                  <c:v>1.1146444252062918E-5</c:v>
                </c:pt>
                <c:pt idx="51">
                  <c:v>1.1871262290442529E-5</c:v>
                </c:pt>
                <c:pt idx="52">
                  <c:v>1.2643212954875792E-5</c:v>
                </c:pt>
                <c:pt idx="53">
                  <c:v>1.3465361131059654E-5</c:v>
                </c:pt>
                <c:pt idx="54">
                  <c:v>1.4340971004520536E-5</c:v>
                </c:pt>
                <c:pt idx="55">
                  <c:v>1.5273519020452316E-5</c:v>
                </c:pt>
                <c:pt idx="56">
                  <c:v>1.6266707686291549E-5</c:v>
                </c:pt>
                <c:pt idx="57">
                  <c:v>1.7324480271830669E-5</c:v>
                </c:pt>
                <c:pt idx="58">
                  <c:v>1.8451036465232919E-5</c:v>
                </c:pt>
                <c:pt idx="59">
                  <c:v>1.9650849047108587E-5</c:v>
                </c:pt>
                <c:pt idx="60">
                  <c:v>2.0928681648853563E-5</c:v>
                </c:pt>
                <c:pt idx="61">
                  <c:v>2.2289607665756729E-5</c:v>
                </c:pt>
                <c:pt idx="62">
                  <c:v>2.3739030399966782E-5</c:v>
                </c:pt>
                <c:pt idx="63">
                  <c:v>2.5282704513292488E-5</c:v>
                </c:pt>
                <c:pt idx="64">
                  <c:v>2.6926758875010953E-5</c:v>
                </c:pt>
                <c:pt idx="65">
                  <c:v>2.8677720895396434E-5</c:v>
                </c:pt>
                <c:pt idx="66">
                  <c:v>3.0542542441581622E-5</c:v>
                </c:pt>
                <c:pt idx="67">
                  <c:v>3.2528627438645661E-5</c:v>
                </c:pt>
                <c:pt idx="68">
                  <c:v>3.4643861265513525E-5</c:v>
                </c:pt>
                <c:pt idx="69">
                  <c:v>3.6896642062377712E-5</c:v>
                </c:pt>
                <c:pt idx="70">
                  <c:v>3.9295914073942963E-5</c:v>
                </c:pt>
                <c:pt idx="71">
                  <c:v>4.1851203160876471E-5</c:v>
                </c:pt>
                <c:pt idx="72">
                  <c:v>4.4572654620455478E-5</c:v>
                </c:pt>
                <c:pt idx="73">
                  <c:v>4.747107346657233E-5</c:v>
                </c:pt>
                <c:pt idx="74">
                  <c:v>5.0557967329020647E-5</c:v>
                </c:pt>
                <c:pt idx="75">
                  <c:v>5.3845592142386452E-5</c:v>
                </c:pt>
                <c:pt idx="76">
                  <c:v>5.7347000805943845E-5</c:v>
                </c:pt>
                <c:pt idx="77">
                  <c:v>6.1076095007749534E-5</c:v>
                </c:pt>
                <c:pt idx="78">
                  <c:v>6.5047680418694372E-5</c:v>
                </c:pt>
                <c:pt idx="79">
                  <c:v>6.9277525475650142E-5</c:v>
                </c:pt>
                <c:pt idx="80">
                  <c:v>7.3782423987097959E-5</c:v>
                </c:pt>
                <c:pt idx="81">
                  <c:v>7.8580261809803041E-5</c:v>
                </c:pt>
                <c:pt idx="82">
                  <c:v>8.3690087861262895E-5</c:v>
                </c:pt>
                <c:pt idx="83">
                  <c:v>8.9132189749871116E-5</c:v>
                </c:pt>
                <c:pt idx="84">
                  <c:v>9.4928174323070258E-5</c:v>
                </c:pt>
                <c:pt idx="85">
                  <c:v>1.0110105345329777E-4</c:v>
                </c:pt>
                <c:pt idx="86">
                  <c:v>1.0767533540232104E-4</c:v>
                </c:pt>
                <c:pt idx="87">
                  <c:v>1.1467712212670456E-4</c:v>
                </c:pt>
                <c:pt idx="88">
                  <c:v>1.2213421291074663E-4</c:v>
                </c:pt>
                <c:pt idx="89">
                  <c:v>1.3007621473833586E-4</c:v>
                </c:pt>
                <c:pt idx="90">
                  <c:v>1.3853465984194221E-4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6-4B6E-93CD-EB305F52A213}"/>
            </c:ext>
          </c:extLst>
        </c:ser>
        <c:ser>
          <c:idx val="2"/>
          <c:order val="2"/>
          <c:tx>
            <c:strRef>
              <c:f>MIMICS_fT!$O$1</c:f>
              <c:strCache>
                <c:ptCount val="1"/>
                <c:pt idx="0">
                  <c:v>Vmax_r3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MIMICS_fT!$O$2:$O$92</c:f>
              <c:numCache>
                <c:formatCode>General</c:formatCode>
                <c:ptCount val="91"/>
                <c:pt idx="0">
                  <c:v>2.3882442160289551E-6</c:v>
                </c:pt>
                <c:pt idx="1">
                  <c:v>2.5435441887097658E-6</c:v>
                </c:pt>
                <c:pt idx="2">
                  <c:v>2.7089428277467159E-6</c:v>
                </c:pt>
                <c:pt idx="3">
                  <c:v>2.8850968174934004E-6</c:v>
                </c:pt>
                <c:pt idx="4">
                  <c:v>3.0727055444112947E-6</c:v>
                </c:pt>
                <c:pt idx="5">
                  <c:v>3.2725138738528688E-6</c:v>
                </c:pt>
                <c:pt idx="6">
                  <c:v>3.4853151074101162E-6</c:v>
                </c:pt>
                <c:pt idx="7">
                  <c:v>3.7119541325701132E-6</c:v>
                </c:pt>
                <c:pt idx="8">
                  <c:v>3.9533307771827296E-6</c:v>
                </c:pt>
                <c:pt idx="9">
                  <c:v>4.2104033820587622E-6</c:v>
                </c:pt>
                <c:pt idx="10">
                  <c:v>4.4841926058828433E-6</c:v>
                </c:pt>
                <c:pt idx="11">
                  <c:v>4.7757854775477963E-6</c:v>
                </c:pt>
                <c:pt idx="12">
                  <c:v>5.0863397119994994E-6</c:v>
                </c:pt>
                <c:pt idx="13">
                  <c:v>5.4170883067274953E-6</c:v>
                </c:pt>
                <c:pt idx="14">
                  <c:v>5.7693444371508491E-6</c:v>
                </c:pt>
                <c:pt idx="15">
                  <c:v>6.1445066703354827E-6</c:v>
                </c:pt>
                <c:pt idx="16">
                  <c:v>6.5440645177430737E-6</c:v>
                </c:pt>
                <c:pt idx="17">
                  <c:v>6.9696043490576437E-6</c:v>
                </c:pt>
                <c:pt idx="18">
                  <c:v>7.4228156905696215E-6</c:v>
                </c:pt>
                <c:pt idx="19">
                  <c:v>7.9054979331239082E-6</c:v>
                </c:pt>
                <c:pt idx="20">
                  <c:v>8.4195674762645724E-6</c:v>
                </c:pt>
                <c:pt idx="21">
                  <c:v>8.9670653369407535E-6</c:v>
                </c:pt>
                <c:pt idx="22">
                  <c:v>9.5501652529826203E-6</c:v>
                </c:pt>
                <c:pt idx="23">
                  <c:v>1.0171182313520717E-5</c:v>
                </c:pt>
                <c:pt idx="24">
                  <c:v>1.0832582150614323E-5</c:v>
                </c:pt>
                <c:pt idx="25">
                  <c:v>1.1536990728582226E-5</c:v>
                </c:pt>
                <c:pt idx="26">
                  <c:v>1.2287204769902812E-5</c:v>
                </c:pt>
                <c:pt idx="27">
                  <c:v>1.3086202859077407E-5</c:v>
                </c:pt>
                <c:pt idx="28">
                  <c:v>1.393715726854288E-5</c:v>
                </c:pt>
                <c:pt idx="29">
                  <c:v>1.4843446553585833E-5</c:v>
                </c:pt>
                <c:pt idx="30">
                  <c:v>1.5808668966264347E-5</c:v>
                </c:pt>
                <c:pt idx="31">
                  <c:v>1.6836656741594541E-5</c:v>
                </c:pt>
                <c:pt idx="32">
                  <c:v>1.7931491312722878E-5</c:v>
                </c:pt>
                <c:pt idx="33">
                  <c:v>1.9097519515492871E-5</c:v>
                </c:pt>
                <c:pt idx="34">
                  <c:v>2.0339370846743542E-5</c:v>
                </c:pt>
                <c:pt idx="35">
                  <c:v>2.1661975844860625E-5</c:v>
                </c:pt>
                <c:pt idx="36">
                  <c:v>2.3070585665556817E-5</c:v>
                </c:pt>
                <c:pt idx="37">
                  <c:v>2.4570792930603031E-5</c:v>
                </c:pt>
                <c:pt idx="38">
                  <c:v>2.6168553932287047E-5</c:v>
                </c:pt>
                <c:pt idx="39">
                  <c:v>2.7870212281757638E-5</c:v>
                </c:pt>
                <c:pt idx="40">
                  <c:v>2.968252409514584E-5</c:v>
                </c:pt>
                <c:pt idx="41">
                  <c:v>3.1612684817460228E-5</c:v>
                </c:pt>
                <c:pt idx="42">
                  <c:v>3.3668357790755164E-5</c:v>
                </c:pt>
                <c:pt idx="43">
                  <c:v>3.5857704679996666E-5</c:v>
                </c:pt>
                <c:pt idx="44">
                  <c:v>3.8189417877426431E-5</c:v>
                </c:pt>
                <c:pt idx="45">
                  <c:v>4.0672755014079E-5</c:v>
                </c:pt>
                <c:pt idx="46">
                  <c:v>4.3317575715473774E-5</c:v>
                </c:pt>
                <c:pt idx="47">
                  <c:v>4.6134380747413784E-5</c:v>
                </c:pt>
                <c:pt idx="48">
                  <c:v>4.9134353707311718E-5</c:v>
                </c:pt>
                <c:pt idx="49">
                  <c:v>5.2329405426571167E-5</c:v>
                </c:pt>
                <c:pt idx="50">
                  <c:v>5.5732221260314589E-5</c:v>
                </c:pt>
                <c:pt idx="51">
                  <c:v>5.9356311452212645E-5</c:v>
                </c:pt>
                <c:pt idx="52">
                  <c:v>6.3216064774378961E-5</c:v>
                </c:pt>
                <c:pt idx="53">
                  <c:v>6.7326805655298265E-5</c:v>
                </c:pt>
                <c:pt idx="54">
                  <c:v>7.1704855022602677E-5</c:v>
                </c:pt>
                <c:pt idx="55">
                  <c:v>7.6367595102261586E-5</c:v>
                </c:pt>
                <c:pt idx="56">
                  <c:v>8.1333538431457747E-5</c:v>
                </c:pt>
                <c:pt idx="57">
                  <c:v>8.6622401359153349E-5</c:v>
                </c:pt>
                <c:pt idx="58">
                  <c:v>9.22551823261646E-5</c:v>
                </c:pt>
                <c:pt idx="59">
                  <c:v>9.825424523554293E-5</c:v>
                </c:pt>
                <c:pt idx="60">
                  <c:v>1.0464340824426781E-4</c:v>
                </c:pt>
                <c:pt idx="61">
                  <c:v>1.1144803832878365E-4</c:v>
                </c:pt>
                <c:pt idx="62">
                  <c:v>1.186951519998339E-4</c:v>
                </c:pt>
                <c:pt idx="63">
                  <c:v>1.2641352256646243E-4</c:v>
                </c:pt>
                <c:pt idx="64">
                  <c:v>1.3463379437505477E-4</c:v>
                </c:pt>
                <c:pt idx="65">
                  <c:v>1.4338860447698218E-4</c:v>
                </c:pt>
                <c:pt idx="66">
                  <c:v>1.527127122079081E-4</c:v>
                </c:pt>
                <c:pt idx="67">
                  <c:v>1.6264313719322832E-4</c:v>
                </c:pt>
                <c:pt idx="68">
                  <c:v>1.7321930632756762E-4</c:v>
                </c:pt>
                <c:pt idx="69">
                  <c:v>1.8448321031188855E-4</c:v>
                </c:pt>
                <c:pt idx="70">
                  <c:v>1.9647957036971481E-4</c:v>
                </c:pt>
                <c:pt idx="71">
                  <c:v>2.0925601580438236E-4</c:v>
                </c:pt>
                <c:pt idx="72">
                  <c:v>2.228632731022774E-4</c:v>
                </c:pt>
                <c:pt idx="73">
                  <c:v>2.3735536733286166E-4</c:v>
                </c:pt>
                <c:pt idx="74">
                  <c:v>2.5278983664510325E-4</c:v>
                </c:pt>
                <c:pt idx="75">
                  <c:v>2.6922796071193224E-4</c:v>
                </c:pt>
                <c:pt idx="76">
                  <c:v>2.8673500402971925E-4</c:v>
                </c:pt>
                <c:pt idx="77">
                  <c:v>3.0538047503874766E-4</c:v>
                </c:pt>
                <c:pt idx="78">
                  <c:v>3.2523840209347185E-4</c:v>
                </c:pt>
                <c:pt idx="79">
                  <c:v>3.4638762737825073E-4</c:v>
                </c:pt>
                <c:pt idx="80">
                  <c:v>3.6891211993548981E-4</c:v>
                </c:pt>
                <c:pt idx="81">
                  <c:v>3.9290130904901519E-4</c:v>
                </c:pt>
                <c:pt idx="82">
                  <c:v>4.1845043930631448E-4</c:v>
                </c:pt>
                <c:pt idx="83">
                  <c:v>4.4566094874935557E-4</c:v>
                </c:pt>
                <c:pt idx="84">
                  <c:v>4.7464087161535131E-4</c:v>
                </c:pt>
                <c:pt idx="85">
                  <c:v>5.0550526726648884E-4</c:v>
                </c:pt>
                <c:pt idx="86">
                  <c:v>5.3837667701160522E-4</c:v>
                </c:pt>
                <c:pt idx="87">
                  <c:v>5.7338561063352274E-4</c:v>
                </c:pt>
                <c:pt idx="88">
                  <c:v>6.1067106455373315E-4</c:v>
                </c:pt>
                <c:pt idx="89">
                  <c:v>6.5038107369167928E-4</c:v>
                </c:pt>
                <c:pt idx="90">
                  <c:v>6.9267329920971103E-4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6-4B6E-93CD-EB305F52A213}"/>
            </c:ext>
          </c:extLst>
        </c:ser>
        <c:ser>
          <c:idx val="3"/>
          <c:order val="3"/>
          <c:tx>
            <c:strRef>
              <c:f>MIMICS_fT!$P$1</c:f>
              <c:strCache>
                <c:ptCount val="1"/>
                <c:pt idx="0">
                  <c:v>Vmax_k1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MIMICS_fT!$P$2:$P$92</c:f>
              <c:numCache>
                <c:formatCode>General</c:formatCode>
                <c:ptCount val="91"/>
                <c:pt idx="0">
                  <c:v>7.1647326480868654E-7</c:v>
                </c:pt>
                <c:pt idx="1">
                  <c:v>7.6306325661292983E-7</c:v>
                </c:pt>
                <c:pt idx="2">
                  <c:v>8.1268284832401478E-7</c:v>
                </c:pt>
                <c:pt idx="3">
                  <c:v>8.6552904524802006E-7</c:v>
                </c:pt>
                <c:pt idx="4">
                  <c:v>9.2181166332338846E-7</c:v>
                </c:pt>
                <c:pt idx="5">
                  <c:v>9.8175416215586065E-7</c:v>
                </c:pt>
                <c:pt idx="6">
                  <c:v>1.0455945322230348E-6</c:v>
                </c:pt>
                <c:pt idx="7">
                  <c:v>1.1135862397710339E-6</c:v>
                </c:pt>
                <c:pt idx="8">
                  <c:v>1.185999233154819E-6</c:v>
                </c:pt>
                <c:pt idx="9">
                  <c:v>1.2631210146176287E-6</c:v>
                </c:pt>
                <c:pt idx="10">
                  <c:v>1.3452577817648531E-6</c:v>
                </c:pt>
                <c:pt idx="11">
                  <c:v>1.4327356432643387E-6</c:v>
                </c:pt>
                <c:pt idx="12">
                  <c:v>1.5259019135998498E-6</c:v>
                </c:pt>
                <c:pt idx="13">
                  <c:v>1.6251264920182488E-6</c:v>
                </c:pt>
                <c:pt idx="14">
                  <c:v>1.7308033311452548E-6</c:v>
                </c:pt>
                <c:pt idx="15">
                  <c:v>1.8433520011006449E-6</c:v>
                </c:pt>
                <c:pt idx="16">
                  <c:v>1.9632193553229221E-6</c:v>
                </c:pt>
                <c:pt idx="17">
                  <c:v>2.0908813047172935E-6</c:v>
                </c:pt>
                <c:pt idx="18">
                  <c:v>2.2268447071708864E-6</c:v>
                </c:pt>
                <c:pt idx="19">
                  <c:v>2.3716493799371725E-6</c:v>
                </c:pt>
                <c:pt idx="20">
                  <c:v>2.5258702428793715E-6</c:v>
                </c:pt>
                <c:pt idx="21">
                  <c:v>2.6901196010822263E-6</c:v>
                </c:pt>
                <c:pt idx="22">
                  <c:v>2.8650495758947857E-6</c:v>
                </c:pt>
                <c:pt idx="23">
                  <c:v>3.0513546940562154E-6</c:v>
                </c:pt>
                <c:pt idx="24">
                  <c:v>3.249774645184297E-6</c:v>
                </c:pt>
                <c:pt idx="25">
                  <c:v>3.4610972185746674E-6</c:v>
                </c:pt>
                <c:pt idx="26">
                  <c:v>3.6861614309708433E-6</c:v>
                </c:pt>
                <c:pt idx="27">
                  <c:v>3.9258608577232219E-6</c:v>
                </c:pt>
                <c:pt idx="28">
                  <c:v>4.1811471805628637E-6</c:v>
                </c:pt>
                <c:pt idx="29">
                  <c:v>4.4530339660757503E-6</c:v>
                </c:pt>
                <c:pt idx="30">
                  <c:v>4.7426006898793036E-6</c:v>
                </c:pt>
                <c:pt idx="31">
                  <c:v>5.0509970224783619E-6</c:v>
                </c:pt>
                <c:pt idx="32">
                  <c:v>5.3794473938168642E-6</c:v>
                </c:pt>
                <c:pt idx="33">
                  <c:v>5.7292558546478613E-6</c:v>
                </c:pt>
                <c:pt idx="34">
                  <c:v>6.1018112540230631E-6</c:v>
                </c:pt>
                <c:pt idx="35">
                  <c:v>6.4985927534581874E-6</c:v>
                </c:pt>
                <c:pt idx="36">
                  <c:v>6.9211756996670452E-6</c:v>
                </c:pt>
                <c:pt idx="37">
                  <c:v>7.3712378791809098E-6</c:v>
                </c:pt>
                <c:pt idx="38">
                  <c:v>7.8505661796861129E-6</c:v>
                </c:pt>
                <c:pt idx="39">
                  <c:v>8.3610636845272901E-6</c:v>
                </c:pt>
                <c:pt idx="40">
                  <c:v>8.9047572285437521E-6</c:v>
                </c:pt>
                <c:pt idx="41">
                  <c:v>9.4838054452380687E-6</c:v>
                </c:pt>
                <c:pt idx="42">
                  <c:v>1.0100507337226549E-5</c:v>
                </c:pt>
                <c:pt idx="43">
                  <c:v>1.0757311403998999E-5</c:v>
                </c:pt>
                <c:pt idx="44">
                  <c:v>1.1456825363227928E-5</c:v>
                </c:pt>
                <c:pt idx="45">
                  <c:v>1.2201826504223699E-5</c:v>
                </c:pt>
                <c:pt idx="46">
                  <c:v>1.2995272714642132E-5</c:v>
                </c:pt>
                <c:pt idx="47">
                  <c:v>1.3840314224224136E-5</c:v>
                </c:pt>
                <c:pt idx="48">
                  <c:v>1.4740306112193517E-5</c:v>
                </c:pt>
                <c:pt idx="49">
                  <c:v>1.5698821627971349E-5</c:v>
                </c:pt>
                <c:pt idx="50">
                  <c:v>1.6719666378094378E-5</c:v>
                </c:pt>
                <c:pt idx="51">
                  <c:v>1.7806893435663795E-5</c:v>
                </c:pt>
                <c:pt idx="52">
                  <c:v>1.8964819432313687E-5</c:v>
                </c:pt>
                <c:pt idx="53">
                  <c:v>2.0198041696589482E-5</c:v>
                </c:pt>
                <c:pt idx="54">
                  <c:v>2.1511456506780804E-5</c:v>
                </c:pt>
                <c:pt idx="55">
                  <c:v>2.2910278530678474E-5</c:v>
                </c:pt>
                <c:pt idx="56">
                  <c:v>2.4400061529437324E-5</c:v>
                </c:pt>
                <c:pt idx="57">
                  <c:v>2.5986720407746002E-5</c:v>
                </c:pt>
                <c:pt idx="58">
                  <c:v>2.7676554697849377E-5</c:v>
                </c:pt>
                <c:pt idx="59">
                  <c:v>2.9476273570662882E-5</c:v>
                </c:pt>
                <c:pt idx="60">
                  <c:v>3.1393022473280346E-5</c:v>
                </c:pt>
                <c:pt idx="61">
                  <c:v>3.3434411498635092E-5</c:v>
                </c:pt>
                <c:pt idx="62">
                  <c:v>3.5608545599950177E-5</c:v>
                </c:pt>
                <c:pt idx="63">
                  <c:v>3.792405676993873E-5</c:v>
                </c:pt>
                <c:pt idx="64">
                  <c:v>4.0390138312516426E-5</c:v>
                </c:pt>
                <c:pt idx="65">
                  <c:v>4.3016581343094651E-5</c:v>
                </c:pt>
                <c:pt idx="66">
                  <c:v>4.5813813662372433E-5</c:v>
                </c:pt>
                <c:pt idx="67">
                  <c:v>4.8792941157968491E-5</c:v>
                </c:pt>
                <c:pt idx="68">
                  <c:v>5.1965791898270287E-5</c:v>
                </c:pt>
                <c:pt idx="69">
                  <c:v>5.5344963093566571E-5</c:v>
                </c:pt>
                <c:pt idx="70">
                  <c:v>5.8943871110914449E-5</c:v>
                </c:pt>
                <c:pt idx="71">
                  <c:v>6.2776804741314707E-5</c:v>
                </c:pt>
                <c:pt idx="72">
                  <c:v>6.685898193068321E-5</c:v>
                </c:pt>
                <c:pt idx="73">
                  <c:v>7.1206610199858492E-5</c:v>
                </c:pt>
                <c:pt idx="74">
                  <c:v>7.5836950993530964E-5</c:v>
                </c:pt>
                <c:pt idx="75">
                  <c:v>8.0768388213579674E-5</c:v>
                </c:pt>
                <c:pt idx="76">
                  <c:v>8.6020501208915767E-5</c:v>
                </c:pt>
                <c:pt idx="77">
                  <c:v>9.1614142511624308E-5</c:v>
                </c:pt>
                <c:pt idx="78">
                  <c:v>9.7571520628041565E-5</c:v>
                </c:pt>
                <c:pt idx="79">
                  <c:v>1.0391628821347521E-4</c:v>
                </c:pt>
                <c:pt idx="80">
                  <c:v>1.1067363598064693E-4</c:v>
                </c:pt>
                <c:pt idx="81">
                  <c:v>1.1787039271470457E-4</c:v>
                </c:pt>
                <c:pt idx="82">
                  <c:v>1.2553513179189434E-4</c:v>
                </c:pt>
                <c:pt idx="83">
                  <c:v>1.3369828462480668E-4</c:v>
                </c:pt>
                <c:pt idx="84">
                  <c:v>1.4239226148460537E-4</c:v>
                </c:pt>
                <c:pt idx="85">
                  <c:v>1.5165158017994666E-4</c:v>
                </c:pt>
                <c:pt idx="86">
                  <c:v>1.6151300310348157E-4</c:v>
                </c:pt>
                <c:pt idx="87">
                  <c:v>1.7201568319005683E-4</c:v>
                </c:pt>
                <c:pt idx="88">
                  <c:v>1.8320131936611994E-4</c:v>
                </c:pt>
                <c:pt idx="89">
                  <c:v>1.9511432210750379E-4</c:v>
                </c:pt>
                <c:pt idx="90">
                  <c:v>2.0780198976291331E-4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6-4B6E-93CD-EB305F52A213}"/>
            </c:ext>
          </c:extLst>
        </c:ser>
        <c:ser>
          <c:idx val="4"/>
          <c:order val="4"/>
          <c:tx>
            <c:strRef>
              <c:f>MIMICS_fT!$Q$1</c:f>
              <c:strCache>
                <c:ptCount val="1"/>
                <c:pt idx="0">
                  <c:v>Vmax_k2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MIMICS_fT!$Q$2:$Q$92</c:f>
              <c:numCache>
                <c:formatCode>General</c:formatCode>
                <c:ptCount val="91"/>
                <c:pt idx="0">
                  <c:v>7.1647326480868654E-7</c:v>
                </c:pt>
                <c:pt idx="1">
                  <c:v>7.6306325661292983E-7</c:v>
                </c:pt>
                <c:pt idx="2">
                  <c:v>8.1268284832401478E-7</c:v>
                </c:pt>
                <c:pt idx="3">
                  <c:v>8.6552904524802006E-7</c:v>
                </c:pt>
                <c:pt idx="4">
                  <c:v>9.2181166332338846E-7</c:v>
                </c:pt>
                <c:pt idx="5">
                  <c:v>9.8175416215586065E-7</c:v>
                </c:pt>
                <c:pt idx="6">
                  <c:v>1.0455945322230348E-6</c:v>
                </c:pt>
                <c:pt idx="7">
                  <c:v>1.1135862397710339E-6</c:v>
                </c:pt>
                <c:pt idx="8">
                  <c:v>1.185999233154819E-6</c:v>
                </c:pt>
                <c:pt idx="9">
                  <c:v>1.2631210146176287E-6</c:v>
                </c:pt>
                <c:pt idx="10">
                  <c:v>1.3452577817648531E-6</c:v>
                </c:pt>
                <c:pt idx="11">
                  <c:v>1.4327356432643387E-6</c:v>
                </c:pt>
                <c:pt idx="12">
                  <c:v>1.5259019135998498E-6</c:v>
                </c:pt>
                <c:pt idx="13">
                  <c:v>1.6251264920182488E-6</c:v>
                </c:pt>
                <c:pt idx="14">
                  <c:v>1.7308033311452548E-6</c:v>
                </c:pt>
                <c:pt idx="15">
                  <c:v>1.8433520011006449E-6</c:v>
                </c:pt>
                <c:pt idx="16">
                  <c:v>1.9632193553229221E-6</c:v>
                </c:pt>
                <c:pt idx="17">
                  <c:v>2.0908813047172935E-6</c:v>
                </c:pt>
                <c:pt idx="18">
                  <c:v>2.2268447071708864E-6</c:v>
                </c:pt>
                <c:pt idx="19">
                  <c:v>2.3716493799371725E-6</c:v>
                </c:pt>
                <c:pt idx="20">
                  <c:v>2.5258702428793715E-6</c:v>
                </c:pt>
                <c:pt idx="21">
                  <c:v>2.6901196010822263E-6</c:v>
                </c:pt>
                <c:pt idx="22">
                  <c:v>2.8650495758947857E-6</c:v>
                </c:pt>
                <c:pt idx="23">
                  <c:v>3.0513546940562154E-6</c:v>
                </c:pt>
                <c:pt idx="24">
                  <c:v>3.249774645184297E-6</c:v>
                </c:pt>
                <c:pt idx="25">
                  <c:v>3.4610972185746674E-6</c:v>
                </c:pt>
                <c:pt idx="26">
                  <c:v>3.6861614309708433E-6</c:v>
                </c:pt>
                <c:pt idx="27">
                  <c:v>3.9258608577232219E-6</c:v>
                </c:pt>
                <c:pt idx="28">
                  <c:v>4.1811471805628637E-6</c:v>
                </c:pt>
                <c:pt idx="29">
                  <c:v>4.4530339660757503E-6</c:v>
                </c:pt>
                <c:pt idx="30">
                  <c:v>4.7426006898793036E-6</c:v>
                </c:pt>
                <c:pt idx="31">
                  <c:v>5.0509970224783619E-6</c:v>
                </c:pt>
                <c:pt idx="32">
                  <c:v>5.3794473938168642E-6</c:v>
                </c:pt>
                <c:pt idx="33">
                  <c:v>5.7292558546478613E-6</c:v>
                </c:pt>
                <c:pt idx="34">
                  <c:v>6.1018112540230631E-6</c:v>
                </c:pt>
                <c:pt idx="35">
                  <c:v>6.4985927534581874E-6</c:v>
                </c:pt>
                <c:pt idx="36">
                  <c:v>6.9211756996670452E-6</c:v>
                </c:pt>
                <c:pt idx="37">
                  <c:v>7.3712378791809098E-6</c:v>
                </c:pt>
                <c:pt idx="38">
                  <c:v>7.8505661796861129E-6</c:v>
                </c:pt>
                <c:pt idx="39">
                  <c:v>8.3610636845272901E-6</c:v>
                </c:pt>
                <c:pt idx="40">
                  <c:v>8.9047572285437521E-6</c:v>
                </c:pt>
                <c:pt idx="41">
                  <c:v>9.4838054452380687E-6</c:v>
                </c:pt>
                <c:pt idx="42">
                  <c:v>1.0100507337226549E-5</c:v>
                </c:pt>
                <c:pt idx="43">
                  <c:v>1.0757311403998999E-5</c:v>
                </c:pt>
                <c:pt idx="44">
                  <c:v>1.1456825363227928E-5</c:v>
                </c:pt>
                <c:pt idx="45">
                  <c:v>1.2201826504223699E-5</c:v>
                </c:pt>
                <c:pt idx="46">
                  <c:v>1.2995272714642132E-5</c:v>
                </c:pt>
                <c:pt idx="47">
                  <c:v>1.3840314224224136E-5</c:v>
                </c:pt>
                <c:pt idx="48">
                  <c:v>1.4740306112193517E-5</c:v>
                </c:pt>
                <c:pt idx="49">
                  <c:v>1.5698821627971349E-5</c:v>
                </c:pt>
                <c:pt idx="50">
                  <c:v>1.6719666378094378E-5</c:v>
                </c:pt>
                <c:pt idx="51">
                  <c:v>1.7806893435663795E-5</c:v>
                </c:pt>
                <c:pt idx="52">
                  <c:v>1.8964819432313687E-5</c:v>
                </c:pt>
                <c:pt idx="53">
                  <c:v>2.0198041696589482E-5</c:v>
                </c:pt>
                <c:pt idx="54">
                  <c:v>2.1511456506780804E-5</c:v>
                </c:pt>
                <c:pt idx="55">
                  <c:v>2.2910278530678474E-5</c:v>
                </c:pt>
                <c:pt idx="56">
                  <c:v>2.4400061529437324E-5</c:v>
                </c:pt>
                <c:pt idx="57">
                  <c:v>2.5986720407746002E-5</c:v>
                </c:pt>
                <c:pt idx="58">
                  <c:v>2.7676554697849377E-5</c:v>
                </c:pt>
                <c:pt idx="59">
                  <c:v>2.9476273570662882E-5</c:v>
                </c:pt>
                <c:pt idx="60">
                  <c:v>3.1393022473280346E-5</c:v>
                </c:pt>
                <c:pt idx="61">
                  <c:v>3.3434411498635092E-5</c:v>
                </c:pt>
                <c:pt idx="62">
                  <c:v>3.5608545599950177E-5</c:v>
                </c:pt>
                <c:pt idx="63">
                  <c:v>3.792405676993873E-5</c:v>
                </c:pt>
                <c:pt idx="64">
                  <c:v>4.0390138312516426E-5</c:v>
                </c:pt>
                <c:pt idx="65">
                  <c:v>4.3016581343094651E-5</c:v>
                </c:pt>
                <c:pt idx="66">
                  <c:v>4.5813813662372433E-5</c:v>
                </c:pt>
                <c:pt idx="67">
                  <c:v>4.8792941157968491E-5</c:v>
                </c:pt>
                <c:pt idx="68">
                  <c:v>5.1965791898270287E-5</c:v>
                </c:pt>
                <c:pt idx="69">
                  <c:v>5.5344963093566571E-5</c:v>
                </c:pt>
                <c:pt idx="70">
                  <c:v>5.8943871110914449E-5</c:v>
                </c:pt>
                <c:pt idx="71">
                  <c:v>6.2776804741314707E-5</c:v>
                </c:pt>
                <c:pt idx="72">
                  <c:v>6.685898193068321E-5</c:v>
                </c:pt>
                <c:pt idx="73">
                  <c:v>7.1206610199858492E-5</c:v>
                </c:pt>
                <c:pt idx="74">
                  <c:v>7.5836950993530964E-5</c:v>
                </c:pt>
                <c:pt idx="75">
                  <c:v>8.0768388213579674E-5</c:v>
                </c:pt>
                <c:pt idx="76">
                  <c:v>8.6020501208915767E-5</c:v>
                </c:pt>
                <c:pt idx="77">
                  <c:v>9.1614142511624308E-5</c:v>
                </c:pt>
                <c:pt idx="78">
                  <c:v>9.7571520628041565E-5</c:v>
                </c:pt>
                <c:pt idx="79">
                  <c:v>1.0391628821347521E-4</c:v>
                </c:pt>
                <c:pt idx="80">
                  <c:v>1.1067363598064693E-4</c:v>
                </c:pt>
                <c:pt idx="81">
                  <c:v>1.1787039271470457E-4</c:v>
                </c:pt>
                <c:pt idx="82">
                  <c:v>1.2553513179189434E-4</c:v>
                </c:pt>
                <c:pt idx="83">
                  <c:v>1.3369828462480668E-4</c:v>
                </c:pt>
                <c:pt idx="84">
                  <c:v>1.4239226148460537E-4</c:v>
                </c:pt>
                <c:pt idx="85">
                  <c:v>1.5165158017994666E-4</c:v>
                </c:pt>
                <c:pt idx="86">
                  <c:v>1.6151300310348157E-4</c:v>
                </c:pt>
                <c:pt idx="87">
                  <c:v>1.7201568319005683E-4</c:v>
                </c:pt>
                <c:pt idx="88">
                  <c:v>1.8320131936611994E-4</c:v>
                </c:pt>
                <c:pt idx="89">
                  <c:v>1.9511432210750379E-4</c:v>
                </c:pt>
                <c:pt idx="90">
                  <c:v>2.0780198976291331E-4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6-4B6E-93CD-EB305F52A213}"/>
            </c:ext>
          </c:extLst>
        </c:ser>
        <c:ser>
          <c:idx val="5"/>
          <c:order val="5"/>
          <c:tx>
            <c:strRef>
              <c:f>MIMICS_fT!$R$1</c:f>
              <c:strCache>
                <c:ptCount val="1"/>
                <c:pt idx="0">
                  <c:v>Vmax_k3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MIMICS_fT!$R$2:$R$92</c:f>
              <c:numCache>
                <c:formatCode>General</c:formatCode>
                <c:ptCount val="91"/>
                <c:pt idx="0">
                  <c:v>4.7764884320579103E-7</c:v>
                </c:pt>
                <c:pt idx="1">
                  <c:v>5.0870883774195319E-7</c:v>
                </c:pt>
                <c:pt idx="2">
                  <c:v>5.4178856554934318E-7</c:v>
                </c:pt>
                <c:pt idx="3">
                  <c:v>5.7701936349868004E-7</c:v>
                </c:pt>
                <c:pt idx="4">
                  <c:v>6.1454110888225897E-7</c:v>
                </c:pt>
                <c:pt idx="5">
                  <c:v>6.5450277477057377E-7</c:v>
                </c:pt>
                <c:pt idx="6">
                  <c:v>6.9706302148202323E-7</c:v>
                </c:pt>
                <c:pt idx="7">
                  <c:v>7.4239082651402263E-7</c:v>
                </c:pt>
                <c:pt idx="8">
                  <c:v>7.9066615543654601E-7</c:v>
                </c:pt>
                <c:pt idx="9">
                  <c:v>8.4208067641175251E-7</c:v>
                </c:pt>
                <c:pt idx="10">
                  <c:v>8.9683852117656869E-7</c:v>
                </c:pt>
                <c:pt idx="11">
                  <c:v>9.5515709550955923E-7</c:v>
                </c:pt>
                <c:pt idx="12">
                  <c:v>1.0172679423998999E-6</c:v>
                </c:pt>
                <c:pt idx="13">
                  <c:v>1.0834176613454991E-6</c:v>
                </c:pt>
                <c:pt idx="14">
                  <c:v>1.1538688874301699E-6</c:v>
                </c:pt>
                <c:pt idx="15">
                  <c:v>1.2289013340670966E-6</c:v>
                </c:pt>
                <c:pt idx="16">
                  <c:v>1.3088129035486147E-6</c:v>
                </c:pt>
                <c:pt idx="17">
                  <c:v>1.3939208698115288E-6</c:v>
                </c:pt>
                <c:pt idx="18">
                  <c:v>1.4845631381139243E-6</c:v>
                </c:pt>
                <c:pt idx="19">
                  <c:v>1.5810995866247816E-6</c:v>
                </c:pt>
                <c:pt idx="20">
                  <c:v>1.6839134952529143E-6</c:v>
                </c:pt>
                <c:pt idx="21">
                  <c:v>1.7934130673881509E-6</c:v>
                </c:pt>
                <c:pt idx="22">
                  <c:v>1.910033050596524E-6</c:v>
                </c:pt>
                <c:pt idx="23">
                  <c:v>2.0342364627041434E-6</c:v>
                </c:pt>
                <c:pt idx="24">
                  <c:v>2.1665164301228647E-6</c:v>
                </c:pt>
                <c:pt idx="25">
                  <c:v>2.3073981457164451E-6</c:v>
                </c:pt>
                <c:pt idx="26">
                  <c:v>2.4574409539805624E-6</c:v>
                </c:pt>
                <c:pt idx="27">
                  <c:v>2.6172405718154814E-6</c:v>
                </c:pt>
                <c:pt idx="28">
                  <c:v>2.7874314537085759E-6</c:v>
                </c:pt>
                <c:pt idx="29">
                  <c:v>2.9686893107171667E-6</c:v>
                </c:pt>
                <c:pt idx="30">
                  <c:v>3.1617337932528692E-6</c:v>
                </c:pt>
                <c:pt idx="31">
                  <c:v>3.367331348318908E-6</c:v>
                </c:pt>
                <c:pt idx="32">
                  <c:v>3.5862982625445758E-6</c:v>
                </c:pt>
                <c:pt idx="33">
                  <c:v>3.8195039030985742E-6</c:v>
                </c:pt>
                <c:pt idx="34">
                  <c:v>4.0678741693487085E-6</c:v>
                </c:pt>
                <c:pt idx="35">
                  <c:v>4.332395168972125E-6</c:v>
                </c:pt>
                <c:pt idx="36">
                  <c:v>4.6141171331113634E-6</c:v>
                </c:pt>
                <c:pt idx="37">
                  <c:v>4.9141585861206063E-6</c:v>
                </c:pt>
                <c:pt idx="38">
                  <c:v>5.2337107864574091E-6</c:v>
                </c:pt>
                <c:pt idx="39">
                  <c:v>5.5740424563515273E-6</c:v>
                </c:pt>
                <c:pt idx="40">
                  <c:v>5.9365048190291681E-6</c:v>
                </c:pt>
                <c:pt idx="41">
                  <c:v>6.3225369634920461E-6</c:v>
                </c:pt>
                <c:pt idx="42">
                  <c:v>6.7336715581510327E-6</c:v>
                </c:pt>
                <c:pt idx="43">
                  <c:v>7.1715409359993327E-6</c:v>
                </c:pt>
                <c:pt idx="44">
                  <c:v>7.6378835754852859E-6</c:v>
                </c:pt>
                <c:pt idx="45">
                  <c:v>8.1345510028157994E-6</c:v>
                </c:pt>
                <c:pt idx="46">
                  <c:v>8.6635151430947547E-6</c:v>
                </c:pt>
                <c:pt idx="47">
                  <c:v>9.2268761494827574E-6</c:v>
                </c:pt>
                <c:pt idx="48">
                  <c:v>9.826870741462344E-6</c:v>
                </c:pt>
                <c:pt idx="49">
                  <c:v>1.0465881085314233E-5</c:v>
                </c:pt>
                <c:pt idx="50">
                  <c:v>1.1146444252062918E-5</c:v>
                </c:pt>
                <c:pt idx="51">
                  <c:v>1.1871262290442529E-5</c:v>
                </c:pt>
                <c:pt idx="52">
                  <c:v>1.2643212954875792E-5</c:v>
                </c:pt>
                <c:pt idx="53">
                  <c:v>1.3465361131059654E-5</c:v>
                </c:pt>
                <c:pt idx="54">
                  <c:v>1.4340971004520536E-5</c:v>
                </c:pt>
                <c:pt idx="55">
                  <c:v>1.5273519020452316E-5</c:v>
                </c:pt>
                <c:pt idx="56">
                  <c:v>1.6266707686291549E-5</c:v>
                </c:pt>
                <c:pt idx="57">
                  <c:v>1.7324480271830669E-5</c:v>
                </c:pt>
                <c:pt idx="58">
                  <c:v>1.8451036465232919E-5</c:v>
                </c:pt>
                <c:pt idx="59">
                  <c:v>1.9650849047108587E-5</c:v>
                </c:pt>
                <c:pt idx="60">
                  <c:v>2.0928681648853563E-5</c:v>
                </c:pt>
                <c:pt idx="61">
                  <c:v>2.2289607665756729E-5</c:v>
                </c:pt>
                <c:pt idx="62">
                  <c:v>2.3739030399966782E-5</c:v>
                </c:pt>
                <c:pt idx="63">
                  <c:v>2.5282704513292488E-5</c:v>
                </c:pt>
                <c:pt idx="64">
                  <c:v>2.6926758875010953E-5</c:v>
                </c:pt>
                <c:pt idx="65">
                  <c:v>2.8677720895396434E-5</c:v>
                </c:pt>
                <c:pt idx="66">
                  <c:v>3.0542542441581622E-5</c:v>
                </c:pt>
                <c:pt idx="67">
                  <c:v>3.2528627438645661E-5</c:v>
                </c:pt>
                <c:pt idx="68">
                  <c:v>3.4643861265513525E-5</c:v>
                </c:pt>
                <c:pt idx="69">
                  <c:v>3.6896642062377712E-5</c:v>
                </c:pt>
                <c:pt idx="70">
                  <c:v>3.9295914073942963E-5</c:v>
                </c:pt>
                <c:pt idx="71">
                  <c:v>4.1851203160876471E-5</c:v>
                </c:pt>
                <c:pt idx="72">
                  <c:v>4.4572654620455478E-5</c:v>
                </c:pt>
                <c:pt idx="73">
                  <c:v>4.747107346657233E-5</c:v>
                </c:pt>
                <c:pt idx="74">
                  <c:v>5.0557967329020647E-5</c:v>
                </c:pt>
                <c:pt idx="75">
                  <c:v>5.3845592142386452E-5</c:v>
                </c:pt>
                <c:pt idx="76">
                  <c:v>5.7347000805943845E-5</c:v>
                </c:pt>
                <c:pt idx="77">
                  <c:v>6.1076095007749534E-5</c:v>
                </c:pt>
                <c:pt idx="78">
                  <c:v>6.5047680418694372E-5</c:v>
                </c:pt>
                <c:pt idx="79">
                  <c:v>6.9277525475650142E-5</c:v>
                </c:pt>
                <c:pt idx="80">
                  <c:v>7.3782423987097959E-5</c:v>
                </c:pt>
                <c:pt idx="81">
                  <c:v>7.8580261809803041E-5</c:v>
                </c:pt>
                <c:pt idx="82">
                  <c:v>8.3690087861262895E-5</c:v>
                </c:pt>
                <c:pt idx="83">
                  <c:v>8.9132189749871116E-5</c:v>
                </c:pt>
                <c:pt idx="84">
                  <c:v>9.4928174323070258E-5</c:v>
                </c:pt>
                <c:pt idx="85">
                  <c:v>1.0110105345329777E-4</c:v>
                </c:pt>
                <c:pt idx="86">
                  <c:v>1.0767533540232104E-4</c:v>
                </c:pt>
                <c:pt idx="87">
                  <c:v>1.1467712212670456E-4</c:v>
                </c:pt>
                <c:pt idx="88">
                  <c:v>1.2213421291074663E-4</c:v>
                </c:pt>
                <c:pt idx="89">
                  <c:v>1.3007621473833586E-4</c:v>
                </c:pt>
                <c:pt idx="90">
                  <c:v>1.3853465984194221E-4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6-4B6E-93CD-EB305F52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45976"/>
        <c:axId val="541547288"/>
      </c:scatterChart>
      <c:valAx>
        <c:axId val="541545976"/>
        <c:scaling>
          <c:orientation val="minMax"/>
          <c:max val="5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Temperature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47288"/>
        <c:crosses val="autoZero"/>
        <c:crossBetween val="midCat"/>
      </c:valAx>
      <c:valAx>
        <c:axId val="541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(MIC*Vmax)/(Km+MIC)</a:t>
            </a:r>
            <a:r>
              <a:rPr lang="en-US" baseline="0"/>
              <a:t> </a:t>
            </a:r>
            <a:r>
              <a:rPr lang="en-US"/>
              <a:t>(MIC=0.05)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MIMICS_fT!$AD$1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MIMICS_fT!$AD$2:$AD$92</c:f>
              <c:numCache>
                <c:formatCode>General</c:formatCode>
                <c:ptCount val="91"/>
                <c:pt idx="0">
                  <c:v>1.6744234891821942E-6</c:v>
                </c:pt>
                <c:pt idx="1">
                  <c:v>1.7726030409251755E-6</c:v>
                </c:pt>
                <c:pt idx="2">
                  <c:v>1.876380790961229E-6</c:v>
                </c:pt>
                <c:pt idx="3">
                  <c:v>1.986065126408326E-6</c:v>
                </c:pt>
                <c:pt idx="4">
                  <c:v>2.1019807242633183E-6</c:v>
                </c:pt>
                <c:pt idx="5">
                  <c:v>2.2244693701484744E-6</c:v>
                </c:pt>
                <c:pt idx="6">
                  <c:v>2.3538908159773433E-6</c:v>
                </c:pt>
                <c:pt idx="7">
                  <c:v>2.4906236782906865E-6</c:v>
                </c:pt>
                <c:pt idx="8">
                  <c:v>2.6350663790890152E-6</c:v>
                </c:pt>
                <c:pt idx="9">
                  <c:v>2.7876381310673304E-6</c:v>
                </c:pt>
                <c:pt idx="10">
                  <c:v>2.9487799692402292E-6</c:v>
                </c:pt>
                <c:pt idx="11">
                  <c:v>3.1189558310316334E-6</c:v>
                </c:pt>
                <c:pt idx="12">
                  <c:v>3.298653686993331E-6</c:v>
                </c:pt>
                <c:pt idx="13">
                  <c:v>3.4883867244103231E-6</c:v>
                </c:pt>
                <c:pt idx="14">
                  <c:v>3.6886945861489249E-6</c:v>
                </c:pt>
                <c:pt idx="15">
                  <c:v>3.9001446672058422E-6</c:v>
                </c:pt>
                <c:pt idx="16">
                  <c:v>4.1233334715231741E-6</c:v>
                </c:pt>
                <c:pt idx="17">
                  <c:v>4.3588880317457805E-6</c:v>
                </c:pt>
                <c:pt idx="18">
                  <c:v>4.6074673947138375E-6</c:v>
                </c:pt>
                <c:pt idx="19">
                  <c:v>4.8697641756049396E-6</c:v>
                </c:pt>
                <c:pt idx="20">
                  <c:v>5.1465061837670178E-6</c:v>
                </c:pt>
                <c:pt idx="21">
                  <c:v>5.4384581234159477E-6</c:v>
                </c:pt>
                <c:pt idx="22">
                  <c:v>5.7464233725100928E-6</c:v>
                </c:pt>
                <c:pt idx="23">
                  <c:v>6.0712458432586559E-6</c:v>
                </c:pt>
                <c:pt idx="24">
                  <c:v>6.4138119278717994E-6</c:v>
                </c:pt>
                <c:pt idx="25">
                  <c:v>6.7750525333181297E-6</c:v>
                </c:pt>
                <c:pt idx="26">
                  <c:v>7.1559452090200657E-6</c:v>
                </c:pt>
                <c:pt idx="27">
                  <c:v>7.5575163715896385E-6</c:v>
                </c:pt>
                <c:pt idx="28">
                  <c:v>7.9808436308872517E-6</c:v>
                </c:pt>
                <c:pt idx="29">
                  <c:v>8.4270582218736003E-6</c:v>
                </c:pt>
                <c:pt idx="30">
                  <c:v>8.8973475469213616E-6</c:v>
                </c:pt>
                <c:pt idx="31">
                  <c:v>9.3929578334581842E-6</c:v>
                </c:pt>
                <c:pt idx="32">
                  <c:v>9.9151969120268952E-6</c:v>
                </c:pt>
                <c:pt idx="33">
                  <c:v>1.0465437120072268E-5</c:v>
                </c:pt>
                <c:pt idx="34">
                  <c:v>1.1045118336997797E-5</c:v>
                </c:pt>
                <c:pt idx="35">
                  <c:v>1.1655751156280081E-5</c:v>
                </c:pt>
                <c:pt idx="36">
                  <c:v>1.2298920200683416E-5</c:v>
                </c:pt>
                <c:pt idx="37">
                  <c:v>1.2976287586883877E-5</c:v>
                </c:pt>
                <c:pt idx="38">
                  <c:v>1.3689596546090775E-5</c:v>
                </c:pt>
                <c:pt idx="39">
                  <c:v>1.4440675207543962E-5</c:v>
                </c:pt>
                <c:pt idx="40">
                  <c:v>1.5231440552069623E-5</c:v>
                </c:pt>
                <c:pt idx="41">
                  <c:v>1.6063902543194751E-5</c:v>
                </c:pt>
                <c:pt idx="42">
                  <c:v>1.6940168443651765E-5</c:v>
                </c:pt>
                <c:pt idx="43">
                  <c:v>1.7862447325451619E-5</c:v>
                </c:pt>
                <c:pt idx="44">
                  <c:v>1.8833054782065461E-5</c:v>
                </c:pt>
                <c:pt idx="45">
                  <c:v>1.9854417851632899E-5</c:v>
                </c:pt>
                <c:pt idx="46">
                  <c:v>2.0929080160509736E-5</c:v>
                </c:pt>
                <c:pt idx="47">
                  <c:v>2.2059707296880966E-5</c:v>
                </c:pt>
                <c:pt idx="48">
                  <c:v>2.32490924245948E-5</c:v>
                </c:pt>
                <c:pt idx="49">
                  <c:v>2.4500162147824213E-5</c:v>
                </c:pt>
                <c:pt idx="50">
                  <c:v>2.5815982637632222E-5</c:v>
                </c:pt>
                <c:pt idx="51">
                  <c:v>2.7199766032007702E-5</c:v>
                </c:pt>
                <c:pt idx="52">
                  <c:v>2.8654877121451348E-5</c:v>
                </c:pt>
                <c:pt idx="53">
                  <c:v>3.018484033272711E-5</c:v>
                </c:pt>
                <c:pt idx="54">
                  <c:v>3.1793347023952921E-5</c:v>
                </c:pt>
                <c:pt idx="55">
                  <c:v>3.34842631047886E-5</c:v>
                </c:pt>
                <c:pt idx="56">
                  <c:v>3.526163699608894E-5</c:v>
                </c:pt>
                <c:pt idx="57">
                  <c:v>3.7129707944026491E-5</c:v>
                </c:pt>
                <c:pt idx="58">
                  <c:v>3.9092914704352854E-5</c:v>
                </c:pt>
                <c:pt idx="59">
                  <c:v>4.1155904613162781E-5</c:v>
                </c:pt>
                <c:pt idx="60">
                  <c:v>4.3323543061249207E-5</c:v>
                </c:pt>
                <c:pt idx="61">
                  <c:v>4.5600923389895258E-5</c:v>
                </c:pt>
                <c:pt idx="62">
                  <c:v>4.7993377226738927E-5</c:v>
                </c:pt>
                <c:pt idx="63">
                  <c:v>5.0506485281171788E-5</c:v>
                </c:pt>
                <c:pt idx="64">
                  <c:v>5.3146088619595422E-5</c:v>
                </c:pt>
                <c:pt idx="65">
                  <c:v>5.5918300441757419E-5</c:v>
                </c:pt>
                <c:pt idx="66">
                  <c:v>5.8829518380329705E-5</c:v>
                </c:pt>
                <c:pt idx="67">
                  <c:v>6.1886437346872323E-5</c:v>
                </c:pt>
                <c:pt idx="68">
                  <c:v>6.5096062948348995E-5</c:v>
                </c:pt>
                <c:pt idx="69">
                  <c:v>6.8465725499430662E-5</c:v>
                </c:pt>
                <c:pt idx="70">
                  <c:v>7.2003094656939711E-5</c:v>
                </c:pt>
                <c:pt idx="71">
                  <c:v>7.571619470395125E-5</c:v>
                </c:pt>
                <c:pt idx="72">
                  <c:v>7.961342051228615E-5</c:v>
                </c:pt>
                <c:pt idx="73">
                  <c:v>8.3703554213399831E-5</c:v>
                </c:pt>
                <c:pt idx="74">
                  <c:v>8.7995782608996258E-5</c:v>
                </c:pt>
                <c:pt idx="75">
                  <c:v>9.2499715354081469E-5</c:v>
                </c:pt>
                <c:pt idx="76">
                  <c:v>9.7225403946616951E-5</c:v>
                </c:pt>
                <c:pt idx="77">
                  <c:v>1.0218336155943908E-4</c:v>
                </c:pt>
                <c:pt idx="78">
                  <c:v>1.073845837516889E-4</c:v>
                </c:pt>
                <c:pt idx="79">
                  <c:v>1.1284057009864006E-4</c:v>
                </c:pt>
                <c:pt idx="80">
                  <c:v>1.1856334678052621E-4</c:v>
                </c:pt>
                <c:pt idx="81">
                  <c:v>1.2456549017276637E-4</c:v>
                </c:pt>
                <c:pt idx="82">
                  <c:v>1.308601514818527E-4</c:v>
                </c:pt>
                <c:pt idx="83">
                  <c:v>1.3746108247312226E-4</c:v>
                </c:pt>
                <c:pt idx="84">
                  <c:v>1.4438266233866661E-4</c:v>
                </c:pt>
                <c:pt idx="85">
                  <c:v>1.5163992575577099E-4</c:v>
                </c:pt>
                <c:pt idx="86">
                  <c:v>1.5924859218848886E-4</c:v>
                </c:pt>
                <c:pt idx="87">
                  <c:v>1.6722509648727752E-4</c:v>
                </c:pt>
                <c:pt idx="88">
                  <c:v>1.7558662084404944E-4</c:v>
                </c:pt>
                <c:pt idx="89">
                  <c:v>1.8435112816251106E-4</c:v>
                </c:pt>
                <c:pt idx="90">
                  <c:v>1.9353739690630868E-4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547-B4C8-0F8B1FC3F31F}"/>
            </c:ext>
          </c:extLst>
        </c:ser>
        <c:ser>
          <c:idx val="1"/>
          <c:order val="1"/>
          <c:tx>
            <c:strRef>
              <c:f>MIMICS_fT!$AE$1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MIMICS_fT!$AE$2:$AE$92</c:f>
              <c:numCache>
                <c:formatCode>General</c:formatCode>
                <c:ptCount val="91"/>
                <c:pt idx="0">
                  <c:v>1.7656474230873576E-7</c:v>
                </c:pt>
                <c:pt idx="1">
                  <c:v>1.856817483860333E-7</c:v>
                </c:pt>
                <c:pt idx="2">
                  <c:v>1.9525141300535695E-7</c:v>
                </c:pt>
                <c:pt idx="3">
                  <c:v>2.0529534948562443E-7</c:v>
                </c:pt>
                <c:pt idx="4">
                  <c:v>2.1583616782458133E-7</c:v>
                </c:pt>
                <c:pt idx="5">
                  <c:v>2.2689751949990159E-7</c:v>
                </c:pt>
                <c:pt idx="6">
                  <c:v>2.3850414425784887E-7</c:v>
                </c:pt>
                <c:pt idx="7">
                  <c:v>2.5068191897739083E-7</c:v>
                </c:pt>
                <c:pt idx="8">
                  <c:v>2.6345790870154285E-7</c:v>
                </c:pt>
                <c:pt idx="9">
                  <c:v>2.7686041993176815E-7</c:v>
                </c:pt>
                <c:pt idx="10">
                  <c:v>2.9091905628549339E-7</c:v>
                </c:pt>
                <c:pt idx="11">
                  <c:v>3.0566477662121302E-7</c:v>
                </c:pt>
                <c:pt idx="12">
                  <c:v>3.2112995574026827E-7</c:v>
                </c:pt>
                <c:pt idx="13">
                  <c:v>3.3734844777919891E-7</c:v>
                </c:pt>
                <c:pt idx="14">
                  <c:v>3.5435565241158931E-7</c:v>
                </c:pt>
                <c:pt idx="15">
                  <c:v>3.7218858398357926E-7</c:v>
                </c:pt>
                <c:pt idx="16">
                  <c:v>3.9088594371268174E-7</c:v>
                </c:pt>
                <c:pt idx="17">
                  <c:v>4.1048819508526941E-7</c:v>
                </c:pt>
                <c:pt idx="18">
                  <c:v>4.3103764259405925E-7</c:v>
                </c:pt>
                <c:pt idx="19">
                  <c:v>4.5257851396315333E-7</c:v>
                </c:pt>
                <c:pt idx="20">
                  <c:v>4.7515704601469756E-7</c:v>
                </c:pt>
                <c:pt idx="21">
                  <c:v>4.9882157433801549E-7</c:v>
                </c:pt>
                <c:pt idx="22">
                  <c:v>5.2362262692915107E-7</c:v>
                </c:pt>
                <c:pt idx="23">
                  <c:v>5.4961302197616567E-7</c:v>
                </c:pt>
                <c:pt idx="24">
                  <c:v>5.768479699732547E-7</c:v>
                </c:pt>
                <c:pt idx="25">
                  <c:v>6.0538518035480959E-7</c:v>
                </c:pt>
                <c:pt idx="26">
                  <c:v>6.3528497284897804E-7</c:v>
                </c:pt>
                <c:pt idx="27">
                  <c:v>6.6661039375905154E-7</c:v>
                </c:pt>
                <c:pt idx="28">
                  <c:v>6.9942733739020689E-7</c:v>
                </c:pt>
                <c:pt idx="29">
                  <c:v>7.3380467284867733E-7</c:v>
                </c:pt>
                <c:pt idx="30">
                  <c:v>7.6981437645044839E-7</c:v>
                </c:pt>
                <c:pt idx="31">
                  <c:v>8.0753166998701012E-7</c:v>
                </c:pt>
                <c:pt idx="32">
                  <c:v>8.4703516510659304E-7</c:v>
                </c:pt>
                <c:pt idx="33">
                  <c:v>8.8840701408068303E-7</c:v>
                </c:pt>
                <c:pt idx="34">
                  <c:v>9.3173306723750116E-7</c:v>
                </c:pt>
                <c:pt idx="35">
                  <c:v>9.7710303735653251E-7</c:v>
                </c:pt>
                <c:pt idx="36">
                  <c:v>1.02461067133112E-6</c:v>
                </c:pt>
                <c:pt idx="37">
                  <c:v>1.0743539294196552E-6</c:v>
                </c:pt>
                <c:pt idx="38">
                  <c:v>1.1264351724200324E-6</c:v>
                </c:pt>
                <c:pt idx="39">
                  <c:v>1.1809613571167094E-6</c:v>
                </c:pt>
                <c:pt idx="40">
                  <c:v>1.238044240365139E-6</c:v>
                </c:pt>
                <c:pt idx="41">
                  <c:v>1.2978005921943656E-6</c:v>
                </c:pt>
                <c:pt idx="42">
                  <c:v>1.3603524183253408E-6</c:v>
                </c:pt>
                <c:pt idx="43">
                  <c:v>1.4258271925199956E-6</c:v>
                </c:pt>
                <c:pt idx="44">
                  <c:v>1.4943580991944006E-6</c:v>
                </c:pt>
                <c:pt idx="45">
                  <c:v>1.566084286748367E-6</c:v>
                </c:pt>
                <c:pt idx="46">
                  <c:v>1.6411511320837773E-6</c:v>
                </c:pt>
                <c:pt idx="47">
                  <c:v>1.7197105168047119E-6</c:v>
                </c:pt>
                <c:pt idx="48">
                  <c:v>1.8019211156141022E-6</c:v>
                </c:pt>
                <c:pt idx="49">
                  <c:v>1.8879486974443208E-6</c:v>
                </c:pt>
                <c:pt idx="50">
                  <c:v>1.9779664398827505E-6</c:v>
                </c:pt>
                <c:pt idx="51">
                  <c:v>2.0721552574780341E-6</c:v>
                </c:pt>
                <c:pt idx="52">
                  <c:v>2.1707041445385029E-6</c:v>
                </c:pt>
                <c:pt idx="53">
                  <c:v>2.2738105330611746E-6</c:v>
                </c:pt>
                <c:pt idx="54">
                  <c:v>2.3816806664577785E-6</c:v>
                </c:pt>
                <c:pt idx="55">
                  <c:v>2.4945299897735849E-6</c:v>
                </c:pt>
                <c:pt idx="56">
                  <c:v>2.6125835571254415E-6</c:v>
                </c:pt>
                <c:pt idx="57">
                  <c:v>2.7360764571173738E-6</c:v>
                </c:pt>
                <c:pt idx="58">
                  <c:v>2.8652542570253918E-6</c:v>
                </c:pt>
                <c:pt idx="59">
                  <c:v>3.0003734665780904E-6</c:v>
                </c:pt>
                <c:pt idx="60">
                  <c:v>3.1417020221958572E-6</c:v>
                </c:pt>
                <c:pt idx="61">
                  <c:v>3.2895197925895661E-6</c:v>
                </c:pt>
                <c:pt idx="62">
                  <c:v>3.4441191066591617E-6</c:v>
                </c:pt>
                <c:pt idx="63">
                  <c:v>3.6058053046739477E-6</c:v>
                </c:pt>
                <c:pt idx="64">
                  <c:v>3.7748973137596115E-6</c:v>
                </c:pt>
                <c:pt idx="65">
                  <c:v>3.9517282487619881E-6</c:v>
                </c:pt>
                <c:pt idx="66">
                  <c:v>4.1366460396047292E-6</c:v>
                </c:pt>
                <c:pt idx="67">
                  <c:v>4.3300140863071567E-6</c:v>
                </c:pt>
                <c:pt idx="68">
                  <c:v>4.5322119428798003E-6</c:v>
                </c:pt>
                <c:pt idx="69">
                  <c:v>4.7436360313687326E-6</c:v>
                </c:pt>
                <c:pt idx="70">
                  <c:v>4.9647003873757369E-6</c:v>
                </c:pt>
                <c:pt idx="71">
                  <c:v>5.1958374384395762E-6</c:v>
                </c:pt>
                <c:pt idx="72">
                  <c:v>5.4374988167246909E-6</c:v>
                </c:pt>
                <c:pt idx="73">
                  <c:v>5.6901562075271952E-6</c:v>
                </c:pt>
                <c:pt idx="74">
                  <c:v>5.9543022351743978E-6</c:v>
                </c:pt>
                <c:pt idx="75">
                  <c:v>6.2304513879634329E-6</c:v>
                </c:pt>
                <c:pt idx="76">
                  <c:v>6.5191409838570085E-6</c:v>
                </c:pt>
                <c:pt idx="77">
                  <c:v>6.8209321787296433E-6</c:v>
                </c:pt>
                <c:pt idx="78">
                  <c:v>7.1364110190367827E-6</c:v>
                </c:pt>
                <c:pt idx="79">
                  <c:v>7.4661895408615625E-6</c:v>
                </c:pt>
                <c:pt idx="80">
                  <c:v>7.8109069173796144E-6</c:v>
                </c:pt>
                <c:pt idx="81">
                  <c:v>8.1712306568725083E-6</c:v>
                </c:pt>
                <c:pt idx="82">
                  <c:v>8.5478578535136343E-6</c:v>
                </c:pt>
                <c:pt idx="83">
                  <c:v>8.9415164932485841E-6</c:v>
                </c:pt>
                <c:pt idx="84">
                  <c:v>9.3529668171935117E-6</c:v>
                </c:pt>
                <c:pt idx="85">
                  <c:v>9.7830027450824098E-6</c:v>
                </c:pt>
                <c:pt idx="86">
                  <c:v>1.0232453361404712E-5</c:v>
                </c:pt>
                <c:pt idx="87">
                  <c:v>1.0702184466991092E-5</c:v>
                </c:pt>
                <c:pt idx="88">
                  <c:v>1.1193100198926799E-5</c:v>
                </c:pt>
                <c:pt idx="89">
                  <c:v>1.1706144721797928E-5</c:v>
                </c:pt>
                <c:pt idx="90">
                  <c:v>1.2242303993408709E-5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547-B4C8-0F8B1FC3F31F}"/>
            </c:ext>
          </c:extLst>
        </c:ser>
        <c:ser>
          <c:idx val="2"/>
          <c:order val="2"/>
          <c:tx>
            <c:strRef>
              <c:f>MIMICS_fT!$AF$1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MIMICS_fT!$AF$2:$AF$92</c:f>
              <c:numCache>
                <c:formatCode>General</c:formatCode>
                <c:ptCount val="91"/>
                <c:pt idx="0">
                  <c:v>1.2891194371692475E-6</c:v>
                </c:pt>
                <c:pt idx="1">
                  <c:v>1.3602999277116178E-6</c:v>
                </c:pt>
                <c:pt idx="2">
                  <c:v>1.4352679101762425E-6</c:v>
                </c:pt>
                <c:pt idx="3">
                  <c:v>3.1867565027766438E-6</c:v>
                </c:pt>
                <c:pt idx="4">
                  <c:v>1.5973485984328468E-6</c:v>
                </c:pt>
                <c:pt idx="5">
                  <c:v>1.6848764070831386E-6</c:v>
                </c:pt>
                <c:pt idx="6">
                  <c:v>1.7770228105523936E-6</c:v>
                </c:pt>
                <c:pt idx="7">
                  <c:v>1.8740213933638315E-6</c:v>
                </c:pt>
                <c:pt idx="8">
                  <c:v>1.9761170328914285E-6</c:v>
                </c:pt>
                <c:pt idx="9">
                  <c:v>2.0835664223044171E-6</c:v>
                </c:pt>
                <c:pt idx="10">
                  <c:v>2.1966386169361101E-6</c:v>
                </c:pt>
                <c:pt idx="11">
                  <c:v>2.315615605110745E-6</c:v>
                </c:pt>
                <c:pt idx="12">
                  <c:v>2.440792904507845E-6</c:v>
                </c:pt>
                <c:pt idx="13">
                  <c:v>2.5724801851913794E-6</c:v>
                </c:pt>
                <c:pt idx="14">
                  <c:v>2.7110019204809628E-6</c:v>
                </c:pt>
                <c:pt idx="15">
                  <c:v>2.8566980668945016E-6</c:v>
                </c:pt>
                <c:pt idx="16">
                  <c:v>3.0099247744461586E-6</c:v>
                </c:pt>
                <c:pt idx="17">
                  <c:v>3.1710551286404072E-6</c:v>
                </c:pt>
                <c:pt idx="18">
                  <c:v>3.3404799255623824E-6</c:v>
                </c:pt>
                <c:pt idx="19">
                  <c:v>3.5186084815267882E-6</c:v>
                </c:pt>
                <c:pt idx="20">
                  <c:v>3.7058694788123918E-6</c:v>
                </c:pt>
                <c:pt idx="21">
                  <c:v>3.9027118490769072E-6</c:v>
                </c:pt>
                <c:pt idx="22">
                  <c:v>4.1096056961176282E-6</c:v>
                </c:pt>
                <c:pt idx="23">
                  <c:v>4.327043259717047E-6</c:v>
                </c:pt>
                <c:pt idx="24">
                  <c:v>4.5555399223897838E-6</c:v>
                </c:pt>
                <c:pt idx="25">
                  <c:v>4.7956352609275145E-6</c:v>
                </c:pt>
                <c:pt idx="26">
                  <c:v>5.0478941447227524E-6</c:v>
                </c:pt>
                <c:pt idx="27">
                  <c:v>5.3129078829399296E-6</c:v>
                </c:pt>
                <c:pt idx="28">
                  <c:v>5.5912954226940214E-6</c:v>
                </c:pt>
                <c:pt idx="29">
                  <c:v>5.8837046004923911E-6</c:v>
                </c:pt>
                <c:pt idx="30">
                  <c:v>6.1908134492955714E-6</c:v>
                </c:pt>
                <c:pt idx="31">
                  <c:v>6.5133315636568827E-6</c:v>
                </c:pt>
                <c:pt idx="32">
                  <c:v>6.8520015255097827E-6</c:v>
                </c:pt>
                <c:pt idx="33">
                  <c:v>7.207600393285259E-6</c:v>
                </c:pt>
                <c:pt idx="34">
                  <c:v>7.5809412571605286E-6</c:v>
                </c:pt>
                <c:pt idx="35">
                  <c:v>7.9728748633640593E-6</c:v>
                </c:pt>
                <c:pt idx="36">
                  <c:v>8.3842913105912802E-6</c:v>
                </c:pt>
                <c:pt idx="37">
                  <c:v>8.81612182172038E-6</c:v>
                </c:pt>
                <c:pt idx="38">
                  <c:v>9.2693405941587424E-6</c:v>
                </c:pt>
                <c:pt idx="39">
                  <c:v>9.7449667322974787E-6</c:v>
                </c:pt>
                <c:pt idx="40">
                  <c:v>1.0244066265705383E-5</c:v>
                </c:pt>
                <c:pt idx="41">
                  <c:v>1.0767754256854086E-5</c:v>
                </c:pt>
                <c:pt idx="42">
                  <c:v>1.1317197002333417E-5</c:v>
                </c:pt>
                <c:pt idx="43">
                  <c:v>1.1893614331691069E-5</c:v>
                </c:pt>
                <c:pt idx="44">
                  <c:v>1.2498282008213126E-5</c:v>
                </c:pt>
                <c:pt idx="45">
                  <c:v>1.3132534236152442E-5</c:v>
                </c:pt>
                <c:pt idx="46">
                  <c:v>1.379776627911084E-5</c:v>
                </c:pt>
                <c:pt idx="47">
                  <c:v>1.4495437194488991E-5</c:v>
                </c:pt>
                <c:pt idx="48">
                  <c:v>1.5227072689134126E-5</c:v>
                </c:pt>
                <c:pt idx="49">
                  <c:v>1.5994268101542563E-5</c:v>
                </c:pt>
                <c:pt idx="50">
                  <c:v>1.6798691516210062E-5</c:v>
                </c:pt>
                <c:pt idx="51">
                  <c:v>1.7642087015969606E-5</c:v>
                </c:pt>
                <c:pt idx="52">
                  <c:v>1.8526278078413759E-5</c:v>
                </c:pt>
                <c:pt idx="53">
                  <c:v>1.9453171122767749E-5</c:v>
                </c:pt>
                <c:pt idx="54">
                  <c:v>2.0424759213859748E-5</c:v>
                </c:pt>
                <c:pt idx="55">
                  <c:v>2.144312593012775E-5</c:v>
                </c:pt>
                <c:pt idx="56">
                  <c:v>2.2510449402908587E-5</c:v>
                </c:pt>
                <c:pt idx="57">
                  <c:v>2.3629006534573857E-5</c:v>
                </c:pt>
                <c:pt idx="58">
                  <c:v>2.480117740341012E-5</c:v>
                </c:pt>
                <c:pt idx="59">
                  <c:v>2.6029449863489834E-5</c:v>
                </c:pt>
                <c:pt idx="60">
                  <c:v>2.7316424348141652E-5</c:v>
                </c:pt>
                <c:pt idx="61">
                  <c:v>2.8664818886008707E-5</c:v>
                </c:pt>
                <c:pt idx="62">
                  <c:v>3.0077474339078741E-5</c:v>
                </c:pt>
                <c:pt idx="63">
                  <c:v>3.1557359872483521E-5</c:v>
                </c:pt>
                <c:pt idx="64">
                  <c:v>3.3107578666296697E-5</c:v>
                </c:pt>
                <c:pt idx="65">
                  <c:v>3.4731373880008831E-5</c:v>
                </c:pt>
                <c:pt idx="66">
                  <c:v>3.6432134880829209E-5</c:v>
                </c:pt>
                <c:pt idx="67">
                  <c:v>3.8213403747454986E-5</c:v>
                </c:pt>
                <c:pt idx="68">
                  <c:v>4.0078882061459848E-5</c:v>
                </c:pt>
                <c:pt idx="69">
                  <c:v>4.203243799899003E-5</c:v>
                </c:pt>
                <c:pt idx="70">
                  <c:v>4.4078113736014253E-5</c:v>
                </c:pt>
                <c:pt idx="71">
                  <c:v>4.6220133180955896E-5</c:v>
                </c:pt>
                <c:pt idx="72">
                  <c:v>4.8462910049145957E-5</c:v>
                </c:pt>
                <c:pt idx="73">
                  <c:v>5.0811056294169804E-5</c:v>
                </c:pt>
                <c:pt idx="74">
                  <c:v>5.3269390911844149E-5</c:v>
                </c:pt>
                <c:pt idx="75">
                  <c:v>5.5842949133253408E-5</c:v>
                </c:pt>
                <c:pt idx="76">
                  <c:v>5.8536992023997938E-5</c:v>
                </c:pt>
                <c:pt idx="77">
                  <c:v>6.1357016507560349E-5</c:v>
                </c:pt>
                <c:pt idx="78">
                  <c:v>6.4308765831484757E-5</c:v>
                </c:pt>
                <c:pt idx="79">
                  <c:v>6.7398240495887318E-5</c:v>
                </c:pt>
                <c:pt idx="80">
                  <c:v>7.0631709664672251E-5</c:v>
                </c:pt>
                <c:pt idx="81">
                  <c:v>7.4015723080727837E-5</c:v>
                </c:pt>
                <c:pt idx="82">
                  <c:v>7.7557123507309377E-5</c:v>
                </c:pt>
                <c:pt idx="83">
                  <c:v>8.1263059718796583E-5</c:v>
                </c:pt>
                <c:pt idx="84">
                  <c:v>8.5141000065027821E-5</c:v>
                </c:pt>
                <c:pt idx="85">
                  <c:v>8.9198746634485421E-5</c:v>
                </c:pt>
                <c:pt idx="86">
                  <c:v>9.3444450042711873E-5</c:v>
                </c:pt>
                <c:pt idx="87">
                  <c:v>9.7886624873499587E-5</c:v>
                </c:pt>
                <c:pt idx="88">
                  <c:v>1.0253416580161025E-4</c:v>
                </c:pt>
                <c:pt idx="89">
                  <c:v>1.0739636442704094E-4</c:v>
                </c:pt>
                <c:pt idx="90">
                  <c:v>1.1248292685217797E-4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547-B4C8-0F8B1FC3F31F}"/>
            </c:ext>
          </c:extLst>
        </c:ser>
        <c:ser>
          <c:idx val="3"/>
          <c:order val="3"/>
          <c:tx>
            <c:strRef>
              <c:f>MIMICS_fT!$AG$1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MIMICS_fT!$AG$2:$AG$92</c:f>
              <c:numCache>
                <c:formatCode>General</c:formatCode>
                <c:ptCount val="91"/>
                <c:pt idx="0">
                  <c:v>2.6484711346310367E-7</c:v>
                </c:pt>
                <c:pt idx="1">
                  <c:v>2.7852262257905E-7</c:v>
                </c:pt>
                <c:pt idx="2">
                  <c:v>2.9287711950803542E-7</c:v>
                </c:pt>
                <c:pt idx="3">
                  <c:v>3.0794302422843669E-7</c:v>
                </c:pt>
                <c:pt idx="4">
                  <c:v>3.2375425173687201E-7</c:v>
                </c:pt>
                <c:pt idx="5">
                  <c:v>3.4034627924985238E-7</c:v>
                </c:pt>
                <c:pt idx="6">
                  <c:v>3.5775621638677333E-7</c:v>
                </c:pt>
                <c:pt idx="7">
                  <c:v>3.7602287846608619E-7</c:v>
                </c:pt>
                <c:pt idx="8">
                  <c:v>3.9518686305231427E-7</c:v>
                </c:pt>
                <c:pt idx="9">
                  <c:v>4.1529062989765213E-7</c:v>
                </c:pt>
                <c:pt idx="10">
                  <c:v>4.3637858442824005E-7</c:v>
                </c:pt>
                <c:pt idx="11">
                  <c:v>4.5849716493181959E-7</c:v>
                </c:pt>
                <c:pt idx="12">
                  <c:v>4.8169493361040246E-7</c:v>
                </c:pt>
                <c:pt idx="13">
                  <c:v>5.0602267166879845E-7</c:v>
                </c:pt>
                <c:pt idx="14">
                  <c:v>5.3153347861738401E-7</c:v>
                </c:pt>
                <c:pt idx="15">
                  <c:v>5.5828287597536886E-7</c:v>
                </c:pt>
                <c:pt idx="16">
                  <c:v>5.8632891556902262E-7</c:v>
                </c:pt>
                <c:pt idx="17">
                  <c:v>6.1573229262790417E-7</c:v>
                </c:pt>
                <c:pt idx="18">
                  <c:v>6.4655646389108895E-7</c:v>
                </c:pt>
                <c:pt idx="19">
                  <c:v>6.7886777094472999E-7</c:v>
                </c:pt>
                <c:pt idx="20">
                  <c:v>7.127355690220464E-7</c:v>
                </c:pt>
                <c:pt idx="21">
                  <c:v>7.4823236150702319E-7</c:v>
                </c:pt>
                <c:pt idx="22">
                  <c:v>7.8543394039372655E-7</c:v>
                </c:pt>
                <c:pt idx="23">
                  <c:v>8.2441953296424856E-7</c:v>
                </c:pt>
                <c:pt idx="24">
                  <c:v>8.652719549598821E-7</c:v>
                </c:pt>
                <c:pt idx="25">
                  <c:v>9.0807777053221428E-7</c:v>
                </c:pt>
                <c:pt idx="26">
                  <c:v>9.5292745927346691E-7</c:v>
                </c:pt>
                <c:pt idx="27">
                  <c:v>9.9991559063857704E-7</c:v>
                </c:pt>
                <c:pt idx="28">
                  <c:v>1.0491410060853103E-6</c:v>
                </c:pt>
                <c:pt idx="29">
                  <c:v>1.1007070092730159E-6</c:v>
                </c:pt>
                <c:pt idx="30">
                  <c:v>1.1547215646756725E-6</c:v>
                </c:pt>
                <c:pt idx="31">
                  <c:v>1.2112975049805152E-6</c:v>
                </c:pt>
                <c:pt idx="32">
                  <c:v>1.2705527476598897E-6</c:v>
                </c:pt>
                <c:pt idx="33">
                  <c:v>1.3326105211210244E-6</c:v>
                </c:pt>
                <c:pt idx="34">
                  <c:v>1.3975996008562521E-6</c:v>
                </c:pt>
                <c:pt idx="35">
                  <c:v>1.4656545560347988E-6</c:v>
                </c:pt>
                <c:pt idx="36">
                  <c:v>1.5369160069966798E-6</c:v>
                </c:pt>
                <c:pt idx="37">
                  <c:v>1.6115308941294832E-6</c:v>
                </c:pt>
                <c:pt idx="38">
                  <c:v>1.6896527586300486E-6</c:v>
                </c:pt>
                <c:pt idx="39">
                  <c:v>1.7714420356750641E-6</c:v>
                </c:pt>
                <c:pt idx="40">
                  <c:v>1.8570663605477084E-6</c:v>
                </c:pt>
                <c:pt idx="41">
                  <c:v>1.9467008882915485E-6</c:v>
                </c:pt>
                <c:pt idx="42">
                  <c:v>2.0405286274880112E-6</c:v>
                </c:pt>
                <c:pt idx="43">
                  <c:v>2.1387407887799934E-6</c:v>
                </c:pt>
                <c:pt idx="44">
                  <c:v>2.2415371487916011E-6</c:v>
                </c:pt>
                <c:pt idx="45">
                  <c:v>2.3491264301225505E-6</c:v>
                </c:pt>
                <c:pt idx="46">
                  <c:v>2.4617266981256664E-6</c:v>
                </c:pt>
                <c:pt idx="47">
                  <c:v>2.5795657752070681E-6</c:v>
                </c:pt>
                <c:pt idx="48">
                  <c:v>2.7028816734211536E-6</c:v>
                </c:pt>
                <c:pt idx="49">
                  <c:v>2.8319230461664813E-6</c:v>
                </c:pt>
                <c:pt idx="50">
                  <c:v>2.9669496598241255E-6</c:v>
                </c:pt>
                <c:pt idx="51">
                  <c:v>3.1082328862170512E-6</c:v>
                </c:pt>
                <c:pt idx="52">
                  <c:v>3.2560562168077544E-6</c:v>
                </c:pt>
                <c:pt idx="53">
                  <c:v>3.4107157995917618E-6</c:v>
                </c:pt>
                <c:pt idx="54">
                  <c:v>3.5725209996866682E-6</c:v>
                </c:pt>
                <c:pt idx="55">
                  <c:v>3.7417949846603769E-6</c:v>
                </c:pt>
                <c:pt idx="56">
                  <c:v>3.9188753356881625E-6</c:v>
                </c:pt>
                <c:pt idx="57">
                  <c:v>4.1041146856760602E-6</c:v>
                </c:pt>
                <c:pt idx="58">
                  <c:v>4.2978813855380875E-6</c:v>
                </c:pt>
                <c:pt idx="59">
                  <c:v>4.5005601998671363E-6</c:v>
                </c:pt>
                <c:pt idx="60">
                  <c:v>4.7125530332937855E-6</c:v>
                </c:pt>
                <c:pt idx="61">
                  <c:v>4.9342796888843485E-6</c:v>
                </c:pt>
                <c:pt idx="62">
                  <c:v>5.1661786599887428E-6</c:v>
                </c:pt>
                <c:pt idx="63">
                  <c:v>5.4087079570109212E-6</c:v>
                </c:pt>
                <c:pt idx="64">
                  <c:v>5.6623459706394172E-6</c:v>
                </c:pt>
                <c:pt idx="65">
                  <c:v>5.9275923731429817E-6</c:v>
                </c:pt>
                <c:pt idx="66">
                  <c:v>6.2049690594070946E-6</c:v>
                </c:pt>
                <c:pt idx="67">
                  <c:v>6.4950211294607346E-6</c:v>
                </c:pt>
                <c:pt idx="68">
                  <c:v>6.7983179143197001E-6</c:v>
                </c:pt>
                <c:pt idx="69">
                  <c:v>7.1154540470530994E-6</c:v>
                </c:pt>
                <c:pt idx="70">
                  <c:v>7.447050581063605E-6</c:v>
                </c:pt>
                <c:pt idx="71">
                  <c:v>7.7937561576593634E-6</c:v>
                </c:pt>
                <c:pt idx="72">
                  <c:v>8.156248225087035E-6</c:v>
                </c:pt>
                <c:pt idx="73">
                  <c:v>8.5352343112907937E-6</c:v>
                </c:pt>
                <c:pt idx="74">
                  <c:v>8.9314533527615963E-6</c:v>
                </c:pt>
                <c:pt idx="75">
                  <c:v>9.3456770819451502E-6</c:v>
                </c:pt>
                <c:pt idx="76">
                  <c:v>9.7787114757855116E-6</c:v>
                </c:pt>
                <c:pt idx="77">
                  <c:v>1.0231398268094465E-5</c:v>
                </c:pt>
                <c:pt idx="78">
                  <c:v>1.0704616528555176E-5</c:v>
                </c:pt>
                <c:pt idx="79">
                  <c:v>1.1199284311292342E-5</c:v>
                </c:pt>
                <c:pt idx="80">
                  <c:v>1.1716360376069421E-5</c:v>
                </c:pt>
                <c:pt idx="81">
                  <c:v>1.2256845985308761E-5</c:v>
                </c:pt>
                <c:pt idx="82">
                  <c:v>1.2821786780270451E-5</c:v>
                </c:pt>
                <c:pt idx="83">
                  <c:v>1.3412274739872877E-5</c:v>
                </c:pt>
                <c:pt idx="84">
                  <c:v>1.4029450225790263E-5</c:v>
                </c:pt>
                <c:pt idx="85">
                  <c:v>1.4674504117623614E-5</c:v>
                </c:pt>
                <c:pt idx="86">
                  <c:v>1.5348680042107068E-5</c:v>
                </c:pt>
                <c:pt idx="87">
                  <c:v>1.6053276700486637E-5</c:v>
                </c:pt>
                <c:pt idx="88">
                  <c:v>1.6789650298390198E-5</c:v>
                </c:pt>
                <c:pt idx="89">
                  <c:v>1.7559217082696893E-5</c:v>
                </c:pt>
                <c:pt idx="90">
                  <c:v>1.8363455990113063E-5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547-B4C8-0F8B1FC3F31F}"/>
            </c:ext>
          </c:extLst>
        </c:ser>
        <c:ser>
          <c:idx val="4"/>
          <c:order val="4"/>
          <c:tx>
            <c:strRef>
              <c:f>MIMICS_fT!$AH$1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MIMICS_fT!$AH$2:$AH$92</c:f>
              <c:numCache>
                <c:formatCode>General</c:formatCode>
                <c:ptCount val="91"/>
                <c:pt idx="0">
                  <c:v>3.867358311507743E-7</c:v>
                </c:pt>
                <c:pt idx="1">
                  <c:v>4.0808997831348538E-7</c:v>
                </c:pt>
                <c:pt idx="2">
                  <c:v>4.3058037305287276E-7</c:v>
                </c:pt>
                <c:pt idx="3">
                  <c:v>4.5426497772569981E-7</c:v>
                </c:pt>
                <c:pt idx="4">
                  <c:v>4.7920457952985404E-7</c:v>
                </c:pt>
                <c:pt idx="5">
                  <c:v>5.0546292212494163E-7</c:v>
                </c:pt>
                <c:pt idx="6">
                  <c:v>5.3310684316571805E-7</c:v>
                </c:pt>
                <c:pt idx="7">
                  <c:v>5.6220641800914952E-7</c:v>
                </c:pt>
                <c:pt idx="8">
                  <c:v>5.928351098674286E-7</c:v>
                </c:pt>
                <c:pt idx="9">
                  <c:v>6.2506992669132502E-7</c:v>
                </c:pt>
                <c:pt idx="10">
                  <c:v>6.5899158508083302E-7</c:v>
                </c:pt>
                <c:pt idx="11">
                  <c:v>6.9468468153322345E-7</c:v>
                </c:pt>
                <c:pt idx="12">
                  <c:v>7.3223787135235364E-7</c:v>
                </c:pt>
                <c:pt idx="13">
                  <c:v>7.7174405555741395E-7</c:v>
                </c:pt>
                <c:pt idx="14">
                  <c:v>8.1330057614428887E-7</c:v>
                </c:pt>
                <c:pt idx="15">
                  <c:v>8.5700942006835046E-7</c:v>
                </c:pt>
                <c:pt idx="16">
                  <c:v>9.0297743233384751E-7</c:v>
                </c:pt>
                <c:pt idx="17">
                  <c:v>9.5131653859212215E-7</c:v>
                </c:pt>
                <c:pt idx="18">
                  <c:v>1.0021439776687148E-6</c:v>
                </c:pt>
                <c:pt idx="19">
                  <c:v>1.0555825444580366E-6</c:v>
                </c:pt>
                <c:pt idx="20">
                  <c:v>1.1117608436437175E-6</c:v>
                </c:pt>
                <c:pt idx="21">
                  <c:v>1.1708135547230721E-6</c:v>
                </c:pt>
                <c:pt idx="22">
                  <c:v>1.2328817088352884E-6</c:v>
                </c:pt>
                <c:pt idx="23">
                  <c:v>1.2981129779151144E-6</c:v>
                </c:pt>
                <c:pt idx="24">
                  <c:v>1.3666619767169351E-6</c:v>
                </c:pt>
                <c:pt idx="25">
                  <c:v>1.4386905782782541E-6</c:v>
                </c:pt>
                <c:pt idx="26">
                  <c:v>1.5143682434168253E-6</c:v>
                </c:pt>
                <c:pt idx="27">
                  <c:v>1.5938723648819784E-6</c:v>
                </c:pt>
                <c:pt idx="28">
                  <c:v>1.6773886268082063E-6</c:v>
                </c:pt>
                <c:pt idx="29">
                  <c:v>1.7651113801477177E-6</c:v>
                </c:pt>
                <c:pt idx="30">
                  <c:v>1.8572440347886712E-6</c:v>
                </c:pt>
                <c:pt idx="31">
                  <c:v>1.9539994690970648E-6</c:v>
                </c:pt>
                <c:pt idx="32">
                  <c:v>2.0556004576529351E-6</c:v>
                </c:pt>
                <c:pt idx="33">
                  <c:v>2.1622801179855777E-6</c:v>
                </c:pt>
                <c:pt idx="34">
                  <c:v>2.2742823771481591E-6</c:v>
                </c:pt>
                <c:pt idx="35">
                  <c:v>2.3918624590092176E-6</c:v>
                </c:pt>
                <c:pt idx="36">
                  <c:v>2.5152873931773841E-6</c:v>
                </c:pt>
                <c:pt idx="37">
                  <c:v>2.6448365465161144E-6</c:v>
                </c:pt>
                <c:pt idx="38">
                  <c:v>2.7808021782476222E-6</c:v>
                </c:pt>
                <c:pt idx="39">
                  <c:v>2.9234900196892434E-6</c:v>
                </c:pt>
                <c:pt idx="40">
                  <c:v>3.0732198797116151E-6</c:v>
                </c:pt>
                <c:pt idx="41">
                  <c:v>3.2303262770562258E-6</c:v>
                </c:pt>
                <c:pt idx="42">
                  <c:v>3.3951591007000257E-6</c:v>
                </c:pt>
                <c:pt idx="43">
                  <c:v>3.5680842995073203E-6</c:v>
                </c:pt>
                <c:pt idx="44">
                  <c:v>3.7494846024639374E-6</c:v>
                </c:pt>
                <c:pt idx="45">
                  <c:v>3.9397602708457319E-6</c:v>
                </c:pt>
                <c:pt idx="46">
                  <c:v>4.1393298837332523E-6</c:v>
                </c:pt>
                <c:pt idx="47">
                  <c:v>4.3486311583466973E-6</c:v>
                </c:pt>
                <c:pt idx="48">
                  <c:v>4.5681218067402382E-6</c:v>
                </c:pt>
                <c:pt idx="49">
                  <c:v>4.7982804304627686E-6</c:v>
                </c:pt>
                <c:pt idx="50">
                  <c:v>5.0396074548630191E-6</c:v>
                </c:pt>
                <c:pt idx="51">
                  <c:v>5.2926261047908821E-6</c:v>
                </c:pt>
                <c:pt idx="52">
                  <c:v>5.5578834235241265E-6</c:v>
                </c:pt>
                <c:pt idx="53">
                  <c:v>5.8359513368303254E-6</c:v>
                </c:pt>
                <c:pt idx="54">
                  <c:v>6.1274277641579245E-6</c:v>
                </c:pt>
                <c:pt idx="55">
                  <c:v>6.4329377790383246E-6</c:v>
                </c:pt>
                <c:pt idx="56">
                  <c:v>6.7531348208725764E-6</c:v>
                </c:pt>
                <c:pt idx="57">
                  <c:v>7.0887019603721565E-6</c:v>
                </c:pt>
                <c:pt idx="58">
                  <c:v>7.4403532210230338E-6</c:v>
                </c:pt>
                <c:pt idx="59">
                  <c:v>7.808834959046951E-6</c:v>
                </c:pt>
                <c:pt idx="60">
                  <c:v>8.1949273044424968E-6</c:v>
                </c:pt>
                <c:pt idx="61">
                  <c:v>8.5994456658026121E-6</c:v>
                </c:pt>
                <c:pt idx="62">
                  <c:v>9.0232423017236239E-6</c:v>
                </c:pt>
                <c:pt idx="63">
                  <c:v>9.4672079617450546E-6</c:v>
                </c:pt>
                <c:pt idx="64">
                  <c:v>9.932273599889007E-6</c:v>
                </c:pt>
                <c:pt idx="65">
                  <c:v>1.0419412164002646E-5</c:v>
                </c:pt>
                <c:pt idx="66">
                  <c:v>1.0929640464248764E-5</c:v>
                </c:pt>
                <c:pt idx="67">
                  <c:v>1.1464021124236494E-5</c:v>
                </c:pt>
                <c:pt idx="68">
                  <c:v>1.2023664618437953E-5</c:v>
                </c:pt>
                <c:pt idx="69">
                  <c:v>1.2609731399697013E-5</c:v>
                </c:pt>
                <c:pt idx="70">
                  <c:v>1.3223434120804277E-5</c:v>
                </c:pt>
                <c:pt idx="71">
                  <c:v>1.3866039954286769E-5</c:v>
                </c:pt>
                <c:pt idx="72">
                  <c:v>1.4538873014743783E-5</c:v>
                </c:pt>
                <c:pt idx="73">
                  <c:v>1.5243316888250938E-5</c:v>
                </c:pt>
                <c:pt idx="74">
                  <c:v>1.5980817273553242E-5</c:v>
                </c:pt>
                <c:pt idx="75">
                  <c:v>1.6752884739976022E-5</c:v>
                </c:pt>
                <c:pt idx="76">
                  <c:v>1.7561097607199379E-5</c:v>
                </c:pt>
                <c:pt idx="77">
                  <c:v>1.8407104952268107E-5</c:v>
                </c:pt>
                <c:pt idx="78">
                  <c:v>1.9292629749445429E-5</c:v>
                </c:pt>
                <c:pt idx="79">
                  <c:v>2.0219472148766194E-5</c:v>
                </c:pt>
                <c:pt idx="80">
                  <c:v>2.1189512899401675E-5</c:v>
                </c:pt>
                <c:pt idx="81">
                  <c:v>2.2204716924218352E-5</c:v>
                </c:pt>
                <c:pt idx="82">
                  <c:v>2.3267137052192812E-5</c:v>
                </c:pt>
                <c:pt idx="83">
                  <c:v>2.4378917915638978E-5</c:v>
                </c:pt>
                <c:pt idx="84">
                  <c:v>2.5542300019508342E-5</c:v>
                </c:pt>
                <c:pt idx="85">
                  <c:v>2.6759623990345626E-5</c:v>
                </c:pt>
                <c:pt idx="86">
                  <c:v>2.8033335012813566E-5</c:v>
                </c:pt>
                <c:pt idx="87">
                  <c:v>2.9365987462049877E-5</c:v>
                </c:pt>
                <c:pt idx="88">
                  <c:v>3.0760249740483078E-5</c:v>
                </c:pt>
                <c:pt idx="89">
                  <c:v>3.2218909328112289E-5</c:v>
                </c:pt>
                <c:pt idx="90">
                  <c:v>3.3744878055653394E-5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547-B4C8-0F8B1FC3F31F}"/>
            </c:ext>
          </c:extLst>
        </c:ser>
        <c:ser>
          <c:idx val="5"/>
          <c:order val="5"/>
          <c:tx>
            <c:strRef>
              <c:f>MIMICS_fT!$AI$1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MIMICS_fT!$AI$2:$AI$92</c:f>
              <c:numCache>
                <c:formatCode>General</c:formatCode>
                <c:ptCount val="91"/>
                <c:pt idx="0">
                  <c:v>3.0454313295220292E-7</c:v>
                </c:pt>
                <c:pt idx="1">
                  <c:v>3.2198925942892949E-7</c:v>
                </c:pt>
                <c:pt idx="2">
                  <c:v>3.4040317415128737E-7</c:v>
                </c:pt>
                <c:pt idx="3">
                  <c:v>3.5983652776839031E-7</c:v>
                </c:pt>
                <c:pt idx="4">
                  <c:v>3.8034360561450009E-7</c:v>
                </c:pt>
                <c:pt idx="5">
                  <c:v>4.0198145549716126E-7</c:v>
                </c:pt>
                <c:pt idx="6">
                  <c:v>4.2481002137600102E-7</c:v>
                </c:pt>
                <c:pt idx="7">
                  <c:v>4.4889228319291489E-7</c:v>
                </c:pt>
                <c:pt idx="8">
                  <c:v>4.742944031257371E-7</c:v>
                </c:pt>
                <c:pt idx="9">
                  <c:v>5.0108587854937686E-7</c:v>
                </c:pt>
                <c:pt idx="10">
                  <c:v>5.2933970200081186E-7</c:v>
                </c:pt>
                <c:pt idx="11">
                  <c:v>5.5913252845729246E-7</c:v>
                </c:pt>
                <c:pt idx="12">
                  <c:v>5.9054485025065966E-7</c:v>
                </c:pt>
                <c:pt idx="13">
                  <c:v>6.236611799548154E-7</c:v>
                </c:pt>
                <c:pt idx="14">
                  <c:v>6.5857024159817221E-7</c:v>
                </c:pt>
                <c:pt idx="15">
                  <c:v>6.9536517056834218E-7</c:v>
                </c:pt>
                <c:pt idx="16">
                  <c:v>7.3414372259245506E-7</c:v>
                </c:pt>
                <c:pt idx="17">
                  <c:v>7.750084921933433E-7</c:v>
                </c:pt>
                <c:pt idx="18">
                  <c:v>8.1806714103943687E-7</c:v>
                </c:pt>
                <c:pt idx="19">
                  <c:v>8.6343263662460048E-7</c:v>
                </c:pt>
                <c:pt idx="20">
                  <c:v>9.1122350173334924E-7</c:v>
                </c:pt>
                <c:pt idx="21">
                  <c:v>9.61564075166971E-7</c:v>
                </c:pt>
                <c:pt idx="22">
                  <c:v>1.0145847842270229E-6</c:v>
                </c:pt>
                <c:pt idx="23">
                  <c:v>1.0704224294745986E-6</c:v>
                </c:pt>
                <c:pt idx="24">
                  <c:v>1.1292204823066461E-6</c:v>
                </c:pt>
                <c:pt idx="25">
                  <c:v>1.1911293959145037E-6</c:v>
                </c:pt>
                <c:pt idx="26">
                  <c:v>1.2563069302148244E-6</c:v>
                </c:pt>
                <c:pt idx="27">
                  <c:v>1.3249184913691186E-6</c:v>
                </c:pt>
                <c:pt idx="28">
                  <c:v>1.3971374865354457E-6</c:v>
                </c:pt>
                <c:pt idx="29">
                  <c:v>1.473145694524196E-6</c:v>
                </c:pt>
                <c:pt idx="30">
                  <c:v>1.5531336530596902E-6</c:v>
                </c:pt>
                <c:pt idx="31">
                  <c:v>1.6373010633803732E-6</c:v>
                </c:pt>
                <c:pt idx="32">
                  <c:v>1.7258572129428363E-6</c:v>
                </c:pt>
                <c:pt idx="33">
                  <c:v>1.8190214170287673E-6</c:v>
                </c:pt>
                <c:pt idx="34">
                  <c:v>1.917023480089362E-6</c:v>
                </c:pt>
                <c:pt idx="35">
                  <c:v>2.0201041776986999E-6</c:v>
                </c:pt>
                <c:pt idx="36">
                  <c:v>2.1285157600261844E-6</c:v>
                </c:pt>
                <c:pt idx="37">
                  <c:v>2.2425224777784849E-6</c:v>
                </c:pt>
                <c:pt idx="38">
                  <c:v>2.3624011316035855E-6</c:v>
                </c:pt>
                <c:pt idx="39">
                  <c:v>2.4884416459934595E-6</c:v>
                </c:pt>
                <c:pt idx="40">
                  <c:v>2.6209476687678861E-6</c:v>
                </c:pt>
                <c:pt idx="41">
                  <c:v>2.760237197269902E-6</c:v>
                </c:pt>
                <c:pt idx="42">
                  <c:v>2.9066432324534417E-6</c:v>
                </c:pt>
                <c:pt idx="43">
                  <c:v>3.060514462096064E-6</c:v>
                </c:pt>
                <c:pt idx="44">
                  <c:v>3.222215974424322E-6</c:v>
                </c:pt>
                <c:pt idx="45">
                  <c:v>3.3921300034963107E-6</c:v>
                </c:pt>
                <c:pt idx="46">
                  <c:v>3.5706567077455497E-6</c:v>
                </c:pt>
                <c:pt idx="47">
                  <c:v>3.7582149831525673E-6</c:v>
                </c:pt>
                <c:pt idx="48">
                  <c:v>3.9552433125754194E-6</c:v>
                </c:pt>
                <c:pt idx="49">
                  <c:v>4.1622006528382738E-6</c:v>
                </c:pt>
                <c:pt idx="50">
                  <c:v>4.3795673612479596E-6</c:v>
                </c:pt>
                <c:pt idx="51">
                  <c:v>4.607846163282261E-6</c:v>
                </c:pt>
                <c:pt idx="52">
                  <c:v>4.8475631632709805E-6</c:v>
                </c:pt>
                <c:pt idx="53">
                  <c:v>5.0992688999713575E-6</c:v>
                </c:pt>
                <c:pt idx="54">
                  <c:v>5.3635394490235329E-6</c:v>
                </c:pt>
                <c:pt idx="55">
                  <c:v>5.6409775743595918E-6</c:v>
                </c:pt>
                <c:pt idx="56">
                  <c:v>5.9322139307314494E-6</c:v>
                </c:pt>
                <c:pt idx="57">
                  <c:v>6.2379083196185986E-6</c:v>
                </c:pt>
                <c:pt idx="58">
                  <c:v>6.5587510008765409E-6</c:v>
                </c:pt>
                <c:pt idx="59">
                  <c:v>6.8954640625913287E-6</c:v>
                </c:pt>
                <c:pt idx="60">
                  <c:v>7.2488028517142794E-6</c:v>
                </c:pt>
                <c:pt idx="61">
                  <c:v>7.6195574681649759E-6</c:v>
                </c:pt>
                <c:pt idx="62">
                  <c:v>8.0085543252090817E-6</c:v>
                </c:pt>
                <c:pt idx="63">
                  <c:v>8.4166577790416542E-6</c:v>
                </c:pt>
                <c:pt idx="64">
                  <c:v>8.8447718306360304E-6</c:v>
                </c:pt>
                <c:pt idx="65">
                  <c:v>9.2938419030533071E-6</c:v>
                </c:pt>
                <c:pt idx="66">
                  <c:v>9.7648566975485727E-6</c:v>
                </c:pt>
                <c:pt idx="67">
                  <c:v>1.0258850131957334E-5</c:v>
                </c:pt>
                <c:pt idx="68">
                  <c:v>1.0776903364999062E-5</c:v>
                </c:pt>
                <c:pt idx="69">
                  <c:v>1.132014691029541E-5</c:v>
                </c:pt>
                <c:pt idx="70">
                  <c:v>1.1889762844068181E-5</c:v>
                </c:pt>
                <c:pt idx="71">
                  <c:v>1.2486987110656769E-5</c:v>
                </c:pt>
                <c:pt idx="72">
                  <c:v>1.3113111930177532E-5</c:v>
                </c:pt>
                <c:pt idx="73">
                  <c:v>1.3769488312838168E-5</c:v>
                </c:pt>
                <c:pt idx="74">
                  <c:v>1.4457528684618832E-5</c:v>
                </c:pt>
                <c:pt idx="75">
                  <c:v>1.5178709629239674E-5</c:v>
                </c:pt>
                <c:pt idx="76">
                  <c:v>1.5934574751551315E-5</c:v>
                </c:pt>
                <c:pt idx="77">
                  <c:v>1.6726737667710799E-5</c:v>
                </c:pt>
                <c:pt idx="78">
                  <c:v>1.755688512774212E-5</c:v>
                </c:pt>
                <c:pt idx="79">
                  <c:v>1.8426780276327284E-5</c:v>
                </c:pt>
                <c:pt idx="80">
                  <c:v>1.9338266057930611E-5</c:v>
                </c:pt>
                <c:pt idx="81">
                  <c:v>2.0293268772628841E-5</c:v>
                </c:pt>
                <c:pt idx="82">
                  <c:v>2.1293801789299312E-5</c:v>
                </c:pt>
                <c:pt idx="83">
                  <c:v>2.2341969423112418E-5</c:v>
                </c:pt>
                <c:pt idx="84">
                  <c:v>2.3439970984578962E-5</c:v>
                </c:pt>
                <c:pt idx="85">
                  <c:v>2.4590105007724335E-5</c:v>
                </c:pt>
                <c:pt idx="86">
                  <c:v>2.5794773665292957E-5</c:v>
                </c:pt>
                <c:pt idx="87">
                  <c:v>2.7056487379235169E-5</c:v>
                </c:pt>
                <c:pt idx="88">
                  <c:v>2.8377869635092456E-5</c:v>
                </c:pt>
                <c:pt idx="89">
                  <c:v>2.9761662009275186E-5</c:v>
                </c:pt>
                <c:pt idx="90">
                  <c:v>3.121072941862379E-5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547-B4C8-0F8B1FC3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3256"/>
        <c:axId val="444802928"/>
      </c:scatterChart>
      <c:valAx>
        <c:axId val="4448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2928"/>
        <c:crosses val="autoZero"/>
        <c:crossBetween val="midCat"/>
      </c:valAx>
      <c:valAx>
        <c:axId val="4448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MIMICS_fT!$AL$1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MIMICS_fT!$AL$2:$AL$92</c:f>
              <c:numCache>
                <c:formatCode>General</c:formatCode>
                <c:ptCount val="91"/>
                <c:pt idx="0">
                  <c:v>1.9686238222697862E-6</c:v>
                </c:pt>
                <c:pt idx="1">
                  <c:v>2.0892216709742932E-6</c:v>
                </c:pt>
                <c:pt idx="2">
                  <c:v>2.2170772265921003E-6</c:v>
                </c:pt>
                <c:pt idx="3">
                  <c:v>2.3526174007451101E-6</c:v>
                </c:pt>
                <c:pt idx="4">
                  <c:v>2.4962934911777151E-6</c:v>
                </c:pt>
                <c:pt idx="5">
                  <c:v>2.6485825234106739E-6</c:v>
                </c:pt>
                <c:pt idx="6">
                  <c:v>2.8099886627599524E-6</c:v>
                </c:pt>
                <c:pt idx="7">
                  <c:v>2.9810447001954006E-6</c:v>
                </c:pt>
                <c:pt idx="8">
                  <c:v>3.1623136156737136E-6</c:v>
                </c:pt>
                <c:pt idx="9">
                  <c:v>3.3543902227464181E-6</c:v>
                </c:pt>
                <c:pt idx="10">
                  <c:v>3.5579028984170672E-6</c:v>
                </c:pt>
                <c:pt idx="11">
                  <c:v>3.7735154024025051E-6</c:v>
                </c:pt>
                <c:pt idx="12">
                  <c:v>4.0019287901414581E-6</c:v>
                </c:pt>
                <c:pt idx="13">
                  <c:v>4.2438834240900016E-6</c:v>
                </c:pt>
                <c:pt idx="14">
                  <c:v>4.5001610880480378E-6</c:v>
                </c:pt>
                <c:pt idx="15">
                  <c:v>4.7715872094741223E-6</c:v>
                </c:pt>
                <c:pt idx="16">
                  <c:v>5.0590331949681401E-6</c:v>
                </c:pt>
                <c:pt idx="17">
                  <c:v>5.3634188843328074E-6</c:v>
                </c:pt>
                <c:pt idx="18">
                  <c:v>5.6857151288662245E-6</c:v>
                </c:pt>
                <c:pt idx="19">
                  <c:v>6.0269464997890816E-6</c:v>
                </c:pt>
                <c:pt idx="20">
                  <c:v>6.3881941329719097E-6</c:v>
                </c:pt>
                <c:pt idx="21">
                  <c:v>6.7705987164008906E-6</c:v>
                </c:pt>
                <c:pt idx="22">
                  <c:v>7.1753636271048502E-6</c:v>
                </c:pt>
                <c:pt idx="23">
                  <c:v>7.6037582245625341E-6</c:v>
                </c:pt>
                <c:pt idx="24">
                  <c:v>8.0571213079180709E-6</c:v>
                </c:pt>
                <c:pt idx="25">
                  <c:v>8.5368647446540869E-6</c:v>
                </c:pt>
                <c:pt idx="26">
                  <c:v>9.0444772787074431E-6</c:v>
                </c:pt>
                <c:pt idx="27">
                  <c:v>9.5815285263618635E-6</c:v>
                </c:pt>
                <c:pt idx="28">
                  <c:v>1.0149673168616067E-5</c:v>
                </c:pt>
                <c:pt idx="29">
                  <c:v>1.0750655349105314E-5</c:v>
                </c:pt>
                <c:pt idx="30">
                  <c:v>1.1386313287050193E-5</c:v>
                </c:pt>
                <c:pt idx="31">
                  <c:v>1.2058584115118594E-5</c:v>
                </c:pt>
                <c:pt idx="32">
                  <c:v>1.2769508952517071E-5</c:v>
                </c:pt>
                <c:pt idx="33">
                  <c:v>1.3521238224075413E-5</c:v>
                </c:pt>
                <c:pt idx="34">
                  <c:v>1.431603723655603E-5</c:v>
                </c:pt>
                <c:pt idx="35">
                  <c:v>1.515629202390673E-5</c:v>
                </c:pt>
                <c:pt idx="36">
                  <c:v>1.6044515473683423E-5</c:v>
                </c:pt>
                <c:pt idx="37">
                  <c:v>1.6983353747399083E-5</c:v>
                </c:pt>
                <c:pt idx="38">
                  <c:v>1.7975593008108225E-5</c:v>
                </c:pt>
                <c:pt idx="39">
                  <c:v>1.9024166469111705E-5</c:v>
                </c:pt>
                <c:pt idx="40">
                  <c:v>2.0132161778268549E-5</c:v>
                </c:pt>
                <c:pt idx="41">
                  <c:v>2.1302828753028311E-5</c:v>
                </c:pt>
                <c:pt idx="42">
                  <c:v>2.2539587481951557E-5</c:v>
                </c:pt>
                <c:pt idx="43">
                  <c:v>2.3846036809169131E-5</c:v>
                </c:pt>
                <c:pt idx="44">
                  <c:v>2.5225963218942981E-5</c:v>
                </c:pt>
                <c:pt idx="45">
                  <c:v>2.6683350138234597E-5</c:v>
                </c:pt>
                <c:pt idx="46">
                  <c:v>2.8222387675963121E-5</c:v>
                </c:pt>
                <c:pt idx="47">
                  <c:v>2.9847482818445063E-5</c:v>
                </c:pt>
                <c:pt idx="48">
                  <c:v>3.1563270101352223E-5</c:v>
                </c:pt>
                <c:pt idx="49">
                  <c:v>3.3374622779407603E-5</c:v>
                </c:pt>
                <c:pt idx="50">
                  <c:v>3.5286664515959593E-5</c:v>
                </c:pt>
                <c:pt idx="51">
                  <c:v>3.7304781615536848E-5</c:v>
                </c:pt>
                <c:pt idx="52">
                  <c:v>3.9434635823489977E-5</c:v>
                </c:pt>
                <c:pt idx="53">
                  <c:v>4.1682177717875692E-5</c:v>
                </c:pt>
                <c:pt idx="54">
                  <c:v>4.4053660719832951E-5</c:v>
                </c:pt>
                <c:pt idx="55">
                  <c:v>4.6555655749844735E-5</c:v>
                </c:pt>
                <c:pt idx="56">
                  <c:v>4.919506655847325E-5</c:v>
                </c:pt>
                <c:pt idx="57">
                  <c:v>5.1979145761404233E-5</c:v>
                </c:pt>
                <c:pt idx="58">
                  <c:v>5.4915511609937254E-5</c:v>
                </c:pt>
                <c:pt idx="59">
                  <c:v>5.8012165529421827E-5</c:v>
                </c:pt>
                <c:pt idx="60">
                  <c:v>6.1277510459558713E-5</c:v>
                </c:pt>
                <c:pt idx="61">
                  <c:v>6.4720370031972271E-5</c:v>
                </c:pt>
                <c:pt idx="62">
                  <c:v>6.8350008622009215E-5</c:v>
                </c:pt>
                <c:pt idx="63">
                  <c:v>7.2176152313340388E-5</c:v>
                </c:pt>
                <c:pt idx="64">
                  <c:v>7.6209010815635674E-5</c:v>
                </c:pt>
                <c:pt idx="65">
                  <c:v>8.04593003773481E-5</c:v>
                </c:pt>
                <c:pt idx="66">
                  <c:v>8.4938267737493165E-5</c:v>
                </c:pt>
                <c:pt idx="67">
                  <c:v>8.9657715162238619E-5</c:v>
                </c:pt>
                <c:pt idx="68">
                  <c:v>9.4630026614134921E-5</c:v>
                </c:pt>
                <c:pt idx="69">
                  <c:v>9.9868195103924864E-5</c:v>
                </c:pt>
                <c:pt idx="70">
                  <c:v>1.0538585127707159E-4</c:v>
                </c:pt>
                <c:pt idx="71">
                  <c:v>1.1119729328944077E-4</c:v>
                </c:pt>
                <c:pt idx="72">
                  <c:v>1.1731751802897786E-4</c:v>
                </c:pt>
                <c:pt idx="73">
                  <c:v>1.2376225374272868E-4</c:v>
                </c:pt>
                <c:pt idx="74">
                  <c:v>1.3054799413117309E-4</c:v>
                </c:pt>
                <c:pt idx="75">
                  <c:v>1.3769203397457917E-4</c:v>
                </c:pt>
                <c:pt idx="76">
                  <c:v>1.4521250635894954E-4</c:v>
                </c:pt>
                <c:pt idx="77">
                  <c:v>1.5312842157211374E-4</c:v>
                </c:pt>
                <c:pt idx="78">
                  <c:v>1.6145970774364749E-4</c:v>
                </c:pt>
                <c:pt idx="79">
                  <c:v>1.7022725330555959E-4</c:v>
                </c:pt>
                <c:pt idx="80">
                  <c:v>1.794529513540891E-4</c:v>
                </c:pt>
                <c:pt idx="81">
                  <c:v>1.8915974599651979E-4</c:v>
                </c:pt>
                <c:pt idx="82">
                  <c:v>1.9937168077062929E-4</c:v>
                </c:pt>
                <c:pt idx="83">
                  <c:v>2.1011394922827823E-4</c:v>
                </c:pt>
                <c:pt idx="84">
                  <c:v>2.2141294777868717E-4</c:v>
                </c:pt>
                <c:pt idx="85">
                  <c:v>2.3329633089120069E-4</c:v>
                </c:pt>
                <c:pt idx="86">
                  <c:v>2.4579306876174528E-4</c:v>
                </c:pt>
                <c:pt idx="87">
                  <c:v>2.5893350755180959E-4</c:v>
                </c:pt>
                <c:pt idx="88">
                  <c:v>2.7274943231360822E-4</c:v>
                </c:pt>
                <c:pt idx="89">
                  <c:v>2.872741327201128E-4</c:v>
                </c:pt>
                <c:pt idx="90">
                  <c:v>3.025424717239064E-4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4D0E-B0BE-1E2DD0C0723C}"/>
            </c:ext>
          </c:extLst>
        </c:ser>
        <c:ser>
          <c:idx val="1"/>
          <c:order val="1"/>
          <c:tx>
            <c:strRef>
              <c:f>MIMICS_fT!$AM$1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MIMICS_fT!$AM$2:$AM$92</c:f>
              <c:numCache>
                <c:formatCode>General</c:formatCode>
                <c:ptCount val="91"/>
                <c:pt idx="0">
                  <c:v>2.5782388743384951E-7</c:v>
                </c:pt>
                <c:pt idx="1">
                  <c:v>2.7205998554232355E-7</c:v>
                </c:pt>
                <c:pt idx="2">
                  <c:v>2.8705358203524852E-7</c:v>
                </c:pt>
                <c:pt idx="3">
                  <c:v>3.0284331848379986E-7</c:v>
                </c:pt>
                <c:pt idx="4">
                  <c:v>3.1946971968656936E-7</c:v>
                </c:pt>
                <c:pt idx="5">
                  <c:v>3.3697528141662774E-7</c:v>
                </c:pt>
                <c:pt idx="6">
                  <c:v>3.5540456211047872E-7</c:v>
                </c:pt>
                <c:pt idx="7">
                  <c:v>3.7480427867276635E-7</c:v>
                </c:pt>
                <c:pt idx="8">
                  <c:v>3.9522340657828573E-7</c:v>
                </c:pt>
                <c:pt idx="9">
                  <c:v>4.1671328446088347E-7</c:v>
                </c:pt>
                <c:pt idx="10">
                  <c:v>4.3932772338722201E-7</c:v>
                </c:pt>
                <c:pt idx="11">
                  <c:v>4.6312312102214898E-7</c:v>
                </c:pt>
                <c:pt idx="12">
                  <c:v>4.8815858090156909E-7</c:v>
                </c:pt>
                <c:pt idx="13">
                  <c:v>5.1449603703827586E-7</c:v>
                </c:pt>
                <c:pt idx="14">
                  <c:v>5.4220038409619265E-7</c:v>
                </c:pt>
                <c:pt idx="15">
                  <c:v>5.7133961337890034E-7</c:v>
                </c:pt>
                <c:pt idx="16">
                  <c:v>6.0198495488923167E-7</c:v>
                </c:pt>
                <c:pt idx="17">
                  <c:v>6.3421102572808144E-7</c:v>
                </c:pt>
                <c:pt idx="18">
                  <c:v>6.680959851124765E-7</c:v>
                </c:pt>
                <c:pt idx="19">
                  <c:v>7.0372169630535767E-7</c:v>
                </c:pt>
                <c:pt idx="20">
                  <c:v>7.4117389576247826E-7</c:v>
                </c:pt>
                <c:pt idx="21">
                  <c:v>7.8054236981538149E-7</c:v>
                </c:pt>
                <c:pt idx="22">
                  <c:v>8.2192113922352569E-7</c:v>
                </c:pt>
                <c:pt idx="23">
                  <c:v>8.6540865194340957E-7</c:v>
                </c:pt>
                <c:pt idx="24">
                  <c:v>9.1110798447795677E-7</c:v>
                </c:pt>
                <c:pt idx="25">
                  <c:v>9.5912705218550269E-7</c:v>
                </c:pt>
                <c:pt idx="26">
                  <c:v>1.0095788289445503E-6</c:v>
                </c:pt>
                <c:pt idx="27">
                  <c:v>1.0625815765879858E-6</c:v>
                </c:pt>
                <c:pt idx="28">
                  <c:v>1.1182590845388042E-6</c:v>
                </c:pt>
                <c:pt idx="29">
                  <c:v>1.1767409200984785E-6</c:v>
                </c:pt>
                <c:pt idx="30">
                  <c:v>1.2381626898591143E-6</c:v>
                </c:pt>
                <c:pt idx="31">
                  <c:v>1.3026663127313765E-6</c:v>
                </c:pt>
                <c:pt idx="32">
                  <c:v>1.3704003051019567E-6</c:v>
                </c:pt>
                <c:pt idx="33">
                  <c:v>1.441520078657052E-6</c:v>
                </c:pt>
                <c:pt idx="34">
                  <c:v>1.5161882514321058E-6</c:v>
                </c:pt>
                <c:pt idx="35">
                  <c:v>1.594574972672812E-6</c:v>
                </c:pt>
                <c:pt idx="36">
                  <c:v>1.6768582621182562E-6</c:v>
                </c:pt>
                <c:pt idx="37">
                  <c:v>1.763224364344076E-6</c:v>
                </c:pt>
                <c:pt idx="38">
                  <c:v>1.8538681188317482E-6</c:v>
                </c:pt>
                <c:pt idx="39">
                  <c:v>1.9489933464594956E-6</c:v>
                </c:pt>
                <c:pt idx="40">
                  <c:v>2.048813253141077E-6</c:v>
                </c:pt>
                <c:pt idx="41">
                  <c:v>2.1535508513708172E-6</c:v>
                </c:pt>
                <c:pt idx="42">
                  <c:v>2.2634394004666838E-6</c:v>
                </c:pt>
                <c:pt idx="43">
                  <c:v>2.3787228663382138E-6</c:v>
                </c:pt>
                <c:pt idx="44">
                  <c:v>2.4996564016426249E-6</c:v>
                </c:pt>
                <c:pt idx="45">
                  <c:v>2.626506847230488E-6</c:v>
                </c:pt>
                <c:pt idx="46">
                  <c:v>2.759553255822168E-6</c:v>
                </c:pt>
                <c:pt idx="47">
                  <c:v>2.8990874388977985E-6</c:v>
                </c:pt>
                <c:pt idx="48">
                  <c:v>3.0454145378268251E-6</c:v>
                </c:pt>
                <c:pt idx="49">
                  <c:v>3.1988536203085126E-6</c:v>
                </c:pt>
                <c:pt idx="50">
                  <c:v>3.3597383032420125E-6</c:v>
                </c:pt>
                <c:pt idx="51">
                  <c:v>3.5284174031939211E-6</c:v>
                </c:pt>
                <c:pt idx="52">
                  <c:v>3.7052556156827513E-6</c:v>
                </c:pt>
                <c:pt idx="53">
                  <c:v>3.8906342245535497E-6</c:v>
                </c:pt>
                <c:pt idx="54">
                  <c:v>4.0849518427719497E-6</c:v>
                </c:pt>
                <c:pt idx="55">
                  <c:v>4.2886251860255495E-6</c:v>
                </c:pt>
                <c:pt idx="56">
                  <c:v>4.5020898805817179E-6</c:v>
                </c:pt>
                <c:pt idx="57">
                  <c:v>4.7258013069147719E-6</c:v>
                </c:pt>
                <c:pt idx="58">
                  <c:v>4.9602354806820236E-6</c:v>
                </c:pt>
                <c:pt idx="59">
                  <c:v>5.205889972697967E-6</c:v>
                </c:pt>
                <c:pt idx="60">
                  <c:v>5.4632848696283307E-6</c:v>
                </c:pt>
                <c:pt idx="61">
                  <c:v>5.7329637772017414E-6</c:v>
                </c:pt>
                <c:pt idx="62">
                  <c:v>6.0154948678157482E-6</c:v>
                </c:pt>
                <c:pt idx="63">
                  <c:v>6.3114719744967042E-6</c:v>
                </c:pt>
                <c:pt idx="64">
                  <c:v>6.621515733259338E-6</c:v>
                </c:pt>
                <c:pt idx="65">
                  <c:v>6.9462747760017651E-6</c:v>
                </c:pt>
                <c:pt idx="66">
                  <c:v>7.2864269761658421E-6</c:v>
                </c:pt>
                <c:pt idx="67">
                  <c:v>7.6426807494909971E-6</c:v>
                </c:pt>
                <c:pt idx="68">
                  <c:v>8.0157764122919688E-6</c:v>
                </c:pt>
                <c:pt idx="69">
                  <c:v>8.406487599798007E-6</c:v>
                </c:pt>
                <c:pt idx="70">
                  <c:v>8.8156227472028512E-6</c:v>
                </c:pt>
                <c:pt idx="71">
                  <c:v>9.2440266361911791E-6</c:v>
                </c:pt>
                <c:pt idx="72">
                  <c:v>9.6925820098291906E-6</c:v>
                </c:pt>
                <c:pt idx="73">
                  <c:v>1.0162211258833961E-5</c:v>
                </c:pt>
                <c:pt idx="74">
                  <c:v>1.0653878182368829E-5</c:v>
                </c:pt>
                <c:pt idx="75">
                  <c:v>1.1168589826650682E-5</c:v>
                </c:pt>
                <c:pt idx="76">
                  <c:v>1.1707398404799587E-5</c:v>
                </c:pt>
                <c:pt idx="77">
                  <c:v>1.2271403301512071E-5</c:v>
                </c:pt>
                <c:pt idx="78">
                  <c:v>1.2861753166296953E-5</c:v>
                </c:pt>
                <c:pt idx="79">
                  <c:v>1.3479648099177465E-5</c:v>
                </c:pt>
                <c:pt idx="80">
                  <c:v>1.4126341932934449E-5</c:v>
                </c:pt>
                <c:pt idx="81">
                  <c:v>1.4803144616145568E-5</c:v>
                </c:pt>
                <c:pt idx="82">
                  <c:v>1.5511424701461876E-5</c:v>
                </c:pt>
                <c:pt idx="83">
                  <c:v>1.6252611943759317E-5</c:v>
                </c:pt>
                <c:pt idx="84">
                  <c:v>1.7028200013005565E-5</c:v>
                </c:pt>
                <c:pt idx="85">
                  <c:v>1.7839749326897084E-5</c:v>
                </c:pt>
                <c:pt idx="86">
                  <c:v>1.8688890008542374E-5</c:v>
                </c:pt>
                <c:pt idx="87">
                  <c:v>1.9577324974699917E-5</c:v>
                </c:pt>
                <c:pt idx="88">
                  <c:v>2.0506833160322051E-5</c:v>
                </c:pt>
                <c:pt idx="89">
                  <c:v>2.1479272885408188E-5</c:v>
                </c:pt>
                <c:pt idx="90">
                  <c:v>2.2496585370435599E-5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5-4D0E-B0BE-1E2DD0C0723C}"/>
            </c:ext>
          </c:extLst>
        </c:ser>
        <c:ser>
          <c:idx val="2"/>
          <c:order val="2"/>
          <c:tx>
            <c:strRef>
              <c:f>MIMICS_fT!$AN$1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MIMICS_fT!$AN$2:$AN$92</c:f>
              <c:numCache>
                <c:formatCode>General</c:formatCode>
                <c:ptCount val="91"/>
                <c:pt idx="0">
                  <c:v>1.6744234891821942E-6</c:v>
                </c:pt>
                <c:pt idx="1">
                  <c:v>1.7726030409251755E-6</c:v>
                </c:pt>
                <c:pt idx="2">
                  <c:v>1.876380790961229E-6</c:v>
                </c:pt>
                <c:pt idx="3">
                  <c:v>1.986065126408326E-6</c:v>
                </c:pt>
                <c:pt idx="4">
                  <c:v>2.1019807242633183E-6</c:v>
                </c:pt>
                <c:pt idx="5">
                  <c:v>2.2244693701484744E-6</c:v>
                </c:pt>
                <c:pt idx="6">
                  <c:v>2.3538908159773433E-6</c:v>
                </c:pt>
                <c:pt idx="7">
                  <c:v>2.4906236782906865E-6</c:v>
                </c:pt>
                <c:pt idx="8">
                  <c:v>2.6350663790890152E-6</c:v>
                </c:pt>
                <c:pt idx="9">
                  <c:v>2.7876381310673304E-6</c:v>
                </c:pt>
                <c:pt idx="10">
                  <c:v>2.9487799692402292E-6</c:v>
                </c:pt>
                <c:pt idx="11">
                  <c:v>3.1189558310316334E-6</c:v>
                </c:pt>
                <c:pt idx="12">
                  <c:v>3.298653686993331E-6</c:v>
                </c:pt>
                <c:pt idx="13">
                  <c:v>3.4883867244103231E-6</c:v>
                </c:pt>
                <c:pt idx="14">
                  <c:v>3.6886945861489249E-6</c:v>
                </c:pt>
                <c:pt idx="15">
                  <c:v>3.9001446672058422E-6</c:v>
                </c:pt>
                <c:pt idx="16">
                  <c:v>4.1233334715231741E-6</c:v>
                </c:pt>
                <c:pt idx="17">
                  <c:v>4.3588880317457805E-6</c:v>
                </c:pt>
                <c:pt idx="18">
                  <c:v>4.6074673947138375E-6</c:v>
                </c:pt>
                <c:pt idx="19">
                  <c:v>4.8697641756049396E-6</c:v>
                </c:pt>
                <c:pt idx="20">
                  <c:v>5.1465061837670178E-6</c:v>
                </c:pt>
                <c:pt idx="21">
                  <c:v>5.4384581234159477E-6</c:v>
                </c:pt>
                <c:pt idx="22">
                  <c:v>5.7464233725100928E-6</c:v>
                </c:pt>
                <c:pt idx="23">
                  <c:v>6.0712458432586559E-6</c:v>
                </c:pt>
                <c:pt idx="24">
                  <c:v>6.4138119278717994E-6</c:v>
                </c:pt>
                <c:pt idx="25">
                  <c:v>6.7750525333181297E-6</c:v>
                </c:pt>
                <c:pt idx="26">
                  <c:v>7.1559452090200657E-6</c:v>
                </c:pt>
                <c:pt idx="27">
                  <c:v>7.5575163715896385E-6</c:v>
                </c:pt>
                <c:pt idx="28">
                  <c:v>7.9808436308872517E-6</c:v>
                </c:pt>
                <c:pt idx="29">
                  <c:v>8.4270582218736003E-6</c:v>
                </c:pt>
                <c:pt idx="30">
                  <c:v>8.8973475469213616E-6</c:v>
                </c:pt>
                <c:pt idx="31">
                  <c:v>9.3929578334581842E-6</c:v>
                </c:pt>
                <c:pt idx="32">
                  <c:v>9.9151969120268952E-6</c:v>
                </c:pt>
                <c:pt idx="33">
                  <c:v>1.0465437120072268E-5</c:v>
                </c:pt>
                <c:pt idx="34">
                  <c:v>1.1045118336997797E-5</c:v>
                </c:pt>
                <c:pt idx="35">
                  <c:v>1.1655751156280081E-5</c:v>
                </c:pt>
                <c:pt idx="36">
                  <c:v>1.2298920200683416E-5</c:v>
                </c:pt>
                <c:pt idx="37">
                  <c:v>1.2976287586883877E-5</c:v>
                </c:pt>
                <c:pt idx="38">
                  <c:v>1.3689596546090775E-5</c:v>
                </c:pt>
                <c:pt idx="39">
                  <c:v>1.4440675207543962E-5</c:v>
                </c:pt>
                <c:pt idx="40">
                  <c:v>1.5231440552069623E-5</c:v>
                </c:pt>
                <c:pt idx="41">
                  <c:v>1.6063902543194751E-5</c:v>
                </c:pt>
                <c:pt idx="42">
                  <c:v>1.6940168443651765E-5</c:v>
                </c:pt>
                <c:pt idx="43">
                  <c:v>1.7862447325451619E-5</c:v>
                </c:pt>
                <c:pt idx="44">
                  <c:v>1.8833054782065461E-5</c:v>
                </c:pt>
                <c:pt idx="45">
                  <c:v>1.9854417851632899E-5</c:v>
                </c:pt>
                <c:pt idx="46">
                  <c:v>2.0929080160509736E-5</c:v>
                </c:pt>
                <c:pt idx="47">
                  <c:v>2.2059707296880966E-5</c:v>
                </c:pt>
                <c:pt idx="48">
                  <c:v>2.32490924245948E-5</c:v>
                </c:pt>
                <c:pt idx="49">
                  <c:v>2.4500162147824213E-5</c:v>
                </c:pt>
                <c:pt idx="50">
                  <c:v>2.5815982637632222E-5</c:v>
                </c:pt>
                <c:pt idx="51">
                  <c:v>2.7199766032007702E-5</c:v>
                </c:pt>
                <c:pt idx="52">
                  <c:v>2.8654877121451348E-5</c:v>
                </c:pt>
                <c:pt idx="53">
                  <c:v>3.018484033272711E-5</c:v>
                </c:pt>
                <c:pt idx="54">
                  <c:v>3.1793347023952921E-5</c:v>
                </c:pt>
                <c:pt idx="55">
                  <c:v>3.34842631047886E-5</c:v>
                </c:pt>
                <c:pt idx="56">
                  <c:v>3.526163699608894E-5</c:v>
                </c:pt>
                <c:pt idx="57">
                  <c:v>3.7129707944026491E-5</c:v>
                </c:pt>
                <c:pt idx="58">
                  <c:v>3.9092914704352854E-5</c:v>
                </c:pt>
                <c:pt idx="59">
                  <c:v>4.1155904613162781E-5</c:v>
                </c:pt>
                <c:pt idx="60">
                  <c:v>4.3323543061249207E-5</c:v>
                </c:pt>
                <c:pt idx="61">
                  <c:v>4.5600923389895258E-5</c:v>
                </c:pt>
                <c:pt idx="62">
                  <c:v>4.7993377226738927E-5</c:v>
                </c:pt>
                <c:pt idx="63">
                  <c:v>5.0506485281171788E-5</c:v>
                </c:pt>
                <c:pt idx="64">
                  <c:v>5.3146088619595422E-5</c:v>
                </c:pt>
                <c:pt idx="65">
                  <c:v>5.5918300441757419E-5</c:v>
                </c:pt>
                <c:pt idx="66">
                  <c:v>5.8829518380329705E-5</c:v>
                </c:pt>
                <c:pt idx="67">
                  <c:v>6.1886437346872323E-5</c:v>
                </c:pt>
                <c:pt idx="68">
                  <c:v>6.5096062948348995E-5</c:v>
                </c:pt>
                <c:pt idx="69">
                  <c:v>6.8465725499430662E-5</c:v>
                </c:pt>
                <c:pt idx="70">
                  <c:v>7.2003094656939711E-5</c:v>
                </c:pt>
                <c:pt idx="71">
                  <c:v>7.571619470395125E-5</c:v>
                </c:pt>
                <c:pt idx="72">
                  <c:v>7.961342051228615E-5</c:v>
                </c:pt>
                <c:pt idx="73">
                  <c:v>8.3703554213399831E-5</c:v>
                </c:pt>
                <c:pt idx="74">
                  <c:v>8.7995782608996258E-5</c:v>
                </c:pt>
                <c:pt idx="75">
                  <c:v>9.2499715354081469E-5</c:v>
                </c:pt>
                <c:pt idx="76">
                  <c:v>9.7225403946616951E-5</c:v>
                </c:pt>
                <c:pt idx="77">
                  <c:v>1.0218336155943908E-4</c:v>
                </c:pt>
                <c:pt idx="78">
                  <c:v>1.073845837516889E-4</c:v>
                </c:pt>
                <c:pt idx="79">
                  <c:v>1.1284057009864006E-4</c:v>
                </c:pt>
                <c:pt idx="80">
                  <c:v>1.1856334678052621E-4</c:v>
                </c:pt>
                <c:pt idx="81">
                  <c:v>1.2456549017276637E-4</c:v>
                </c:pt>
                <c:pt idx="82">
                  <c:v>1.308601514818527E-4</c:v>
                </c:pt>
                <c:pt idx="83">
                  <c:v>1.3746108247312226E-4</c:v>
                </c:pt>
                <c:pt idx="84">
                  <c:v>1.4438266233866661E-4</c:v>
                </c:pt>
                <c:pt idx="85">
                  <c:v>1.5163992575577099E-4</c:v>
                </c:pt>
                <c:pt idx="86">
                  <c:v>1.5924859218848886E-4</c:v>
                </c:pt>
                <c:pt idx="87">
                  <c:v>1.6722509648727752E-4</c:v>
                </c:pt>
                <c:pt idx="88">
                  <c:v>1.7558662084404944E-4</c:v>
                </c:pt>
                <c:pt idx="89">
                  <c:v>1.8435112816251106E-4</c:v>
                </c:pt>
                <c:pt idx="90">
                  <c:v>1.9353739690630868E-4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5-4D0E-B0BE-1E2DD0C0723C}"/>
            </c:ext>
          </c:extLst>
        </c:ser>
        <c:ser>
          <c:idx val="3"/>
          <c:order val="3"/>
          <c:tx>
            <c:strRef>
              <c:f>MIMICS_fT!$AO$1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MIMICS_fT!$AO$2:$AO$92</c:f>
              <c:numCache>
                <c:formatCode>General</c:formatCode>
                <c:ptCount val="91"/>
                <c:pt idx="0">
                  <c:v>3.867358311507743E-7</c:v>
                </c:pt>
                <c:pt idx="1">
                  <c:v>4.0808997831348538E-7</c:v>
                </c:pt>
                <c:pt idx="2">
                  <c:v>4.3058037305287276E-7</c:v>
                </c:pt>
                <c:pt idx="3">
                  <c:v>4.5426497772569981E-7</c:v>
                </c:pt>
                <c:pt idx="4">
                  <c:v>4.7920457952985404E-7</c:v>
                </c:pt>
                <c:pt idx="5">
                  <c:v>5.0546292212494163E-7</c:v>
                </c:pt>
                <c:pt idx="6">
                  <c:v>5.3310684316571805E-7</c:v>
                </c:pt>
                <c:pt idx="7">
                  <c:v>5.6220641800914952E-7</c:v>
                </c:pt>
                <c:pt idx="8">
                  <c:v>5.928351098674286E-7</c:v>
                </c:pt>
                <c:pt idx="9">
                  <c:v>6.2506992669132502E-7</c:v>
                </c:pt>
                <c:pt idx="10">
                  <c:v>6.5899158508083302E-7</c:v>
                </c:pt>
                <c:pt idx="11">
                  <c:v>6.9468468153322345E-7</c:v>
                </c:pt>
                <c:pt idx="12">
                  <c:v>7.3223787135235364E-7</c:v>
                </c:pt>
                <c:pt idx="13">
                  <c:v>7.7174405555741395E-7</c:v>
                </c:pt>
                <c:pt idx="14">
                  <c:v>8.1330057614428887E-7</c:v>
                </c:pt>
                <c:pt idx="15">
                  <c:v>8.5700942006835046E-7</c:v>
                </c:pt>
                <c:pt idx="16">
                  <c:v>9.0297743233384751E-7</c:v>
                </c:pt>
                <c:pt idx="17">
                  <c:v>9.5131653859212215E-7</c:v>
                </c:pt>
                <c:pt idx="18">
                  <c:v>1.0021439776687148E-6</c:v>
                </c:pt>
                <c:pt idx="19">
                  <c:v>1.0555825444580366E-6</c:v>
                </c:pt>
                <c:pt idx="20">
                  <c:v>1.1117608436437175E-6</c:v>
                </c:pt>
                <c:pt idx="21">
                  <c:v>1.1708135547230721E-6</c:v>
                </c:pt>
                <c:pt idx="22">
                  <c:v>1.2328817088352884E-6</c:v>
                </c:pt>
                <c:pt idx="23">
                  <c:v>1.2981129779151144E-6</c:v>
                </c:pt>
                <c:pt idx="24">
                  <c:v>1.3666619767169351E-6</c:v>
                </c:pt>
                <c:pt idx="25">
                  <c:v>1.4386905782782541E-6</c:v>
                </c:pt>
                <c:pt idx="26">
                  <c:v>1.5143682434168253E-6</c:v>
                </c:pt>
                <c:pt idx="27">
                  <c:v>1.5938723648819784E-6</c:v>
                </c:pt>
                <c:pt idx="28">
                  <c:v>1.6773886268082063E-6</c:v>
                </c:pt>
                <c:pt idx="29">
                  <c:v>1.7651113801477177E-6</c:v>
                </c:pt>
                <c:pt idx="30">
                  <c:v>1.8572440347886712E-6</c:v>
                </c:pt>
                <c:pt idx="31">
                  <c:v>1.9539994690970648E-6</c:v>
                </c:pt>
                <c:pt idx="32">
                  <c:v>2.0556004576529351E-6</c:v>
                </c:pt>
                <c:pt idx="33">
                  <c:v>2.1622801179855777E-6</c:v>
                </c:pt>
                <c:pt idx="34">
                  <c:v>2.2742823771481591E-6</c:v>
                </c:pt>
                <c:pt idx="35">
                  <c:v>2.3918624590092176E-6</c:v>
                </c:pt>
                <c:pt idx="36">
                  <c:v>2.5152873931773841E-6</c:v>
                </c:pt>
                <c:pt idx="37">
                  <c:v>2.6448365465161144E-6</c:v>
                </c:pt>
                <c:pt idx="38">
                  <c:v>2.7808021782476222E-6</c:v>
                </c:pt>
                <c:pt idx="39">
                  <c:v>2.9234900196892434E-6</c:v>
                </c:pt>
                <c:pt idx="40">
                  <c:v>3.0732198797116151E-6</c:v>
                </c:pt>
                <c:pt idx="41">
                  <c:v>3.2303262770562258E-6</c:v>
                </c:pt>
                <c:pt idx="42">
                  <c:v>3.3951591007000257E-6</c:v>
                </c:pt>
                <c:pt idx="43">
                  <c:v>3.5680842995073203E-6</c:v>
                </c:pt>
                <c:pt idx="44">
                  <c:v>3.7494846024639374E-6</c:v>
                </c:pt>
                <c:pt idx="45">
                  <c:v>3.9397602708457319E-6</c:v>
                </c:pt>
                <c:pt idx="46">
                  <c:v>4.1393298837332523E-6</c:v>
                </c:pt>
                <c:pt idx="47">
                  <c:v>4.3486311583466973E-6</c:v>
                </c:pt>
                <c:pt idx="48">
                  <c:v>4.5681218067402382E-6</c:v>
                </c:pt>
                <c:pt idx="49">
                  <c:v>4.7982804304627686E-6</c:v>
                </c:pt>
                <c:pt idx="50">
                  <c:v>5.0396074548630191E-6</c:v>
                </c:pt>
                <c:pt idx="51">
                  <c:v>5.2926261047908821E-6</c:v>
                </c:pt>
                <c:pt idx="52">
                  <c:v>5.5578834235241265E-6</c:v>
                </c:pt>
                <c:pt idx="53">
                  <c:v>5.8359513368303254E-6</c:v>
                </c:pt>
                <c:pt idx="54">
                  <c:v>6.1274277641579245E-6</c:v>
                </c:pt>
                <c:pt idx="55">
                  <c:v>6.4329377790383246E-6</c:v>
                </c:pt>
                <c:pt idx="56">
                  <c:v>6.7531348208725764E-6</c:v>
                </c:pt>
                <c:pt idx="57">
                  <c:v>7.0887019603721565E-6</c:v>
                </c:pt>
                <c:pt idx="58">
                  <c:v>7.4403532210230338E-6</c:v>
                </c:pt>
                <c:pt idx="59">
                  <c:v>7.808834959046951E-6</c:v>
                </c:pt>
                <c:pt idx="60">
                  <c:v>8.1949273044424968E-6</c:v>
                </c:pt>
                <c:pt idx="61">
                  <c:v>8.5994456658026121E-6</c:v>
                </c:pt>
                <c:pt idx="62">
                  <c:v>9.0232423017236239E-6</c:v>
                </c:pt>
                <c:pt idx="63">
                  <c:v>9.4672079617450546E-6</c:v>
                </c:pt>
                <c:pt idx="64">
                  <c:v>9.932273599889007E-6</c:v>
                </c:pt>
                <c:pt idx="65">
                  <c:v>1.0419412164002646E-5</c:v>
                </c:pt>
                <c:pt idx="66">
                  <c:v>1.0929640464248764E-5</c:v>
                </c:pt>
                <c:pt idx="67">
                  <c:v>1.1464021124236494E-5</c:v>
                </c:pt>
                <c:pt idx="68">
                  <c:v>1.2023664618437953E-5</c:v>
                </c:pt>
                <c:pt idx="69">
                  <c:v>1.2609731399697013E-5</c:v>
                </c:pt>
                <c:pt idx="70">
                  <c:v>1.3223434120804277E-5</c:v>
                </c:pt>
                <c:pt idx="71">
                  <c:v>1.3866039954286769E-5</c:v>
                </c:pt>
                <c:pt idx="72">
                  <c:v>1.4538873014743783E-5</c:v>
                </c:pt>
                <c:pt idx="73">
                  <c:v>1.5243316888250938E-5</c:v>
                </c:pt>
                <c:pt idx="74">
                  <c:v>1.5980817273553242E-5</c:v>
                </c:pt>
                <c:pt idx="75">
                  <c:v>1.6752884739976022E-5</c:v>
                </c:pt>
                <c:pt idx="76">
                  <c:v>1.7561097607199379E-5</c:v>
                </c:pt>
                <c:pt idx="77">
                  <c:v>1.8407104952268107E-5</c:v>
                </c:pt>
                <c:pt idx="78">
                  <c:v>1.9292629749445429E-5</c:v>
                </c:pt>
                <c:pt idx="79">
                  <c:v>2.0219472148766194E-5</c:v>
                </c:pt>
                <c:pt idx="80">
                  <c:v>2.1189512899401675E-5</c:v>
                </c:pt>
                <c:pt idx="81">
                  <c:v>2.2204716924218352E-5</c:v>
                </c:pt>
                <c:pt idx="82">
                  <c:v>2.3267137052192812E-5</c:v>
                </c:pt>
                <c:pt idx="83">
                  <c:v>2.4378917915638978E-5</c:v>
                </c:pt>
                <c:pt idx="84">
                  <c:v>2.5542300019508342E-5</c:v>
                </c:pt>
                <c:pt idx="85">
                  <c:v>2.6759623990345626E-5</c:v>
                </c:pt>
                <c:pt idx="86">
                  <c:v>2.8033335012813566E-5</c:v>
                </c:pt>
                <c:pt idx="87">
                  <c:v>2.9365987462049877E-5</c:v>
                </c:pt>
                <c:pt idx="88">
                  <c:v>3.0760249740483078E-5</c:v>
                </c:pt>
                <c:pt idx="89">
                  <c:v>3.2218909328112289E-5</c:v>
                </c:pt>
                <c:pt idx="90">
                  <c:v>3.3744878055653394E-5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5-4D0E-B0BE-1E2DD0C0723C}"/>
            </c:ext>
          </c:extLst>
        </c:ser>
        <c:ser>
          <c:idx val="4"/>
          <c:order val="4"/>
          <c:tx>
            <c:strRef>
              <c:f>MIMICS_fT!$AP$1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MIMICS_fT!$AP$2:$AP$92</c:f>
              <c:numCache>
                <c:formatCode>General</c:formatCode>
                <c:ptCount val="91"/>
                <c:pt idx="0">
                  <c:v>5.0232704675465829E-7</c:v>
                </c:pt>
                <c:pt idx="1">
                  <c:v>5.3178091227755273E-7</c:v>
                </c:pt>
                <c:pt idx="2">
                  <c:v>5.6291423728836868E-7</c:v>
                </c:pt>
                <c:pt idx="3">
                  <c:v>5.9581953792249777E-7</c:v>
                </c:pt>
                <c:pt idx="4">
                  <c:v>6.3059421727899554E-7</c:v>
                </c:pt>
                <c:pt idx="5">
                  <c:v>6.6734081104454236E-7</c:v>
                </c:pt>
                <c:pt idx="6">
                  <c:v>7.0616724479320293E-7</c:v>
                </c:pt>
                <c:pt idx="7">
                  <c:v>7.4718710348720597E-7</c:v>
                </c:pt>
                <c:pt idx="8">
                  <c:v>7.9051991372670463E-7</c:v>
                </c:pt>
                <c:pt idx="9">
                  <c:v>8.3629143932019911E-7</c:v>
                </c:pt>
                <c:pt idx="10">
                  <c:v>8.8463399077206886E-7</c:v>
                </c:pt>
                <c:pt idx="11">
                  <c:v>9.3568674930949006E-7</c:v>
                </c:pt>
                <c:pt idx="12">
                  <c:v>9.8959610609799947E-7</c:v>
                </c:pt>
                <c:pt idx="13">
                  <c:v>1.0465160173230972E-6</c:v>
                </c:pt>
                <c:pt idx="14">
                  <c:v>1.1066083758446777E-6</c:v>
                </c:pt>
                <c:pt idx="15">
                  <c:v>1.1700434001617527E-6</c:v>
                </c:pt>
                <c:pt idx="16">
                  <c:v>1.2370000414569523E-6</c:v>
                </c:pt>
                <c:pt idx="17">
                  <c:v>1.3076664095237342E-6</c:v>
                </c:pt>
                <c:pt idx="18">
                  <c:v>1.3822402184141513E-6</c:v>
                </c:pt>
                <c:pt idx="19">
                  <c:v>1.4609292526814819E-6</c:v>
                </c:pt>
                <c:pt idx="20">
                  <c:v>1.5439518551301052E-6</c:v>
                </c:pt>
                <c:pt idx="21">
                  <c:v>1.6315374370247843E-6</c:v>
                </c:pt>
                <c:pt idx="22">
                  <c:v>1.7239270117530279E-6</c:v>
                </c:pt>
                <c:pt idx="23">
                  <c:v>1.8213737529775971E-6</c:v>
                </c:pt>
                <c:pt idx="24">
                  <c:v>1.9241435783615402E-6</c:v>
                </c:pt>
                <c:pt idx="25">
                  <c:v>2.0325157599954387E-6</c:v>
                </c:pt>
                <c:pt idx="26">
                  <c:v>2.1467835627060191E-6</c:v>
                </c:pt>
                <c:pt idx="27">
                  <c:v>2.2672549114768913E-6</c:v>
                </c:pt>
                <c:pt idx="28">
                  <c:v>2.3942530892661755E-6</c:v>
                </c:pt>
                <c:pt idx="29">
                  <c:v>2.5281174665620805E-6</c:v>
                </c:pt>
                <c:pt idx="30">
                  <c:v>2.6692042640764079E-6</c:v>
                </c:pt>
                <c:pt idx="31">
                  <c:v>2.8178873500374552E-6</c:v>
                </c:pt>
                <c:pt idx="32">
                  <c:v>2.9745590736080688E-6</c:v>
                </c:pt>
                <c:pt idx="33">
                  <c:v>3.1396311360216805E-6</c:v>
                </c:pt>
                <c:pt idx="34">
                  <c:v>3.3135355010993401E-6</c:v>
                </c:pt>
                <c:pt idx="35">
                  <c:v>3.4967253468840243E-6</c:v>
                </c:pt>
                <c:pt idx="36">
                  <c:v>3.6896760602050247E-6</c:v>
                </c:pt>
                <c:pt idx="37">
                  <c:v>3.8928862760651633E-6</c:v>
                </c:pt>
                <c:pt idx="38">
                  <c:v>4.1068789638272323E-6</c:v>
                </c:pt>
                <c:pt idx="39">
                  <c:v>4.3322025622631879E-6</c:v>
                </c:pt>
                <c:pt idx="40">
                  <c:v>4.5694321656208874E-6</c:v>
                </c:pt>
                <c:pt idx="41">
                  <c:v>4.8191707629584254E-6</c:v>
                </c:pt>
                <c:pt idx="42">
                  <c:v>5.0820505330955301E-6</c:v>
                </c:pt>
                <c:pt idx="43">
                  <c:v>5.3587341976354851E-6</c:v>
                </c:pt>
                <c:pt idx="44">
                  <c:v>5.6499164346196376E-6</c:v>
                </c:pt>
                <c:pt idx="45">
                  <c:v>5.9563253554898686E-6</c:v>
                </c:pt>
                <c:pt idx="46">
                  <c:v>6.2787240481529213E-6</c:v>
                </c:pt>
                <c:pt idx="47">
                  <c:v>6.6179121890642896E-6</c:v>
                </c:pt>
                <c:pt idx="48">
                  <c:v>6.9747277273784406E-6</c:v>
                </c:pt>
                <c:pt idx="49">
                  <c:v>7.3500486443472621E-6</c:v>
                </c:pt>
                <c:pt idx="50">
                  <c:v>7.7447947912896677E-6</c:v>
                </c:pt>
                <c:pt idx="51">
                  <c:v>8.1599298096023112E-6</c:v>
                </c:pt>
                <c:pt idx="52">
                  <c:v>8.5964631364354036E-6</c:v>
                </c:pt>
                <c:pt idx="53">
                  <c:v>9.0554520998181338E-6</c:v>
                </c:pt>
                <c:pt idx="54">
                  <c:v>9.5380041071858769E-6</c:v>
                </c:pt>
                <c:pt idx="55">
                  <c:v>1.0045278931436579E-5</c:v>
                </c:pt>
                <c:pt idx="56">
                  <c:v>1.0578491098826682E-5</c:v>
                </c:pt>
                <c:pt idx="57">
                  <c:v>1.1138912383207946E-5</c:v>
                </c:pt>
                <c:pt idx="58">
                  <c:v>1.1727874411305852E-5</c:v>
                </c:pt>
                <c:pt idx="59">
                  <c:v>1.2346771383948836E-5</c:v>
                </c:pt>
                <c:pt idx="60">
                  <c:v>1.2997062918374762E-5</c:v>
                </c:pt>
                <c:pt idx="61">
                  <c:v>1.3680277016968576E-5</c:v>
                </c:pt>
                <c:pt idx="62">
                  <c:v>1.4398013168021679E-5</c:v>
                </c:pt>
                <c:pt idx="63">
                  <c:v>1.5151945584351536E-5</c:v>
                </c:pt>
                <c:pt idx="64">
                  <c:v>1.5943826585878625E-5</c:v>
                </c:pt>
                <c:pt idx="65">
                  <c:v>1.6775490132527224E-5</c:v>
                </c:pt>
                <c:pt idx="66">
                  <c:v>1.7648855514098912E-5</c:v>
                </c:pt>
                <c:pt idx="67">
                  <c:v>1.8565931204061695E-5</c:v>
                </c:pt>
                <c:pt idx="68">
                  <c:v>1.95288188845047E-5</c:v>
                </c:pt>
                <c:pt idx="69">
                  <c:v>2.0539717649829205E-5</c:v>
                </c:pt>
                <c:pt idx="70">
                  <c:v>2.1600928397081915E-5</c:v>
                </c:pt>
                <c:pt idx="71">
                  <c:v>2.2714858411185378E-5</c:v>
                </c:pt>
                <c:pt idx="72">
                  <c:v>2.3884026153685842E-5</c:v>
                </c:pt>
                <c:pt idx="73">
                  <c:v>2.5111066264019944E-5</c:v>
                </c:pt>
                <c:pt idx="74">
                  <c:v>2.6398734782698872E-5</c:v>
                </c:pt>
                <c:pt idx="75">
                  <c:v>2.7749914606224443E-5</c:v>
                </c:pt>
                <c:pt idx="76">
                  <c:v>2.9167621183985079E-5</c:v>
                </c:pt>
                <c:pt idx="77">
                  <c:v>3.0655008467831725E-5</c:v>
                </c:pt>
                <c:pt idx="78">
                  <c:v>3.2215375125506669E-5</c:v>
                </c:pt>
                <c:pt idx="79">
                  <c:v>3.3852171029592019E-5</c:v>
                </c:pt>
                <c:pt idx="80">
                  <c:v>3.5569004034157859E-5</c:v>
                </c:pt>
                <c:pt idx="81">
                  <c:v>3.7369647051829916E-5</c:v>
                </c:pt>
                <c:pt idx="82">
                  <c:v>3.9258045444555809E-5</c:v>
                </c:pt>
                <c:pt idx="83">
                  <c:v>4.1238324741936684E-5</c:v>
                </c:pt>
                <c:pt idx="84">
                  <c:v>4.3314798701599974E-5</c:v>
                </c:pt>
                <c:pt idx="85">
                  <c:v>4.5491977726731298E-5</c:v>
                </c:pt>
                <c:pt idx="86">
                  <c:v>4.7774577656546661E-5</c:v>
                </c:pt>
                <c:pt idx="87">
                  <c:v>5.016752894618325E-5</c:v>
                </c:pt>
                <c:pt idx="88">
                  <c:v>5.2675986253214838E-5</c:v>
                </c:pt>
                <c:pt idx="89">
                  <c:v>5.530533844875333E-5</c:v>
                </c:pt>
                <c:pt idx="90">
                  <c:v>5.806121907189261E-5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5-4D0E-B0BE-1E2DD0C0723C}"/>
            </c:ext>
          </c:extLst>
        </c:ser>
        <c:ser>
          <c:idx val="5"/>
          <c:order val="5"/>
          <c:tx>
            <c:strRef>
              <c:f>MIMICS_fT!$AQ$1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MIMICS_fT!$AQ$2:$AQ$92</c:f>
              <c:numCache>
                <c:formatCode>General</c:formatCode>
                <c:ptCount val="91"/>
                <c:pt idx="0">
                  <c:v>3.719411080522384E-7</c:v>
                </c:pt>
                <c:pt idx="1">
                  <c:v>3.9436416789043875E-7</c:v>
                </c:pt>
                <c:pt idx="2">
                  <c:v>4.1810989410182852E-7</c:v>
                </c:pt>
                <c:pt idx="3">
                  <c:v>4.4325417847492975E-7</c:v>
                </c:pt>
                <c:pt idx="4">
                  <c:v>4.6987711791077651E-7</c:v>
                </c:pt>
                <c:pt idx="5">
                  <c:v>4.9806323746551606E-7</c:v>
                </c:pt>
                <c:pt idx="6">
                  <c:v>5.2790172460480944E-7</c:v>
                </c:pt>
                <c:pt idx="7">
                  <c:v>5.5948667519904157E-7</c:v>
                </c:pt>
                <c:pt idx="8">
                  <c:v>5.9291735181169846E-7</c:v>
                </c:pt>
                <c:pt idx="9">
                  <c:v>6.2829845485759247E-7</c:v>
                </c:pt>
                <c:pt idx="10">
                  <c:v>6.65740407232973E-7</c:v>
                </c:pt>
                <c:pt idx="11">
                  <c:v>7.0535965304596744E-7</c:v>
                </c:pt>
                <c:pt idx="12">
                  <c:v>7.4727897110333567E-7</c:v>
                </c:pt>
                <c:pt idx="13">
                  <c:v>7.9162780383820827E-7</c:v>
                </c:pt>
                <c:pt idx="14">
                  <c:v>8.3854260239337179E-7</c:v>
                </c:pt>
                <c:pt idx="15">
                  <c:v>8.8816718860584795E-7</c:v>
                </c:pt>
                <c:pt idx="16">
                  <c:v>9.4065313467097671E-7</c:v>
                </c:pt>
                <c:pt idx="17">
                  <c:v>9.9616016129808815E-7</c:v>
                </c:pt>
                <c:pt idx="18">
                  <c:v>1.0548565552051492E-6</c:v>
                </c:pt>
                <c:pt idx="19">
                  <c:v>1.11691960683656E-6</c:v>
                </c:pt>
                <c:pt idx="20">
                  <c:v>1.1825360692266573E-6</c:v>
                </c:pt>
                <c:pt idx="21">
                  <c:v>1.2519026389714916E-6</c:v>
                </c:pt>
                <c:pt idx="22">
                  <c:v>1.3252264603131484E-6</c:v>
                </c:pt>
                <c:pt idx="23">
                  <c:v>1.4027256533844169E-6</c:v>
                </c:pt>
                <c:pt idx="24">
                  <c:v>1.4846298677069781E-6</c:v>
                </c:pt>
                <c:pt idx="25">
                  <c:v>1.5711808620836052E-6</c:v>
                </c:pt>
                <c:pt idx="26">
                  <c:v>1.6626331120742719E-6</c:v>
                </c:pt>
                <c:pt idx="27">
                  <c:v>1.7592544462975351E-6</c:v>
                </c:pt>
                <c:pt idx="28">
                  <c:v>1.8613267128523595E-6</c:v>
                </c:pt>
                <c:pt idx="29">
                  <c:v>1.9691464772115544E-6</c:v>
                </c:pt>
                <c:pt idx="30">
                  <c:v>2.0830257529965627E-6</c:v>
                </c:pt>
                <c:pt idx="31">
                  <c:v>2.2032927671043903E-6</c:v>
                </c:pt>
                <c:pt idx="32">
                  <c:v>2.3302927607212066E-6</c:v>
                </c:pt>
                <c:pt idx="33">
                  <c:v>2.4643888278236433E-6</c:v>
                </c:pt>
                <c:pt idx="34">
                  <c:v>2.6059627928382922E-6</c:v>
                </c:pt>
                <c:pt idx="35">
                  <c:v>2.7554161292024018E-6</c:v>
                </c:pt>
                <c:pt idx="36">
                  <c:v>2.9131709206444031E-6</c:v>
                </c:pt>
                <c:pt idx="37">
                  <c:v>3.0796708670819646E-6</c:v>
                </c:pt>
                <c:pt idx="38">
                  <c:v>3.2553823371177964E-6</c:v>
                </c:pt>
                <c:pt idx="39">
                  <c:v>3.4407954691995018E-6</c:v>
                </c:pt>
                <c:pt idx="40">
                  <c:v>3.6364253235998379E-6</c:v>
                </c:pt>
                <c:pt idx="41">
                  <c:v>3.8428130874676787E-6</c:v>
                </c:pt>
                <c:pt idx="42">
                  <c:v>4.0605273352980794E-6</c:v>
                </c:pt>
                <c:pt idx="43">
                  <c:v>4.2901653472723437E-6</c:v>
                </c:pt>
                <c:pt idx="44">
                  <c:v>4.5323544880261598E-6</c:v>
                </c:pt>
                <c:pt idx="45">
                  <c:v>4.7877536485154845E-6</c:v>
                </c:pt>
                <c:pt idx="46">
                  <c:v>5.0570547537668756E-6</c:v>
                </c:pt>
                <c:pt idx="47">
                  <c:v>5.3409843394208892E-6</c:v>
                </c:pt>
                <c:pt idx="48">
                  <c:v>5.6403052001046063E-6</c:v>
                </c:pt>
                <c:pt idx="49">
                  <c:v>5.9558181128025759E-6</c:v>
                </c:pt>
                <c:pt idx="50">
                  <c:v>6.2883636385345551E-6</c:v>
                </c:pt>
                <c:pt idx="51">
                  <c:v>6.6388240057936974E-6</c:v>
                </c:pt>
                <c:pt idx="52">
                  <c:v>7.0081250793506995E-6</c:v>
                </c:pt>
                <c:pt idx="53">
                  <c:v>7.3972384181881077E-6</c:v>
                </c:pt>
                <c:pt idx="54">
                  <c:v>7.8071834264945099E-6</c:v>
                </c:pt>
                <c:pt idx="55">
                  <c:v>8.2390296018216011E-6</c:v>
                </c:pt>
                <c:pt idx="56">
                  <c:v>8.6938988846878895E-6</c:v>
                </c:pt>
                <c:pt idx="57">
                  <c:v>9.1729681141018611E-6</c:v>
                </c:pt>
                <c:pt idx="58">
                  <c:v>9.677471593674543E-6</c:v>
                </c:pt>
                <c:pt idx="59">
                  <c:v>1.0208703773197982E-5</c:v>
                </c:pt>
                <c:pt idx="60">
                  <c:v>1.07680220507812E-5</c:v>
                </c:pt>
                <c:pt idx="61">
                  <c:v>1.1356849700860565E-5</c:v>
                </c:pt>
                <c:pt idx="62">
                  <c:v>1.1976678933636313E-5</c:v>
                </c:pt>
                <c:pt idx="63">
                  <c:v>1.2629074091732655E-5</c:v>
                </c:pt>
                <c:pt idx="64">
                  <c:v>1.33156749901356E-5</c:v>
                </c:pt>
                <c:pt idx="65">
                  <c:v>1.4038200405730166E-5</c:v>
                </c:pt>
                <c:pt idx="66">
                  <c:v>1.4798451723038945E-5</c:v>
                </c:pt>
                <c:pt idx="67">
                  <c:v>1.5598316743056285E-5</c:v>
                </c:pt>
                <c:pt idx="68">
                  <c:v>1.6439773662377465E-5</c:v>
                </c:pt>
                <c:pt idx="69">
                  <c:v>1.7324895230141447E-5</c:v>
                </c:pt>
                <c:pt idx="70">
                  <c:v>1.8255853090639058E-5</c:v>
                </c:pt>
                <c:pt idx="71">
                  <c:v>1.9234922319785842E-5</c:v>
                </c:pt>
                <c:pt idx="72">
                  <c:v>2.0264486164022852E-5</c:v>
                </c:pt>
                <c:pt idx="73">
                  <c:v>2.1347040990587783E-5</c:v>
                </c:pt>
                <c:pt idx="74">
                  <c:v>2.2485201458495203E-5</c:v>
                </c:pt>
                <c:pt idx="75">
                  <c:v>2.3681705919978582E-5</c:v>
                </c:pt>
                <c:pt idx="76">
                  <c:v>2.4939422062579364E-5</c:v>
                </c:pt>
                <c:pt idx="77">
                  <c:v>2.6261352802518975E-5</c:v>
                </c:pt>
                <c:pt idx="78">
                  <c:v>2.765064244046167E-5</c:v>
                </c:pt>
                <c:pt idx="79">
                  <c:v>2.9110583091268331E-5</c:v>
                </c:pt>
                <c:pt idx="80">
                  <c:v>3.0644621399854316E-5</c:v>
                </c:pt>
                <c:pt idx="81">
                  <c:v>3.2256365555802592E-5</c:v>
                </c:pt>
                <c:pt idx="82">
                  <c:v>3.3949592619942204E-5</c:v>
                </c:pt>
                <c:pt idx="83">
                  <c:v>3.5728256176688885E-5</c:v>
                </c:pt>
                <c:pt idx="84">
                  <c:v>3.7596494326553057E-5</c:v>
                </c:pt>
                <c:pt idx="85">
                  <c:v>3.9558638033861377E-5</c:v>
                </c:pt>
                <c:pt idx="86">
                  <c:v>4.1619219845401584E-5</c:v>
                </c:pt>
                <c:pt idx="87">
                  <c:v>4.3782982996395954E-5</c:v>
                </c:pt>
                <c:pt idx="88">
                  <c:v>4.6054890920936353E-5</c:v>
                </c:pt>
                <c:pt idx="89">
                  <c:v>4.8440137184769157E-5</c:v>
                </c:pt>
                <c:pt idx="90">
                  <c:v>5.0944155859111884E-5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5-4D0E-B0BE-1E2DD0C0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3152"/>
        <c:axId val="445118400"/>
      </c:scatterChart>
      <c:valAx>
        <c:axId val="4451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8400"/>
        <c:crosses val="autoZero"/>
        <c:crossBetween val="midCat"/>
      </c:valAx>
      <c:valAx>
        <c:axId val="4451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(MIC=0.3)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MIMICS_fT!$AT$1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MIMICS_fT!$AT$2:$AT$92</c:f>
              <c:numCache>
                <c:formatCode>General</c:formatCode>
                <c:ptCount val="91"/>
                <c:pt idx="0">
                  <c:v>2.2298129034269568E-6</c:v>
                </c:pt>
                <c:pt idx="1">
                  <c:v>2.3716323256609997E-6</c:v>
                </c:pt>
                <c:pt idx="2">
                  <c:v>2.5224080879749129E-6</c:v>
                </c:pt>
                <c:pt idx="3">
                  <c:v>2.6827005655563943E-6</c:v>
                </c:pt>
                <c:pt idx="4">
                  <c:v>2.8531047666393383E-6</c:v>
                </c:pt>
                <c:pt idx="5">
                  <c:v>3.0342524384415642E-6</c:v>
                </c:pt>
                <c:pt idx="6">
                  <c:v>3.2268142984234285E-6</c:v>
                </c:pt>
                <c:pt idx="7">
                  <c:v>3.4315023981124539E-6</c:v>
                </c:pt>
                <c:pt idx="8">
                  <c:v>3.6490726271418414E-6</c:v>
                </c:pt>
                <c:pt idx="9">
                  <c:v>3.8803273655746932E-6</c:v>
                </c:pt>
                <c:pt idx="10">
                  <c:v>4.1261182930320292E-6</c:v>
                </c:pt>
                <c:pt idx="11">
                  <c:v>4.3873493636121837E-6</c:v>
                </c:pt>
                <c:pt idx="12">
                  <c:v>4.6649799560831837E-6</c:v>
                </c:pt>
                <c:pt idx="13">
                  <c:v>4.9600282093493394E-6</c:v>
                </c:pt>
                <c:pt idx="14">
                  <c:v>5.2735745537397115E-6</c:v>
                </c:pt>
                <c:pt idx="15">
                  <c:v>5.6067654492407596E-6</c:v>
                </c:pt>
                <c:pt idx="16">
                  <c:v>5.9608173423995211E-6</c:v>
                </c:pt>
                <c:pt idx="17">
                  <c:v>6.3370208542585425E-6</c:v>
                </c:pt>
                <c:pt idx="18">
                  <c:v>6.7367452123510387E-6</c:v>
                </c:pt>
                <c:pt idx="19">
                  <c:v>7.1614429404856667E-6</c:v>
                </c:pt>
                <c:pt idx="20">
                  <c:v>7.6126548207866573E-6</c:v>
                </c:pt>
                <c:pt idx="21">
                  <c:v>8.0920151432284594E-6</c:v>
                </c:pt>
                <c:pt idx="22">
                  <c:v>8.6012572587158943E-6</c:v>
                </c:pt>
                <c:pt idx="23">
                  <c:v>9.1422194526133401E-6</c:v>
                </c:pt>
                <c:pt idx="24">
                  <c:v>9.7168511565213695E-6</c:v>
                </c:pt>
                <c:pt idx="25">
                  <c:v>1.0327219517037739E-5</c:v>
                </c:pt>
                <c:pt idx="26">
                  <c:v>1.0975516341225179E-5</c:v>
                </c:pt>
                <c:pt idx="27">
                  <c:v>1.1664065439541322E-5</c:v>
                </c:pt>
                <c:pt idx="28">
                  <c:v>1.2395330388070147E-5</c:v>
                </c:pt>
                <c:pt idx="29">
                  <c:v>1.3171922733030119E-5</c:v>
                </c:pt>
                <c:pt idx="30">
                  <c:v>1.3996610661725753E-5</c:v>
                </c:pt>
                <c:pt idx="31">
                  <c:v>1.4872328165357369E-5</c:v>
                </c:pt>
                <c:pt idx="32">
                  <c:v>1.5802184720412498E-5</c:v>
                </c:pt>
                <c:pt idx="33">
                  <c:v>1.6789475516732349E-5</c:v>
                </c:pt>
                <c:pt idx="34">
                  <c:v>1.7837692261782808E-5</c:v>
                </c:pt>
                <c:pt idx="35">
                  <c:v>1.8950534592162926E-5</c:v>
                </c:pt>
                <c:pt idx="36">
                  <c:v>2.0131922124957587E-5</c:v>
                </c:pt>
                <c:pt idx="37">
                  <c:v>2.1386007183189212E-5</c:v>
                </c:pt>
                <c:pt idx="38">
                  <c:v>2.2717188231348392E-5</c:v>
                </c:pt>
                <c:pt idx="39">
                  <c:v>2.4130124058787204E-5</c:v>
                </c:pt>
                <c:pt idx="40">
                  <c:v>2.5629748750648063E-5</c:v>
                </c:pt>
                <c:pt idx="41">
                  <c:v>2.7221287487975607E-5</c:v>
                </c:pt>
                <c:pt idx="42">
                  <c:v>2.8910273220724388E-5</c:v>
                </c:pt>
                <c:pt idx="43">
                  <c:v>3.0702564259535233E-5</c:v>
                </c:pt>
                <c:pt idx="44">
                  <c:v>3.2604362834411091E-5</c:v>
                </c:pt>
                <c:pt idx="45">
                  <c:v>3.4622234670782523E-5</c:v>
                </c:pt>
                <c:pt idx="46">
                  <c:v>3.6763129635919709E-5</c:v>
                </c:pt>
                <c:pt idx="47">
                  <c:v>3.903440351122488E-5</c:v>
                </c:pt>
                <c:pt idx="48">
                  <c:v>4.1443840948630308E-5</c:v>
                </c:pt>
                <c:pt idx="49">
                  <c:v>4.3999679672139449E-5</c:v>
                </c:pt>
                <c:pt idx="50">
                  <c:v>4.6710635988485297E-5</c:v>
                </c:pt>
                <c:pt idx="51">
                  <c:v>4.9585931673945221E-5</c:v>
                </c:pt>
                <c:pt idx="52">
                  <c:v>5.2635322307553259E-5</c:v>
                </c:pt>
                <c:pt idx="53">
                  <c:v>5.5869127124292291E-5</c:v>
                </c:pt>
                <c:pt idx="54">
                  <c:v>5.9298260465334773E-5</c:v>
                </c:pt>
                <c:pt idx="55">
                  <c:v>6.2934264906040332E-5</c:v>
                </c:pt>
                <c:pt idx="56">
                  <c:v>6.6789346146215519E-5</c:v>
                </c:pt>
                <c:pt idx="57">
                  <c:v>7.0876409751102125E-5</c:v>
                </c:pt>
                <c:pt idx="58">
                  <c:v>7.5209099835691408E-5</c:v>
                </c:pt>
                <c:pt idx="59">
                  <c:v>7.9801839789273078E-5</c:v>
                </c:pt>
                <c:pt idx="60">
                  <c:v>8.4669875141619801E-5</c:v>
                </c:pt>
                <c:pt idx="61">
                  <c:v>8.9829318676897476E-5</c:v>
                </c:pt>
                <c:pt idx="62">
                  <c:v>9.5297197906275114E-5</c:v>
                </c:pt>
                <c:pt idx="63">
                  <c:v>1.010915050153043E-4</c:v>
                </c:pt>
                <c:pt idx="64">
                  <c:v>1.0723124940745018E-4</c:v>
                </c:pt>
                <c:pt idx="65">
                  <c:v>1.1373651297068866E-4</c:v>
                </c:pt>
                <c:pt idx="66">
                  <c:v>1.2062850819985818E-4</c:v>
                </c:pt>
                <c:pt idx="67">
                  <c:v>1.2792963931346747E-4</c:v>
                </c:pt>
                <c:pt idx="68">
                  <c:v>1.3566356650992711E-4</c:v>
                </c:pt>
                <c:pt idx="69">
                  <c:v>1.4385527351470665E-4</c:v>
                </c:pt>
                <c:pt idx="70">
                  <c:v>1.5253113857672604E-4</c:v>
                </c:pt>
                <c:pt idx="71">
                  <c:v>1.6171900907938088E-4</c:v>
                </c:pt>
                <c:pt idx="72">
                  <c:v>1.7144827993899458E-4</c:v>
                </c:pt>
                <c:pt idx="73">
                  <c:v>1.8174997597119309E-4</c:v>
                </c:pt>
                <c:pt idx="74">
                  <c:v>1.9265683841371948E-4</c:v>
                </c:pt>
                <c:pt idx="75">
                  <c:v>2.0420341580257051E-4</c:v>
                </c:pt>
                <c:pt idx="76">
                  <c:v>2.1642615940705242E-4</c:v>
                </c:pt>
                <c:pt idx="77">
                  <c:v>2.2936352343842648E-4</c:v>
                </c:pt>
                <c:pt idx="78">
                  <c:v>2.4305607025628098E-4</c:v>
                </c:pt>
                <c:pt idx="79">
                  <c:v>2.5754658080662474E-4</c:v>
                </c:pt>
                <c:pt idx="80">
                  <c:v>2.7288017053596369E-4</c:v>
                </c:pt>
                <c:pt idx="81">
                  <c:v>2.8910441103633728E-4</c:v>
                </c:pt>
                <c:pt idx="82">
                  <c:v>3.0626945768744043E-4</c:v>
                </c:pt>
                <c:pt idx="83">
                  <c:v>3.2442818357359153E-4</c:v>
                </c:pt>
                <c:pt idx="84">
                  <c:v>3.4363631996541433E-4</c:v>
                </c:pt>
                <c:pt idx="85">
                  <c:v>3.6395260366874939E-4</c:v>
                </c:pt>
                <c:pt idx="86">
                  <c:v>3.8543893155646835E-4</c:v>
                </c:pt>
                <c:pt idx="87">
                  <c:v>4.0816052261258057E-4</c:v>
                </c:pt>
                <c:pt idx="88">
                  <c:v>4.3218608783236105E-4</c:v>
                </c:pt>
                <c:pt idx="89">
                  <c:v>4.5758800833710849E-4</c:v>
                </c:pt>
                <c:pt idx="90">
                  <c:v>4.8444252207773263E-4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8-4E60-AFE8-A545F1636F82}"/>
            </c:ext>
          </c:extLst>
        </c:ser>
        <c:ser>
          <c:idx val="1"/>
          <c:order val="1"/>
          <c:tx>
            <c:strRef>
              <c:f>MIMICS_fT!$AU$1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MIMICS_fT!$AU$2:$AU$92</c:f>
              <c:numCache>
                <c:formatCode>General</c:formatCode>
                <c:ptCount val="91"/>
                <c:pt idx="0">
                  <c:v>3.7194110805223835E-7</c:v>
                </c:pt>
                <c:pt idx="1">
                  <c:v>3.9436416789043875E-7</c:v>
                </c:pt>
                <c:pt idx="2">
                  <c:v>4.1810989410182846E-7</c:v>
                </c:pt>
                <c:pt idx="3">
                  <c:v>4.4325417847492975E-7</c:v>
                </c:pt>
                <c:pt idx="4">
                  <c:v>4.6987711791077662E-7</c:v>
                </c:pt>
                <c:pt idx="5">
                  <c:v>4.9806323746551606E-7</c:v>
                </c:pt>
                <c:pt idx="6">
                  <c:v>5.2790172460480955E-7</c:v>
                </c:pt>
                <c:pt idx="7">
                  <c:v>5.5948667519904157E-7</c:v>
                </c:pt>
                <c:pt idx="8">
                  <c:v>5.9291735181169846E-7</c:v>
                </c:pt>
                <c:pt idx="9">
                  <c:v>6.2829845485759236E-7</c:v>
                </c:pt>
                <c:pt idx="10">
                  <c:v>6.657404072329731E-7</c:v>
                </c:pt>
                <c:pt idx="11">
                  <c:v>7.0535965304596734E-7</c:v>
                </c:pt>
                <c:pt idx="12">
                  <c:v>7.4727897110333577E-7</c:v>
                </c:pt>
                <c:pt idx="13">
                  <c:v>7.9162780383820816E-7</c:v>
                </c:pt>
                <c:pt idx="14">
                  <c:v>8.3854260239337179E-7</c:v>
                </c:pt>
                <c:pt idx="15">
                  <c:v>8.8816718860584805E-7</c:v>
                </c:pt>
                <c:pt idx="16">
                  <c:v>9.4065313467097671E-7</c:v>
                </c:pt>
                <c:pt idx="17">
                  <c:v>9.9616016129808836E-7</c:v>
                </c:pt>
                <c:pt idx="18">
                  <c:v>1.0548565552051492E-6</c:v>
                </c:pt>
                <c:pt idx="19">
                  <c:v>1.11691960683656E-6</c:v>
                </c:pt>
                <c:pt idx="20">
                  <c:v>1.1825360692266575E-6</c:v>
                </c:pt>
                <c:pt idx="21">
                  <c:v>1.2519026389714914E-6</c:v>
                </c:pt>
                <c:pt idx="22">
                  <c:v>1.3252264603131482E-6</c:v>
                </c:pt>
                <c:pt idx="23">
                  <c:v>1.4027256533844169E-6</c:v>
                </c:pt>
                <c:pt idx="24">
                  <c:v>1.4846298677069781E-6</c:v>
                </c:pt>
                <c:pt idx="25">
                  <c:v>1.5711808620836055E-6</c:v>
                </c:pt>
                <c:pt idx="26">
                  <c:v>1.6626331120742719E-6</c:v>
                </c:pt>
                <c:pt idx="27">
                  <c:v>1.7592544462975351E-6</c:v>
                </c:pt>
                <c:pt idx="28">
                  <c:v>1.8613267128523599E-6</c:v>
                </c:pt>
                <c:pt idx="29">
                  <c:v>1.9691464772115539E-6</c:v>
                </c:pt>
                <c:pt idx="30">
                  <c:v>2.0830257529965627E-6</c:v>
                </c:pt>
                <c:pt idx="31">
                  <c:v>2.2032927671043899E-6</c:v>
                </c:pt>
                <c:pt idx="32">
                  <c:v>2.3302927607212061E-6</c:v>
                </c:pt>
                <c:pt idx="33">
                  <c:v>2.4643888278236433E-6</c:v>
                </c:pt>
                <c:pt idx="34">
                  <c:v>2.6059627928382927E-6</c:v>
                </c:pt>
                <c:pt idx="35">
                  <c:v>2.7554161292024018E-6</c:v>
                </c:pt>
                <c:pt idx="36">
                  <c:v>2.9131709206444031E-6</c:v>
                </c:pt>
                <c:pt idx="37">
                  <c:v>3.0796708670819655E-6</c:v>
                </c:pt>
                <c:pt idx="38">
                  <c:v>3.2553823371177969E-6</c:v>
                </c:pt>
                <c:pt idx="39">
                  <c:v>3.4407954691995018E-6</c:v>
                </c:pt>
                <c:pt idx="40">
                  <c:v>3.6364253235998375E-6</c:v>
                </c:pt>
                <c:pt idx="41">
                  <c:v>3.8428130874676795E-6</c:v>
                </c:pt>
                <c:pt idx="42">
                  <c:v>4.0605273352980777E-6</c:v>
                </c:pt>
                <c:pt idx="43">
                  <c:v>4.2901653472723446E-6</c:v>
                </c:pt>
                <c:pt idx="44">
                  <c:v>4.5323544880261598E-6</c:v>
                </c:pt>
                <c:pt idx="45">
                  <c:v>4.7877536485154853E-6</c:v>
                </c:pt>
                <c:pt idx="46">
                  <c:v>5.0570547537668764E-6</c:v>
                </c:pt>
                <c:pt idx="47">
                  <c:v>5.3409843394208892E-6</c:v>
                </c:pt>
                <c:pt idx="48">
                  <c:v>5.6403052001046071E-6</c:v>
                </c:pt>
                <c:pt idx="49">
                  <c:v>5.9558181128025759E-6</c:v>
                </c:pt>
                <c:pt idx="50">
                  <c:v>6.2883636385345551E-6</c:v>
                </c:pt>
                <c:pt idx="51">
                  <c:v>6.6388240057936966E-6</c:v>
                </c:pt>
                <c:pt idx="52">
                  <c:v>7.0081250793507003E-6</c:v>
                </c:pt>
                <c:pt idx="53">
                  <c:v>7.397238418188106E-6</c:v>
                </c:pt>
                <c:pt idx="54">
                  <c:v>7.8071834264945082E-6</c:v>
                </c:pt>
                <c:pt idx="55">
                  <c:v>8.2390296018216011E-6</c:v>
                </c:pt>
                <c:pt idx="56">
                  <c:v>8.6938988846878895E-6</c:v>
                </c:pt>
                <c:pt idx="57">
                  <c:v>9.1729681141018611E-6</c:v>
                </c:pt>
                <c:pt idx="58">
                  <c:v>9.6774715936745413E-6</c:v>
                </c:pt>
                <c:pt idx="59">
                  <c:v>1.0208703773197984E-5</c:v>
                </c:pt>
                <c:pt idx="60">
                  <c:v>1.0768022050781197E-5</c:v>
                </c:pt>
                <c:pt idx="61">
                  <c:v>1.1356849700860565E-5</c:v>
                </c:pt>
                <c:pt idx="62">
                  <c:v>1.1976678933636311E-5</c:v>
                </c:pt>
                <c:pt idx="63">
                  <c:v>1.2629074091732653E-5</c:v>
                </c:pt>
                <c:pt idx="64">
                  <c:v>1.33156749901356E-5</c:v>
                </c:pt>
                <c:pt idx="65">
                  <c:v>1.4038200405730165E-5</c:v>
                </c:pt>
                <c:pt idx="66">
                  <c:v>1.4798451723038943E-5</c:v>
                </c:pt>
                <c:pt idx="67">
                  <c:v>1.5598316743056285E-5</c:v>
                </c:pt>
                <c:pt idx="68">
                  <c:v>1.6439773662377465E-5</c:v>
                </c:pt>
                <c:pt idx="69">
                  <c:v>1.7324895230141451E-5</c:v>
                </c:pt>
                <c:pt idx="70">
                  <c:v>1.8255853090639051E-5</c:v>
                </c:pt>
                <c:pt idx="71">
                  <c:v>1.9234922319785842E-5</c:v>
                </c:pt>
                <c:pt idx="72">
                  <c:v>2.0264486164022849E-5</c:v>
                </c:pt>
                <c:pt idx="73">
                  <c:v>2.1347040990587786E-5</c:v>
                </c:pt>
                <c:pt idx="74">
                  <c:v>2.2485201458495199E-5</c:v>
                </c:pt>
                <c:pt idx="75">
                  <c:v>2.3681705919978582E-5</c:v>
                </c:pt>
                <c:pt idx="76">
                  <c:v>2.4939422062579361E-5</c:v>
                </c:pt>
                <c:pt idx="77">
                  <c:v>2.6261352802518975E-5</c:v>
                </c:pt>
                <c:pt idx="78">
                  <c:v>2.765064244046167E-5</c:v>
                </c:pt>
                <c:pt idx="79">
                  <c:v>2.9110583091268328E-5</c:v>
                </c:pt>
                <c:pt idx="80">
                  <c:v>3.0644621399854316E-5</c:v>
                </c:pt>
                <c:pt idx="81">
                  <c:v>3.2256365555802585E-5</c:v>
                </c:pt>
                <c:pt idx="82">
                  <c:v>3.3949592619942197E-5</c:v>
                </c:pt>
                <c:pt idx="83">
                  <c:v>3.5728256176688885E-5</c:v>
                </c:pt>
                <c:pt idx="84">
                  <c:v>3.7596494326553036E-5</c:v>
                </c:pt>
                <c:pt idx="85">
                  <c:v>3.9558638033861377E-5</c:v>
                </c:pt>
                <c:pt idx="86">
                  <c:v>4.1619219845401584E-5</c:v>
                </c:pt>
                <c:pt idx="87">
                  <c:v>4.378298299639596E-5</c:v>
                </c:pt>
                <c:pt idx="88">
                  <c:v>4.6054890920936353E-5</c:v>
                </c:pt>
                <c:pt idx="89">
                  <c:v>4.8440137184769157E-5</c:v>
                </c:pt>
                <c:pt idx="90">
                  <c:v>5.0944155859111884E-5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8-4E60-AFE8-A545F1636F82}"/>
            </c:ext>
          </c:extLst>
        </c:ser>
        <c:ser>
          <c:idx val="2"/>
          <c:order val="2"/>
          <c:tx>
            <c:strRef>
              <c:f>MIMICS_fT!$AV$1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MIMICS_fT!$AV$2:$AV$92</c:f>
              <c:numCache>
                <c:formatCode>General</c:formatCode>
                <c:ptCount val="91"/>
                <c:pt idx="0">
                  <c:v>2.0910939417158361E-6</c:v>
                </c:pt>
                <c:pt idx="1">
                  <c:v>2.221487479344292E-6</c:v>
                </c:pt>
                <c:pt idx="2">
                  <c:v>2.3599075244868892E-6</c:v>
                </c:pt>
                <c:pt idx="3">
                  <c:v>2.506839915077891E-6</c:v>
                </c:pt>
                <c:pt idx="4">
                  <c:v>2.6627992590390039E-6</c:v>
                </c:pt>
                <c:pt idx="5">
                  <c:v>2.8283305899325917E-6</c:v>
                </c:pt>
                <c:pt idx="6">
                  <c:v>3.0040111143942649E-6</c:v>
                </c:pt>
                <c:pt idx="7">
                  <c:v>3.1904520561884974E-6</c:v>
                </c:pt>
                <c:pt idx="8">
                  <c:v>3.3883006019705377E-6</c:v>
                </c:pt>
                <c:pt idx="9">
                  <c:v>3.5982419540883947E-6</c:v>
                </c:pt>
                <c:pt idx="10">
                  <c:v>3.821001496020559E-6</c:v>
                </c:pt>
                <c:pt idx="11">
                  <c:v>4.0573470763188005E-6</c:v>
                </c:pt>
                <c:pt idx="12">
                  <c:v>4.3080914172113372E-6</c:v>
                </c:pt>
                <c:pt idx="13">
                  <c:v>4.5740946543204777E-6</c:v>
                </c:pt>
                <c:pt idx="14">
                  <c:v>4.8562670142608544E-6</c:v>
                </c:pt>
                <c:pt idx="15">
                  <c:v>5.1555716372103697E-6</c:v>
                </c:pt>
                <c:pt idx="16">
                  <c:v>5.4730275518862671E-6</c:v>
                </c:pt>
                <c:pt idx="17">
                  <c:v>5.8097128107140718E-6</c:v>
                </c:pt>
                <c:pt idx="18">
                  <c:v>6.1667677933481123E-6</c:v>
                </c:pt>
                <c:pt idx="19">
                  <c:v>6.545398687089445E-6</c:v>
                </c:pt>
                <c:pt idx="20">
                  <c:v>6.9468811531510006E-6</c:v>
                </c:pt>
                <c:pt idx="21">
                  <c:v>7.3725641881414651E-6</c:v>
                </c:pt>
                <c:pt idx="22">
                  <c:v>7.8238741905790439E-6</c:v>
                </c:pt>
                <c:pt idx="23">
                  <c:v>8.3023192427051738E-6</c:v>
                </c:pt>
                <c:pt idx="24">
                  <c:v>8.8094936183469316E-6</c:v>
                </c:pt>
                <c:pt idx="25">
                  <c:v>9.3470825280756299E-6</c:v>
                </c:pt>
                <c:pt idx="26">
                  <c:v>9.9168671134299254E-6</c:v>
                </c:pt>
                <c:pt idx="27">
                  <c:v>1.0520729702514166E-5</c:v>
                </c:pt>
                <c:pt idx="28">
                  <c:v>1.1160659339848776E-5</c:v>
                </c:pt>
                <c:pt idx="29">
                  <c:v>1.1838757603938957E-5</c:v>
                </c:pt>
                <c:pt idx="30">
                  <c:v>1.2557244726643219E-5</c:v>
                </c:pt>
                <c:pt idx="31">
                  <c:v>1.3318466029063882E-5</c:v>
                </c:pt>
                <c:pt idx="32">
                  <c:v>1.4124898689349972E-5</c:v>
                </c:pt>
                <c:pt idx="33">
                  <c:v>1.497915885849872E-5</c:v>
                </c:pt>
                <c:pt idx="34">
                  <c:v>1.5884009140967797E-5</c:v>
                </c:pt>
                <c:pt idx="35">
                  <c:v>1.6842366457666396E-5</c:v>
                </c:pt>
                <c:pt idx="36">
                  <c:v>1.7857310309680999E-5</c:v>
                </c:pt>
                <c:pt idx="37">
                  <c:v>1.8932091461912782E-5</c:v>
                </c:pt>
                <c:pt idx="38">
                  <c:v>2.0070141066659496E-5</c:v>
                </c:pt>
                <c:pt idx="39">
                  <c:v>2.1275080248065224E-5</c:v>
                </c:pt>
                <c:pt idx="40">
                  <c:v>2.2550730169291237E-5</c:v>
                </c:pt>
                <c:pt idx="41">
                  <c:v>2.3901122605228481E-5</c:v>
                </c:pt>
                <c:pt idx="42">
                  <c:v>2.5330511044580815E-5</c:v>
                </c:pt>
                <c:pt idx="43">
                  <c:v>2.6843382346199088E-5</c:v>
                </c:pt>
                <c:pt idx="44">
                  <c:v>2.8444468975641315E-5</c:v>
                </c:pt>
                <c:pt idx="45">
                  <c:v>3.0138761849074897E-5</c:v>
                </c:pt>
                <c:pt idx="46">
                  <c:v>3.1931523812826417E-5</c:v>
                </c:pt>
                <c:pt idx="47">
                  <c:v>3.3828303788123592E-5</c:v>
                </c:pt>
                <c:pt idx="48">
                  <c:v>3.5834951611865292E-5</c:v>
                </c:pt>
                <c:pt idx="49">
                  <c:v>3.7957633605601873E-5</c:v>
                </c:pt>
                <c:pt idx="50">
                  <c:v>4.0202848906311022E-5</c:v>
                </c:pt>
                <c:pt idx="51">
                  <c:v>4.2577446594016422E-5</c:v>
                </c:pt>
                <c:pt idx="52">
                  <c:v>4.5088643652821044E-5</c:v>
                </c:pt>
                <c:pt idx="53">
                  <c:v>4.7744043803516718E-5</c:v>
                </c:pt>
                <c:pt idx="54">
                  <c:v>5.0551657247587569E-5</c:v>
                </c:pt>
                <c:pt idx="55">
                  <c:v>5.3519921364152786E-5</c:v>
                </c:pt>
                <c:pt idx="56">
                  <c:v>5.6657722403195894E-5</c:v>
                </c:pt>
                <c:pt idx="57">
                  <c:v>5.9974418220306191E-5</c:v>
                </c:pt>
                <c:pt idx="58">
                  <c:v>6.3479862100115992E-5</c:v>
                </c:pt>
                <c:pt idx="59">
                  <c:v>6.718442771766257E-5</c:v>
                </c:pt>
                <c:pt idx="60">
                  <c:v>7.1099035289032836E-5</c:v>
                </c:pt>
                <c:pt idx="61">
                  <c:v>7.5235178964874923E-5</c:v>
                </c:pt>
                <c:pt idx="62">
                  <c:v>7.9604955522677209E-5</c:v>
                </c:pt>
                <c:pt idx="63">
                  <c:v>8.4221094416138027E-5</c:v>
                </c:pt>
                <c:pt idx="64">
                  <c:v>8.9096989242474451E-5</c:v>
                </c:pt>
                <c:pt idx="65">
                  <c:v>9.4246730691151647E-5</c:v>
                </c:pt>
                <c:pt idx="66">
                  <c:v>9.9685141040267253E-5</c:v>
                </c:pt>
                <c:pt idx="67">
                  <c:v>1.0542781026969484E-4</c:v>
                </c:pt>
                <c:pt idx="68">
                  <c:v>1.1149113386308545E-4</c:v>
                </c:pt>
                <c:pt idx="69">
                  <c:v>1.1789235237395552E-4</c:v>
                </c:pt>
                <c:pt idx="70">
                  <c:v>1.2464959283435559E-4</c:v>
                </c:pt>
                <c:pt idx="71">
                  <c:v>1.3178191208801913E-4</c:v>
                </c:pt>
                <c:pt idx="72">
                  <c:v>1.393093421334552E-4</c:v>
                </c:pt>
                <c:pt idx="73">
                  <c:v>1.4725293756616268E-4</c:v>
                </c:pt>
                <c:pt idx="74">
                  <c:v>1.5563482521302455E-4</c:v>
                </c:pt>
                <c:pt idx="75">
                  <c:v>1.6447825605599414E-4</c:v>
                </c:pt>
                <c:pt idx="76">
                  <c:v>1.7380765954642114E-4</c:v>
                </c:pt>
                <c:pt idx="77">
                  <c:v>1.8364870041577953E-4</c:v>
                </c:pt>
                <c:pt idx="78">
                  <c:v>1.940283380931832E-4</c:v>
                </c:pt>
                <c:pt idx="79">
                  <c:v>2.049748888448965E-4</c:v>
                </c:pt>
                <c:pt idx="80">
                  <c:v>2.1651809075608043E-4</c:v>
                </c:pt>
                <c:pt idx="81">
                  <c:v>2.286891716802854E-4</c:v>
                </c:pt>
                <c:pt idx="82">
                  <c:v>2.4152092028768994E-4</c:v>
                </c:pt>
                <c:pt idx="83">
                  <c:v>2.5504776034883847E-4</c:v>
                </c:pt>
                <c:pt idx="84">
                  <c:v>2.6930582839661331E-4</c:v>
                </c:pt>
                <c:pt idx="85">
                  <c:v>2.8433305491546487E-4</c:v>
                </c:pt>
                <c:pt idx="86">
                  <c:v>3.0016924921345459E-4</c:v>
                </c:pt>
                <c:pt idx="87">
                  <c:v>3.1685618813950757E-4</c:v>
                </c:pt>
                <c:pt idx="88">
                  <c:v>3.3443770881543005E-4</c:v>
                </c:pt>
                <c:pt idx="89">
                  <c:v>3.5295980555969265E-4</c:v>
                </c:pt>
                <c:pt idx="90">
                  <c:v>3.7247073118779734E-4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8-4E60-AFE8-A545F1636F82}"/>
            </c:ext>
          </c:extLst>
        </c:ser>
        <c:ser>
          <c:idx val="3"/>
          <c:order val="3"/>
          <c:tx>
            <c:strRef>
              <c:f>MIMICS_fT!$AW$1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MIMICS_fT!$AW$2:$AW$92</c:f>
              <c:numCache>
                <c:formatCode>General</c:formatCode>
                <c:ptCount val="91"/>
                <c:pt idx="0">
                  <c:v>5.5791166207835747E-7</c:v>
                </c:pt>
                <c:pt idx="1">
                  <c:v>5.9154625183565807E-7</c:v>
                </c:pt>
                <c:pt idx="2">
                  <c:v>6.2716484115274264E-7</c:v>
                </c:pt>
                <c:pt idx="3">
                  <c:v>6.6488126771239462E-7</c:v>
                </c:pt>
                <c:pt idx="4">
                  <c:v>7.048156768661649E-7</c:v>
                </c:pt>
                <c:pt idx="5">
                  <c:v>7.470948561982741E-7</c:v>
                </c:pt>
                <c:pt idx="6">
                  <c:v>7.9185258690721426E-7</c:v>
                </c:pt>
                <c:pt idx="7">
                  <c:v>8.3923001279856241E-7</c:v>
                </c:pt>
                <c:pt idx="8">
                  <c:v>8.8937602771754763E-7</c:v>
                </c:pt>
                <c:pt idx="9">
                  <c:v>9.4244768228638865E-7</c:v>
                </c:pt>
                <c:pt idx="10">
                  <c:v>9.9861061084945949E-7</c:v>
                </c:pt>
                <c:pt idx="11">
                  <c:v>1.0580394795689508E-6</c:v>
                </c:pt>
                <c:pt idx="12">
                  <c:v>1.1209184566550036E-6</c:v>
                </c:pt>
                <c:pt idx="13">
                  <c:v>1.1874417057573123E-6</c:v>
                </c:pt>
                <c:pt idx="14">
                  <c:v>1.2578139035900577E-6</c:v>
                </c:pt>
                <c:pt idx="15">
                  <c:v>1.332250782908772E-6</c:v>
                </c:pt>
                <c:pt idx="16">
                  <c:v>1.410979702006465E-6</c:v>
                </c:pt>
                <c:pt idx="17">
                  <c:v>1.4942402419471325E-6</c:v>
                </c:pt>
                <c:pt idx="18">
                  <c:v>1.5822848328077237E-6</c:v>
                </c:pt>
                <c:pt idx="19">
                  <c:v>1.6753794102548402E-6</c:v>
                </c:pt>
                <c:pt idx="20">
                  <c:v>1.7738041038399863E-6</c:v>
                </c:pt>
                <c:pt idx="21">
                  <c:v>1.8778539584572372E-6</c:v>
                </c:pt>
                <c:pt idx="22">
                  <c:v>1.9878396904697222E-6</c:v>
                </c:pt>
                <c:pt idx="23">
                  <c:v>2.1040884800766256E-6</c:v>
                </c:pt>
                <c:pt idx="24">
                  <c:v>2.2269448015604669E-6</c:v>
                </c:pt>
                <c:pt idx="25">
                  <c:v>2.3567712931254079E-6</c:v>
                </c:pt>
                <c:pt idx="26">
                  <c:v>2.4939496681114078E-6</c:v>
                </c:pt>
                <c:pt idx="27">
                  <c:v>2.6388816694463027E-6</c:v>
                </c:pt>
                <c:pt idx="28">
                  <c:v>2.7919900692785396E-6</c:v>
                </c:pt>
                <c:pt idx="29">
                  <c:v>2.9537197158173311E-6</c:v>
                </c:pt>
                <c:pt idx="30">
                  <c:v>3.124538629494844E-6</c:v>
                </c:pt>
                <c:pt idx="31">
                  <c:v>3.304939150656585E-6</c:v>
                </c:pt>
                <c:pt idx="32">
                  <c:v>3.4954391410818099E-6</c:v>
                </c:pt>
                <c:pt idx="33">
                  <c:v>3.6965832417354647E-6</c:v>
                </c:pt>
                <c:pt idx="34">
                  <c:v>3.9089441892574388E-6</c:v>
                </c:pt>
                <c:pt idx="35">
                  <c:v>4.1331241938036016E-6</c:v>
                </c:pt>
                <c:pt idx="36">
                  <c:v>4.369756380966605E-6</c:v>
                </c:pt>
                <c:pt idx="37">
                  <c:v>4.6195063006229478E-6</c:v>
                </c:pt>
                <c:pt idx="38">
                  <c:v>4.8830735056766944E-6</c:v>
                </c:pt>
                <c:pt idx="39">
                  <c:v>5.1611932037992525E-6</c:v>
                </c:pt>
                <c:pt idx="40">
                  <c:v>5.4546379853997567E-6</c:v>
                </c:pt>
                <c:pt idx="41">
                  <c:v>5.7642196312015188E-6</c:v>
                </c:pt>
                <c:pt idx="42">
                  <c:v>6.090791002947117E-6</c:v>
                </c:pt>
                <c:pt idx="43">
                  <c:v>6.4352480209085165E-6</c:v>
                </c:pt>
                <c:pt idx="44">
                  <c:v>6.7985317320392394E-6</c:v>
                </c:pt>
                <c:pt idx="45">
                  <c:v>7.181630472773228E-6</c:v>
                </c:pt>
                <c:pt idx="46">
                  <c:v>7.5855821306503138E-6</c:v>
                </c:pt>
                <c:pt idx="47">
                  <c:v>8.0114765091313338E-6</c:v>
                </c:pt>
                <c:pt idx="48">
                  <c:v>8.4604578001569094E-6</c:v>
                </c:pt>
                <c:pt idx="49">
                  <c:v>8.9337271692038634E-6</c:v>
                </c:pt>
                <c:pt idx="50">
                  <c:v>9.4325454578018327E-6</c:v>
                </c:pt>
                <c:pt idx="51">
                  <c:v>9.9582360086905453E-6</c:v>
                </c:pt>
                <c:pt idx="52">
                  <c:v>1.0512187619026049E-5</c:v>
                </c:pt>
                <c:pt idx="53">
                  <c:v>1.1095857627282161E-5</c:v>
                </c:pt>
                <c:pt idx="54">
                  <c:v>1.1710775139741764E-5</c:v>
                </c:pt>
                <c:pt idx="55">
                  <c:v>1.2358544402732402E-5</c:v>
                </c:pt>
                <c:pt idx="56">
                  <c:v>1.3040848327031835E-5</c:v>
                </c:pt>
                <c:pt idx="57">
                  <c:v>1.375945217115279E-5</c:v>
                </c:pt>
                <c:pt idx="58">
                  <c:v>1.4516207390511814E-5</c:v>
                </c:pt>
                <c:pt idx="59">
                  <c:v>1.5313055659796976E-5</c:v>
                </c:pt>
                <c:pt idx="60">
                  <c:v>1.6152033076171797E-5</c:v>
                </c:pt>
                <c:pt idx="61">
                  <c:v>1.7035274551290846E-5</c:v>
                </c:pt>
                <c:pt idx="62">
                  <c:v>1.7965018400454468E-5</c:v>
                </c:pt>
                <c:pt idx="63">
                  <c:v>1.894361113759898E-5</c:v>
                </c:pt>
                <c:pt idx="64">
                  <c:v>1.9973512485203397E-5</c:v>
                </c:pt>
                <c:pt idx="65">
                  <c:v>2.1057300608595249E-5</c:v>
                </c:pt>
                <c:pt idx="66">
                  <c:v>2.2197677584558412E-5</c:v>
                </c:pt>
                <c:pt idx="67">
                  <c:v>2.3397475114584427E-5</c:v>
                </c:pt>
                <c:pt idx="68">
                  <c:v>2.4659660493566198E-5</c:v>
                </c:pt>
                <c:pt idx="69">
                  <c:v>2.5987342845212171E-5</c:v>
                </c:pt>
                <c:pt idx="70">
                  <c:v>2.7383779635958581E-5</c:v>
                </c:pt>
                <c:pt idx="71">
                  <c:v>2.8852383479678761E-5</c:v>
                </c:pt>
                <c:pt idx="72">
                  <c:v>3.0396729246034271E-5</c:v>
                </c:pt>
                <c:pt idx="73">
                  <c:v>3.2020561485881676E-5</c:v>
                </c:pt>
                <c:pt idx="74">
                  <c:v>3.3727802187742798E-5</c:v>
                </c:pt>
                <c:pt idx="75">
                  <c:v>3.5522558879967875E-5</c:v>
                </c:pt>
                <c:pt idx="76">
                  <c:v>3.7409133093869043E-5</c:v>
                </c:pt>
                <c:pt idx="77">
                  <c:v>3.9392029203778466E-5</c:v>
                </c:pt>
                <c:pt idx="78">
                  <c:v>4.1475963660692515E-5</c:v>
                </c:pt>
                <c:pt idx="79">
                  <c:v>4.3665874636902491E-5</c:v>
                </c:pt>
                <c:pt idx="80">
                  <c:v>4.5966932099781473E-5</c:v>
                </c:pt>
                <c:pt idx="81">
                  <c:v>4.8384548333703878E-5</c:v>
                </c:pt>
                <c:pt idx="82">
                  <c:v>5.0924388929913302E-5</c:v>
                </c:pt>
                <c:pt idx="83">
                  <c:v>5.3592384265033331E-5</c:v>
                </c:pt>
                <c:pt idx="84">
                  <c:v>5.6394741489829561E-5</c:v>
                </c:pt>
                <c:pt idx="85">
                  <c:v>5.9337957050792069E-5</c:v>
                </c:pt>
                <c:pt idx="86">
                  <c:v>6.2428829768102379E-5</c:v>
                </c:pt>
                <c:pt idx="87">
                  <c:v>6.5674474494593934E-5</c:v>
                </c:pt>
                <c:pt idx="88">
                  <c:v>6.9082336381404529E-5</c:v>
                </c:pt>
                <c:pt idx="89">
                  <c:v>7.2660205777153738E-5</c:v>
                </c:pt>
                <c:pt idx="90">
                  <c:v>7.6416233788667836E-5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8-4E60-AFE8-A545F1636F82}"/>
            </c:ext>
          </c:extLst>
        </c:ser>
        <c:ser>
          <c:idx val="4"/>
          <c:order val="4"/>
          <c:tx>
            <c:strRef>
              <c:f>MIMICS_fT!$AX$1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MIMICS_fT!$AX$2:$AX$92</c:f>
              <c:numCache>
                <c:formatCode>General</c:formatCode>
                <c:ptCount val="91"/>
                <c:pt idx="0">
                  <c:v>6.2732818251475078E-7</c:v>
                </c:pt>
                <c:pt idx="1">
                  <c:v>6.6644624380328763E-7</c:v>
                </c:pt>
                <c:pt idx="2">
                  <c:v>7.0797225734606663E-7</c:v>
                </c:pt>
                <c:pt idx="3">
                  <c:v>7.5205197452336718E-7</c:v>
                </c:pt>
                <c:pt idx="4">
                  <c:v>7.9883977771170118E-7</c:v>
                </c:pt>
                <c:pt idx="5">
                  <c:v>8.484991769797775E-7</c:v>
                </c:pt>
                <c:pt idx="6">
                  <c:v>9.0120333431827948E-7</c:v>
                </c:pt>
                <c:pt idx="7">
                  <c:v>9.5713561685654929E-7</c:v>
                </c:pt>
                <c:pt idx="8">
                  <c:v>1.0164901805911615E-6</c:v>
                </c:pt>
                <c:pt idx="9">
                  <c:v>1.0794725862265185E-6</c:v>
                </c:pt>
                <c:pt idx="10">
                  <c:v>1.1463004488061679E-6</c:v>
                </c:pt>
                <c:pt idx="11">
                  <c:v>1.2172041228956398E-6</c:v>
                </c:pt>
                <c:pt idx="12">
                  <c:v>1.2924274251634011E-6</c:v>
                </c:pt>
                <c:pt idx="13">
                  <c:v>1.3722283962961435E-6</c:v>
                </c:pt>
                <c:pt idx="14">
                  <c:v>1.4568801042782567E-6</c:v>
                </c:pt>
                <c:pt idx="15">
                  <c:v>1.546671491163111E-6</c:v>
                </c:pt>
                <c:pt idx="16">
                  <c:v>1.6419082655658802E-6</c:v>
                </c:pt>
                <c:pt idx="17">
                  <c:v>1.7429138432142218E-6</c:v>
                </c:pt>
                <c:pt idx="18">
                  <c:v>1.8500303380044336E-6</c:v>
                </c:pt>
                <c:pt idx="19">
                  <c:v>1.9636196061268333E-6</c:v>
                </c:pt>
                <c:pt idx="20">
                  <c:v>2.0840643459453E-6</c:v>
                </c:pt>
                <c:pt idx="21">
                  <c:v>2.2117692564424396E-6</c:v>
                </c:pt>
                <c:pt idx="22">
                  <c:v>2.3471622571737124E-6</c:v>
                </c:pt>
                <c:pt idx="23">
                  <c:v>2.4906957728115525E-6</c:v>
                </c:pt>
                <c:pt idx="24">
                  <c:v>2.6428480855040796E-6</c:v>
                </c:pt>
                <c:pt idx="25">
                  <c:v>2.8041247584226891E-6</c:v>
                </c:pt>
                <c:pt idx="26">
                  <c:v>2.975060134028978E-6</c:v>
                </c:pt>
                <c:pt idx="27">
                  <c:v>3.15621891075425E-6</c:v>
                </c:pt>
                <c:pt idx="28">
                  <c:v>3.3481978019546328E-6</c:v>
                </c:pt>
                <c:pt idx="29">
                  <c:v>3.5516272811816875E-6</c:v>
                </c:pt>
                <c:pt idx="30">
                  <c:v>3.7671734179929659E-6</c:v>
                </c:pt>
                <c:pt idx="31">
                  <c:v>3.9955398087191645E-6</c:v>
                </c:pt>
                <c:pt idx="32">
                  <c:v>4.2374696068049919E-6</c:v>
                </c:pt>
                <c:pt idx="33">
                  <c:v>4.4937476575496162E-6</c:v>
                </c:pt>
                <c:pt idx="34">
                  <c:v>4.7652027422903397E-6</c:v>
                </c:pt>
                <c:pt idx="35">
                  <c:v>5.0527099372999181E-6</c:v>
                </c:pt>
                <c:pt idx="36">
                  <c:v>5.3571930929042992E-6</c:v>
                </c:pt>
                <c:pt idx="37">
                  <c:v>5.6796274385738348E-6</c:v>
                </c:pt>
                <c:pt idx="38">
                  <c:v>6.0210423199978467E-6</c:v>
                </c:pt>
                <c:pt idx="39">
                  <c:v>6.3825240744195661E-6</c:v>
                </c:pt>
                <c:pt idx="40">
                  <c:v>6.76521905078737E-6</c:v>
                </c:pt>
                <c:pt idx="41">
                  <c:v>7.1703367815685439E-6</c:v>
                </c:pt>
                <c:pt idx="42">
                  <c:v>7.5991533133742441E-6</c:v>
                </c:pt>
                <c:pt idx="43">
                  <c:v>8.053014703859726E-6</c:v>
                </c:pt>
                <c:pt idx="44">
                  <c:v>8.5333406926923917E-6</c:v>
                </c:pt>
                <c:pt idx="45">
                  <c:v>9.0416285547224683E-6</c:v>
                </c:pt>
                <c:pt idx="46">
                  <c:v>9.5794571438479236E-6</c:v>
                </c:pt>
                <c:pt idx="47">
                  <c:v>1.0148491136437079E-5</c:v>
                </c:pt>
                <c:pt idx="48">
                  <c:v>1.0750485483559589E-5</c:v>
                </c:pt>
                <c:pt idx="49">
                  <c:v>1.1387290081680561E-5</c:v>
                </c:pt>
                <c:pt idx="50">
                  <c:v>1.2060854671893308E-5</c:v>
                </c:pt>
                <c:pt idx="51">
                  <c:v>1.2773233978204927E-5</c:v>
                </c:pt>
                <c:pt idx="52">
                  <c:v>1.3526593095846311E-5</c:v>
                </c:pt>
                <c:pt idx="53">
                  <c:v>1.4323213141055017E-5</c:v>
                </c:pt>
                <c:pt idx="54">
                  <c:v>1.5165497174276269E-5</c:v>
                </c:pt>
                <c:pt idx="55">
                  <c:v>1.6055976409245833E-5</c:v>
                </c:pt>
                <c:pt idx="56">
                  <c:v>1.6997316720958769E-5</c:v>
                </c:pt>
                <c:pt idx="57">
                  <c:v>1.7992325466091855E-5</c:v>
                </c:pt>
                <c:pt idx="58">
                  <c:v>1.9043958630034796E-5</c:v>
                </c:pt>
                <c:pt idx="59">
                  <c:v>2.0155328315298772E-5</c:v>
                </c:pt>
                <c:pt idx="60">
                  <c:v>2.1329710586709857E-5</c:v>
                </c:pt>
                <c:pt idx="61">
                  <c:v>2.2570553689462476E-5</c:v>
                </c:pt>
                <c:pt idx="62">
                  <c:v>2.3881486656803164E-5</c:v>
                </c:pt>
                <c:pt idx="63">
                  <c:v>2.5266328324841407E-5</c:v>
                </c:pt>
                <c:pt idx="64">
                  <c:v>2.6729096772742331E-5</c:v>
                </c:pt>
                <c:pt idx="65">
                  <c:v>2.8274019207345496E-5</c:v>
                </c:pt>
                <c:pt idx="66">
                  <c:v>2.9905542312080181E-5</c:v>
                </c:pt>
                <c:pt idx="67">
                  <c:v>3.1628343080908453E-5</c:v>
                </c:pt>
                <c:pt idx="68">
                  <c:v>3.3447340158925631E-5</c:v>
                </c:pt>
                <c:pt idx="69">
                  <c:v>3.5367705712186654E-5</c:v>
                </c:pt>
                <c:pt idx="70">
                  <c:v>3.7394877850306676E-5</c:v>
                </c:pt>
                <c:pt idx="71">
                  <c:v>3.9534573626405739E-5</c:v>
                </c:pt>
                <c:pt idx="72">
                  <c:v>4.179280264003655E-5</c:v>
                </c:pt>
                <c:pt idx="73">
                  <c:v>4.41758812698488E-5</c:v>
                </c:pt>
                <c:pt idx="74">
                  <c:v>4.6690447563907358E-5</c:v>
                </c:pt>
                <c:pt idx="75">
                  <c:v>4.9343476816798235E-5</c:v>
                </c:pt>
                <c:pt idx="76">
                  <c:v>5.2142297863926337E-5</c:v>
                </c:pt>
                <c:pt idx="77">
                  <c:v>5.5094610124733869E-5</c:v>
                </c:pt>
                <c:pt idx="78">
                  <c:v>5.8208501427954966E-5</c:v>
                </c:pt>
                <c:pt idx="79">
                  <c:v>6.1492466653468932E-5</c:v>
                </c:pt>
                <c:pt idx="80">
                  <c:v>6.4955427226824139E-5</c:v>
                </c:pt>
                <c:pt idx="81">
                  <c:v>6.8606751504085619E-5</c:v>
                </c:pt>
                <c:pt idx="82">
                  <c:v>7.2456276086306986E-5</c:v>
                </c:pt>
                <c:pt idx="83">
                  <c:v>7.6514328104651554E-5</c:v>
                </c:pt>
                <c:pt idx="84">
                  <c:v>8.0791748518983984E-5</c:v>
                </c:pt>
                <c:pt idx="85">
                  <c:v>8.5299916474639476E-5</c:v>
                </c:pt>
                <c:pt idx="86">
                  <c:v>9.0050774764036367E-5</c:v>
                </c:pt>
                <c:pt idx="87">
                  <c:v>9.5056856441852271E-5</c:v>
                </c:pt>
                <c:pt idx="88">
                  <c:v>1.0033131264462902E-4</c:v>
                </c:pt>
                <c:pt idx="89">
                  <c:v>1.0588794166790778E-4</c:v>
                </c:pt>
                <c:pt idx="90">
                  <c:v>1.1174121935633922E-4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D8-4E60-AFE8-A545F1636F82}"/>
            </c:ext>
          </c:extLst>
        </c:ser>
        <c:ser>
          <c:idx val="5"/>
          <c:order val="5"/>
          <c:tx>
            <c:strRef>
              <c:f>MIMICS_fT!$AY$1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MIMICS_fT!$AY$2:$AY$92</c:f>
              <c:numCache>
                <c:formatCode>General</c:formatCode>
                <c:ptCount val="91"/>
                <c:pt idx="0">
                  <c:v>4.3631450542603111E-7</c:v>
                </c:pt>
                <c:pt idx="1">
                  <c:v>4.6387572729221028E-7</c:v>
                </c:pt>
                <c:pt idx="2">
                  <c:v>4.9316208965745015E-7</c:v>
                </c:pt>
                <c:pt idx="3">
                  <c:v>5.2428028596550422E-7</c:v>
                </c:pt>
                <c:pt idx="4">
                  <c:v>5.5734350500994649E-7</c:v>
                </c:pt>
                <c:pt idx="5">
                  <c:v>5.9247181823172978E-7</c:v>
                </c:pt>
                <c:pt idx="6">
                  <c:v>6.297925894835601E-7</c:v>
                </c:pt>
                <c:pt idx="7">
                  <c:v>6.694409085174077E-7</c:v>
                </c:pt>
                <c:pt idx="8">
                  <c:v>7.1156004951833304E-7</c:v>
                </c:pt>
                <c:pt idx="9">
                  <c:v>7.5630195607798237E-7</c:v>
                </c:pt>
                <c:pt idx="10">
                  <c:v>8.0382775407477556E-7</c:v>
                </c:pt>
                <c:pt idx="11">
                  <c:v>8.543082940050799E-7</c:v>
                </c:pt>
                <c:pt idx="12">
                  <c:v>9.0792472439076619E-7</c:v>
                </c:pt>
                <c:pt idx="13">
                  <c:v>9.6486909797356558E-7</c:v>
                </c:pt>
                <c:pt idx="14">
                  <c:v>1.0253450124958461E-6</c:v>
                </c:pt>
                <c:pt idx="15">
                  <c:v>1.0895682879609188E-6</c:v>
                </c:pt>
                <c:pt idx="16">
                  <c:v>1.1577676823640023E-6</c:v>
                </c:pt>
                <c:pt idx="17">
                  <c:v>1.2301856479876874E-6</c:v>
                </c:pt>
                <c:pt idx="18">
                  <c:v>1.3070791304633745E-6</c:v>
                </c:pt>
                <c:pt idx="19">
                  <c:v>1.3887204129129136E-6</c:v>
                </c:pt>
                <c:pt idx="20">
                  <c:v>1.475398007602745E-6</c:v>
                </c:pt>
                <c:pt idx="21">
                  <c:v>1.5674175976665493E-6</c:v>
                </c:pt>
                <c:pt idx="22">
                  <c:v>1.6651030315818174E-6</c:v>
                </c:pt>
                <c:pt idx="23">
                  <c:v>1.7687973732213348E-6</c:v>
                </c:pt>
                <c:pt idx="24">
                  <c:v>1.8788640104423818E-6</c:v>
                </c:pt>
                <c:pt idx="25">
                  <c:v>1.9956878253248278E-6</c:v>
                </c:pt>
                <c:pt idx="26">
                  <c:v>2.1196764293245955E-6</c:v>
                </c:pt>
                <c:pt idx="27">
                  <c:v>2.2512614667712918E-6</c:v>
                </c:pt>
                <c:pt idx="28">
                  <c:v>2.3908999903086864E-6</c:v>
                </c:pt>
                <c:pt idx="29">
                  <c:v>2.5390759120541549E-6</c:v>
                </c:pt>
                <c:pt idx="30">
                  <c:v>2.696301534438889E-6</c:v>
                </c:pt>
                <c:pt idx="31">
                  <c:v>2.8631191648845745E-6</c:v>
                </c:pt>
                <c:pt idx="32">
                  <c:v>3.0401028186750003E-6</c:v>
                </c:pt>
                <c:pt idx="33">
                  <c:v>3.2278600145927363E-6</c:v>
                </c:pt>
                <c:pt idx="34">
                  <c:v>3.4270336681123192E-6</c:v>
                </c:pt>
                <c:pt idx="35">
                  <c:v>3.6383040871724128E-6</c:v>
                </c:pt>
                <c:pt idx="36">
                  <c:v>3.8623910757906328E-6</c:v>
                </c:pt>
                <c:pt idx="37">
                  <c:v>4.1000561510366568E-6</c:v>
                </c:pt>
                <c:pt idx="38">
                  <c:v>4.3521048791423005E-6</c:v>
                </c:pt>
                <c:pt idx="39">
                  <c:v>4.6193893368015579E-6</c:v>
                </c:pt>
                <c:pt idx="40">
                  <c:v>4.9028107040002064E-6</c:v>
                </c:pt>
                <c:pt idx="41">
                  <c:v>5.203321995013467E-6</c:v>
                </c:pt>
                <c:pt idx="42">
                  <c:v>5.5219309345219987E-6</c:v>
                </c:pt>
                <c:pt idx="43">
                  <c:v>5.8597029861219368E-6</c:v>
                </c:pt>
                <c:pt idx="44">
                  <c:v>6.2177645408440274E-6</c:v>
                </c:pt>
                <c:pt idx="45">
                  <c:v>6.5973062736507675E-6</c:v>
                </c:pt>
                <c:pt idx="46">
                  <c:v>6.9995866762496319E-6</c:v>
                </c:pt>
                <c:pt idx="47">
                  <c:v>7.4259357749453344E-6</c:v>
                </c:pt>
                <c:pt idx="48">
                  <c:v>7.8777590426552194E-6</c:v>
                </c:pt>
                <c:pt idx="49">
                  <c:v>8.3565415146303517E-6</c:v>
                </c:pt>
                <c:pt idx="50">
                  <c:v>8.8638521178609215E-6</c:v>
                </c:pt>
                <c:pt idx="51">
                  <c:v>9.4013482245990587E-6</c:v>
                </c:pt>
                <c:pt idx="52">
                  <c:v>9.970780440905987E-6</c:v>
                </c:pt>
                <c:pt idx="53">
                  <c:v>1.057399764162438E-5</c:v>
                </c:pt>
                <c:pt idx="54">
                  <c:v>1.1212952263691088E-5</c:v>
                </c:pt>
                <c:pt idx="55">
                  <c:v>1.1889705870241973E-5</c:v>
                </c:pt>
                <c:pt idx="56">
                  <c:v>1.2606434998519262E-5</c:v>
                </c:pt>
                <c:pt idx="57">
                  <c:v>1.3365437305174408E-5</c:v>
                </c:pt>
                <c:pt idx="58">
                  <c:v>1.416913802316585E-5</c:v>
                </c:pt>
                <c:pt idx="59">
                  <c:v>1.50200967450839E-5</c:v>
                </c:pt>
                <c:pt idx="60">
                  <c:v>1.5921014548393318E-5</c:v>
                </c:pt>
                <c:pt idx="61">
                  <c:v>1.6874741478771206E-5</c:v>
                </c:pt>
                <c:pt idx="62">
                  <c:v>1.7884284408432576E-5</c:v>
                </c:pt>
                <c:pt idx="63">
                  <c:v>1.8952815287081855E-5</c:v>
                </c:pt>
                <c:pt idx="64">
                  <c:v>2.0083679803905182E-5</c:v>
                </c:pt>
                <c:pt idx="65">
                  <c:v>2.1280406479827475E-5</c:v>
                </c:pt>
                <c:pt idx="66">
                  <c:v>2.2546716210101934E-5</c:v>
                </c:pt>
                <c:pt idx="67">
                  <c:v>2.3886532278178742E-5</c:v>
                </c:pt>
                <c:pt idx="68">
                  <c:v>2.5303990862715291E-5</c:v>
                </c:pt>
                <c:pt idx="69">
                  <c:v>2.6803452060545289E-5</c:v>
                </c:pt>
                <c:pt idx="70">
                  <c:v>2.8389511449419378E-5</c:v>
                </c:pt>
                <c:pt idx="71">
                  <c:v>3.0067012215366409E-5</c:v>
                </c:pt>
                <c:pt idx="72">
                  <c:v>3.1841057870606218E-5</c:v>
                </c:pt>
                <c:pt idx="73">
                  <c:v>3.3717025589072002E-5</c:v>
                </c:pt>
                <c:pt idx="74">
                  <c:v>3.5700580187774648E-5</c:v>
                </c:pt>
                <c:pt idx="75">
                  <c:v>3.7797688783467197E-5</c:v>
                </c:pt>
                <c:pt idx="76">
                  <c:v>4.0014636155345226E-5</c:v>
                </c:pt>
                <c:pt idx="77">
                  <c:v>4.2358040845850116E-5</c:v>
                </c:pt>
                <c:pt idx="78">
                  <c:v>4.4834872033032377E-5</c:v>
                </c:pt>
                <c:pt idx="79">
                  <c:v>4.7452467209381215E-5</c:v>
                </c:pt>
                <c:pt idx="80">
                  <c:v>5.0218550703536544E-5</c:v>
                </c:pt>
                <c:pt idx="81">
                  <c:v>5.3141253082878119E-5</c:v>
                </c:pt>
                <c:pt idx="82">
                  <c:v>5.622913147662968E-5</c:v>
                </c:pt>
                <c:pt idx="83">
                  <c:v>5.9491190860833509E-5</c:v>
                </c:pt>
                <c:pt idx="84">
                  <c:v>6.2936906348338539E-5</c:v>
                </c:pt>
                <c:pt idx="85">
                  <c:v>6.6576246528818052E-5</c:v>
                </c:pt>
                <c:pt idx="86">
                  <c:v>7.0419697905779057E-5</c:v>
                </c:pt>
                <c:pt idx="87">
                  <c:v>7.4478290479561372E-5</c:v>
                </c:pt>
                <c:pt idx="88">
                  <c:v>7.8763624527451297E-5</c:v>
                </c:pt>
                <c:pt idx="89">
                  <c:v>8.3287898634248032E-5</c:v>
                </c:pt>
                <c:pt idx="90">
                  <c:v>8.8063939028939256E-5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D8-4E60-AFE8-A545F163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57760"/>
        <c:axId val="457755136"/>
      </c:scatterChart>
      <c:valAx>
        <c:axId val="457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5136"/>
        <c:crosses val="autoZero"/>
        <c:crossBetween val="midCat"/>
      </c:valAx>
      <c:valAx>
        <c:axId val="4577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(MIC=0.5)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MIMICS_fT!$BB$1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MIMICS_fT!$BB$2:$BB$92</c:f>
              <c:numCache>
                <c:formatCode>General</c:formatCode>
                <c:ptCount val="91"/>
                <c:pt idx="0">
                  <c:v>2.2905942680960155E-6</c:v>
                </c:pt>
                <c:pt idx="1">
                  <c:v>2.4375310032410998E-6</c:v>
                </c:pt>
                <c:pt idx="2">
                  <c:v>2.5938519734521005E-6</c:v>
                </c:pt>
                <c:pt idx="3">
                  <c:v>2.7601530273412724E-6</c:v>
                </c:pt>
                <c:pt idx="4">
                  <c:v>2.9370675558237137E-6</c:v>
                </c:pt>
                <c:pt idx="5">
                  <c:v>3.1252688334211777E-6</c:v>
                </c:pt>
                <c:pt idx="6">
                  <c:v>3.325472503601645E-6</c:v>
                </c:pt>
                <c:pt idx="7">
                  <c:v>3.5384392168551948E-6</c:v>
                </c:pt>
                <c:pt idx="8">
                  <c:v>3.7649774307194186E-6</c:v>
                </c:pt>
                <c:pt idx="9">
                  <c:v>4.0059463815095408E-6</c:v>
                </c:pt>
                <c:pt idx="10">
                  <c:v>4.2622592380811521E-6</c:v>
                </c:pt>
                <c:pt idx="11">
                  <c:v>4.5348864485586254E-6</c:v>
                </c:pt>
                <c:pt idx="12">
                  <c:v>4.8248592916017051E-6</c:v>
                </c:pt>
                <c:pt idx="13">
                  <c:v>5.1332736444581594E-6</c:v>
                </c:pt>
                <c:pt idx="14">
                  <c:v>5.4612939807638572E-6</c:v>
                </c:pt>
                <c:pt idx="15">
                  <c:v>5.8101576118049993E-6</c:v>
                </c:pt>
                <c:pt idx="16">
                  <c:v>6.181179185752867E-6</c:v>
                </c:pt>
                <c:pt idx="17">
                  <c:v>6.5757554602212734E-6</c:v>
                </c:pt>
                <c:pt idx="18">
                  <c:v>6.9953703643836352E-6</c:v>
                </c:pt>
                <c:pt idx="19">
                  <c:v>7.4416003678222524E-6</c:v>
                </c:pt>
                <c:pt idx="20">
                  <c:v>7.916120174269941E-6</c:v>
                </c:pt>
                <c:pt idx="21">
                  <c:v>8.4207087594461397E-6</c:v>
                </c:pt>
                <c:pt idx="22">
                  <c:v>8.9572557732886478E-6</c:v>
                </c:pt>
                <c:pt idx="23">
                  <c:v>9.5277683280416045E-6</c:v>
                </c:pt>
                <c:pt idx="24">
                  <c:v>1.013437819488312E-5</c:v>
                </c:pt>
                <c:pt idx="25">
                  <c:v>1.0779349433064909E-5</c:v>
                </c:pt>
                <c:pt idx="26">
                  <c:v>1.1465086476895719E-5</c:v>
                </c:pt>
                <c:pt idx="27">
                  <c:v>1.2194142707332771E-5</c:v>
                </c:pt>
                <c:pt idx="28">
                  <c:v>1.2969229536455627E-5</c:v>
                </c:pt>
                <c:pt idx="29">
                  <c:v>1.3793226034687361E-5</c:v>
                </c:pt>
                <c:pt idx="30">
                  <c:v>1.4669189132304507E-5</c:v>
                </c:pt>
                <c:pt idx="31">
                  <c:v>1.560036442854242E-5</c:v>
                </c:pt>
                <c:pt idx="32">
                  <c:v>1.65901976434624E-5</c:v>
                </c:pt>
                <c:pt idx="33">
                  <c:v>1.7642346749704221E-5</c:v>
                </c:pt>
                <c:pt idx="34">
                  <c:v>1.8760694823309355E-5</c:v>
                </c:pt>
                <c:pt idx="35">
                  <c:v>1.9949363654969512E-5</c:v>
                </c:pt>
                <c:pt idx="36">
                  <c:v>2.1212728165338044E-5</c:v>
                </c:pt>
                <c:pt idx="37">
                  <c:v>2.2555431670444195E-5</c:v>
                </c:pt>
                <c:pt idx="38">
                  <c:v>2.398240204577767E-5</c:v>
                </c:pt>
                <c:pt idx="39">
                  <c:v>2.5498868840268142E-5</c:v>
                </c:pt>
                <c:pt idx="40">
                  <c:v>2.7110381394180333E-5</c:v>
                </c:pt>
                <c:pt idx="41">
                  <c:v>2.8822828017883662E-5</c:v>
                </c:pt>
                <c:pt idx="42">
                  <c:v>3.0642456291544359E-5</c:v>
                </c:pt>
                <c:pt idx="43">
                  <c:v>3.2575894549034774E-5</c:v>
                </c:pt>
                <c:pt idx="44">
                  <c:v>3.4630174612766112E-5</c:v>
                </c:pt>
                <c:pt idx="45">
                  <c:v>3.6812755849734099E-5</c:v>
                </c:pt>
                <c:pt idx="46">
                  <c:v>3.9131550622831674E-5</c:v>
                </c:pt>
                <c:pt idx="47">
                  <c:v>4.159495121543603E-5</c:v>
                </c:pt>
                <c:pt idx="48">
                  <c:v>4.4211858311426667E-5</c:v>
                </c:pt>
                <c:pt idx="49">
                  <c:v>4.6991711117148556E-5</c:v>
                </c:pt>
                <c:pt idx="50">
                  <c:v>4.9944519216406626E-5</c:v>
                </c:pt>
                <c:pt idx="51">
                  <c:v>5.3080896254374658E-5</c:v>
                </c:pt>
                <c:pt idx="52">
                  <c:v>5.6412095551335129E-5</c:v>
                </c:pt>
                <c:pt idx="53">
                  <c:v>5.9950047752445851E-5</c:v>
                </c:pt>
                <c:pt idx="54">
                  <c:v>6.37074006252636E-5</c:v>
                </c:pt>
                <c:pt idx="55">
                  <c:v>6.7697561122559712E-5</c:v>
                </c:pt>
                <c:pt idx="56">
                  <c:v>7.1934739834045406E-5</c:v>
                </c:pt>
                <c:pt idx="57">
                  <c:v>7.6433997957001343E-5</c:v>
                </c:pt>
                <c:pt idx="58">
                  <c:v>8.1211296922483581E-5</c:v>
                </c:pt>
                <c:pt idx="59">
                  <c:v>8.6283550820779342E-5</c:v>
                </c:pt>
                <c:pt idx="60">
                  <c:v>9.1668681777112011E-5</c:v>
                </c:pt>
                <c:pt idx="61">
                  <c:v>9.7385678436273472E-5</c:v>
                </c:pt>
                <c:pt idx="62">
                  <c:v>1.0345465772289336E-4</c:v>
                </c:pt>
                <c:pt idx="63">
                  <c:v>1.0989693005246808E-4</c:v>
                </c:pt>
                <c:pt idx="64">
                  <c:v>1.1673506817707516E-4</c:v>
                </c:pt>
                <c:pt idx="65">
                  <c:v>1.2399297985890491E-4</c:v>
                </c:pt>
                <c:pt idx="66">
                  <c:v>1.316959845743799E-4</c:v>
                </c:pt>
                <c:pt idx="67">
                  <c:v>1.398708944617085E-4</c:v>
                </c:pt>
                <c:pt idx="68">
                  <c:v>1.4854609973525415E-4</c:v>
                </c:pt>
                <c:pt idx="69">
                  <c:v>1.5775165880112341E-4</c:v>
                </c:pt>
                <c:pt idx="70">
                  <c:v>1.6751939331989069E-4</c:v>
                </c:pt>
                <c:pt idx="71">
                  <c:v>1.778829884744133E-4</c:v>
                </c:pt>
                <c:pt idx="72">
                  <c:v>1.8887809871327054E-4</c:v>
                </c:pt>
                <c:pt idx="73">
                  <c:v>2.0054245925350147E-4</c:v>
                </c:pt>
                <c:pt idx="74">
                  <c:v>2.1291600364004091E-4</c:v>
                </c:pt>
                <c:pt idx="75">
                  <c:v>2.2604098767359121E-4</c:v>
                </c:pt>
                <c:pt idx="76">
                  <c:v>2.399621200336418E-4</c:v>
                </c:pt>
                <c:pt idx="77">
                  <c:v>2.5472669993897184E-4</c:v>
                </c:pt>
                <c:pt idx="78">
                  <c:v>2.7038476220429678E-4</c:v>
                </c:pt>
                <c:pt idx="79">
                  <c:v>2.8698923006874864E-4</c:v>
                </c:pt>
                <c:pt idx="80">
                  <c:v>3.0459607618965021E-4</c:v>
                </c:pt>
                <c:pt idx="81">
                  <c:v>3.2326449221359695E-4</c:v>
                </c:pt>
                <c:pt idx="82">
                  <c:v>3.4305706735620695E-4</c:v>
                </c:pt>
                <c:pt idx="83">
                  <c:v>3.6403997644208965E-4</c:v>
                </c:pt>
                <c:pt idx="84">
                  <c:v>3.8628317787762671E-4</c:v>
                </c:pt>
                <c:pt idx="85">
                  <c:v>4.0986062205114194E-4</c:v>
                </c:pt>
                <c:pt idx="86">
                  <c:v>4.3485047067791659E-4</c:v>
                </c:pt>
                <c:pt idx="87">
                  <c:v>4.6133532763138621E-4</c:v>
                </c:pt>
                <c:pt idx="88">
                  <c:v>4.8940248182677293E-4</c:v>
                </c:pt>
                <c:pt idx="89">
                  <c:v>5.1914416274932782E-4</c:v>
                </c:pt>
                <c:pt idx="90">
                  <c:v>5.5065780924644749E-4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9-470A-8258-75CF3BCA2F03}"/>
            </c:ext>
          </c:extLst>
        </c:ser>
        <c:ser>
          <c:idx val="1"/>
          <c:order val="1"/>
          <c:tx>
            <c:strRef>
              <c:f>MIMICS_fT!$BC$1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MIMICS_fT!$BC$2:$BC$92</c:f>
              <c:numCache>
                <c:formatCode>General</c:formatCode>
                <c:ptCount val="91"/>
                <c:pt idx="0">
                  <c:v>4.0806434670385506E-7</c:v>
                </c:pt>
                <c:pt idx="1">
                  <c:v>4.3332422674514245E-7</c:v>
                </c:pt>
                <c:pt idx="2">
                  <c:v>4.6012450341749147E-7</c:v>
                </c:pt>
                <c:pt idx="3">
                  <c:v>4.8855730898693929E-7</c:v>
                </c:pt>
                <c:pt idx="4">
                  <c:v>5.1872014952799654E-7</c:v>
                </c:pt>
                <c:pt idx="5">
                  <c:v>5.50716208323745E-7</c:v>
                </c:pt>
                <c:pt idx="6">
                  <c:v>5.8465466568767955E-7</c:v>
                </c:pt>
                <c:pt idx="7">
                  <c:v>6.2065103604888025E-7</c:v>
                </c:pt>
                <c:pt idx="8">
                  <c:v>6.5882752318231552E-7</c:v>
                </c:pt>
                <c:pt idx="9">
                  <c:v>6.993133945080599E-7</c:v>
                </c:pt>
                <c:pt idx="10">
                  <c:v>7.422453754270283E-7</c:v>
                </c:pt>
                <c:pt idx="11">
                  <c:v>7.8776806470654722E-7</c:v>
                </c:pt>
                <c:pt idx="12">
                  <c:v>8.3603437197680748E-7</c:v>
                </c:pt>
                <c:pt idx="13">
                  <c:v>8.8720597844900437E-7</c:v>
                </c:pt>
                <c:pt idx="14">
                  <c:v>9.4145382201790352E-7</c:v>
                </c:pt>
                <c:pt idx="15">
                  <c:v>9.989586079657287E-7</c:v>
                </c:pt>
                <c:pt idx="16">
                  <c:v>1.059911346540748E-6</c:v>
                </c:pt>
                <c:pt idx="17">
                  <c:v>1.1245139187428276E-6</c:v>
                </c:pt>
                <c:pt idx="18">
                  <c:v>1.1929796717096479E-6</c:v>
                </c:pt>
                <c:pt idx="19">
                  <c:v>1.2655340451612936E-6</c:v>
                </c:pt>
                <c:pt idx="20">
                  <c:v>1.3424152304276746E-6</c:v>
                </c:pt>
                <c:pt idx="21">
                  <c:v>1.423874863652842E-6</c:v>
                </c:pt>
                <c:pt idx="22">
                  <c:v>1.5101787548427448E-6</c:v>
                </c:pt>
                <c:pt idx="23">
                  <c:v>1.6016076544985969E-6</c:v>
                </c:pt>
                <c:pt idx="24">
                  <c:v>1.6984580596568096E-6</c:v>
                </c:pt>
                <c:pt idx="25">
                  <c:v>1.8010430612385025E-6</c:v>
                </c:pt>
                <c:pt idx="26">
                  <c:v>1.9096932346972215E-6</c:v>
                </c:pt>
                <c:pt idx="27">
                  <c:v>2.0247575760425938E-6</c:v>
                </c:pt>
                <c:pt idx="28">
                  <c:v>2.1466044854106123E-6</c:v>
                </c:pt>
                <c:pt idx="29">
                  <c:v>2.2756228004479894E-6</c:v>
                </c:pt>
                <c:pt idx="30">
                  <c:v>2.4122228818789354E-6</c:v>
                </c:pt>
                <c:pt idx="31">
                  <c:v>2.5568377537278044E-6</c:v>
                </c:pt>
                <c:pt idx="32">
                  <c:v>2.7099243007805961E-6</c:v>
                </c:pt>
                <c:pt idx="33">
                  <c:v>2.8719645259823792E-6</c:v>
                </c:pt>
                <c:pt idx="34">
                  <c:v>3.04346687058665E-6</c:v>
                </c:pt>
                <c:pt idx="35">
                  <c:v>3.2249675999965732E-6</c:v>
                </c:pt>
                <c:pt idx="36">
                  <c:v>3.417032258367118E-6</c:v>
                </c:pt>
                <c:pt idx="37">
                  <c:v>3.6202571951716814E-6</c:v>
                </c:pt>
                <c:pt idx="38">
                  <c:v>3.8352711670771118E-6</c:v>
                </c:pt>
                <c:pt idx="39">
                  <c:v>4.0627370186170215E-6</c:v>
                </c:pt>
                <c:pt idx="40">
                  <c:v>4.3033534453057397E-6</c:v>
                </c:pt>
                <c:pt idx="41">
                  <c:v>4.5578568429939948E-6</c:v>
                </c:pt>
                <c:pt idx="42">
                  <c:v>4.8270232474328269E-6</c:v>
                </c:pt>
                <c:pt idx="43">
                  <c:v>5.1116703681848071E-6</c:v>
                </c:pt>
                <c:pt idx="44">
                  <c:v>5.4126597212015292E-6</c:v>
                </c:pt>
                <c:pt idx="45">
                  <c:v>5.730898864573685E-6</c:v>
                </c:pt>
                <c:pt idx="46">
                  <c:v>6.0673437421556872E-6</c:v>
                </c:pt>
                <c:pt idx="47">
                  <c:v>6.4230011399706203E-6</c:v>
                </c:pt>
                <c:pt idx="48">
                  <c:v>6.7989312605137896E-6</c:v>
                </c:pt>
                <c:pt idx="49">
                  <c:v>7.1962504202949913E-6</c:v>
                </c:pt>
                <c:pt idx="50">
                  <c:v>7.6161338761908004E-6</c:v>
                </c:pt>
                <c:pt idx="51">
                  <c:v>8.0598187864193538E-6</c:v>
                </c:pt>
                <c:pt idx="52">
                  <c:v>8.5286073122017711E-6</c:v>
                </c:pt>
                <c:pt idx="53">
                  <c:v>9.0238698664369528E-6</c:v>
                </c:pt>
                <c:pt idx="54">
                  <c:v>9.5470485159902181E-6</c:v>
                </c:pt>
                <c:pt idx="55">
                  <c:v>1.0099660544482206E-5</c:v>
                </c:pt>
                <c:pt idx="56">
                  <c:v>1.0683302182762663E-5</c:v>
                </c:pt>
                <c:pt idx="57">
                  <c:v>1.1299652514565094E-5</c:v>
                </c:pt>
                <c:pt idx="58">
                  <c:v>1.1950477565162902E-5</c:v>
                </c:pt>
                <c:pt idx="59">
                  <c:v>1.2637634581187122E-5</c:v>
                </c:pt>
                <c:pt idx="60">
                  <c:v>1.336307651011946E-5</c:v>
                </c:pt>
                <c:pt idx="61">
                  <c:v>1.4128856688344319E-5</c:v>
                </c:pt>
                <c:pt idx="62">
                  <c:v>1.4937133747028966E-5</c:v>
                </c:pt>
                <c:pt idx="63">
                  <c:v>1.5790176745504039E-5</c:v>
                </c:pt>
                <c:pt idx="64">
                  <c:v>1.6690370542237455E-5</c:v>
                </c:pt>
                <c:pt idx="65">
                  <c:v>1.7640221413933585E-5</c:v>
                </c:pt>
                <c:pt idx="66">
                  <c:v>1.8642362933748727E-5</c:v>
                </c:pt>
                <c:pt idx="67">
                  <c:v>1.9699562120093002E-5</c:v>
                </c:pt>
                <c:pt idx="68">
                  <c:v>2.0814725867988824E-5</c:v>
                </c:pt>
                <c:pt idx="69">
                  <c:v>2.1990907675479108E-5</c:v>
                </c:pt>
                <c:pt idx="70">
                  <c:v>2.3231314678124278E-5</c:v>
                </c:pt>
                <c:pt idx="71">
                  <c:v>2.4539315005197013E-5</c:v>
                </c:pt>
                <c:pt idx="72">
                  <c:v>2.5918445471779647E-5</c:v>
                </c:pt>
                <c:pt idx="73">
                  <c:v>2.7372419621591521E-5</c:v>
                </c:pt>
                <c:pt idx="74">
                  <c:v>2.8905136136022951E-5</c:v>
                </c:pt>
                <c:pt idx="75">
                  <c:v>3.052068762553219E-5</c:v>
                </c:pt>
                <c:pt idx="76">
                  <c:v>3.2223369820270991E-5</c:v>
                </c:pt>
                <c:pt idx="77">
                  <c:v>3.4017691177545146E-5</c:v>
                </c:pt>
                <c:pt idx="78">
                  <c:v>3.5908382924490811E-5</c:v>
                </c:pt>
                <c:pt idx="79">
                  <c:v>3.7900409555156898E-5</c:v>
                </c:pt>
                <c:pt idx="80">
                  <c:v>3.9998979802027312E-5</c:v>
                </c:pt>
                <c:pt idx="81">
                  <c:v>4.2209558102901372E-5</c:v>
                </c:pt>
                <c:pt idx="82">
                  <c:v>4.4537876584971782E-5</c:v>
                </c:pt>
                <c:pt idx="83">
                  <c:v>4.6989947588904086E-5</c:v>
                </c:pt>
                <c:pt idx="84">
                  <c:v>4.9572076756726083E-5</c:v>
                </c:pt>
                <c:pt idx="85">
                  <c:v>5.2290876708390566E-5</c:v>
                </c:pt>
                <c:pt idx="86">
                  <c:v>5.5153281332970218E-5</c:v>
                </c:pt>
                <c:pt idx="87">
                  <c:v>5.8166560721591776E-5</c:v>
                </c:pt>
                <c:pt idx="88">
                  <c:v>6.1338336770417584E-5</c:v>
                </c:pt>
                <c:pt idx="89">
                  <c:v>6.4676599483230894E-5</c:v>
                </c:pt>
                <c:pt idx="90">
                  <c:v>6.8189724004493477E-5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9-470A-8258-75CF3BCA2F03}"/>
            </c:ext>
          </c:extLst>
        </c:ser>
        <c:ser>
          <c:idx val="2"/>
          <c:order val="2"/>
          <c:tx>
            <c:strRef>
              <c:f>MIMICS_fT!$BD$1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MIMICS_fT!$BD$2:$BD$92</c:f>
              <c:numCache>
                <c:formatCode>General</c:formatCode>
                <c:ptCount val="91"/>
                <c:pt idx="0">
                  <c:v>2.2006160163032757E-6</c:v>
                </c:pt>
                <c:pt idx="1">
                  <c:v>2.340001344570338E-6</c:v>
                </c:pt>
                <c:pt idx="2">
                  <c:v>2.4881419596386016E-6</c:v>
                </c:pt>
                <c:pt idx="3">
                  <c:v>2.6455818219695141E-6</c:v>
                </c:pt>
                <c:pt idx="4">
                  <c:v>2.8128982044059736E-6</c:v>
                </c:pt>
                <c:pt idx="5">
                  <c:v>2.9907036938100775E-6</c:v>
                </c:pt>
                <c:pt idx="6">
                  <c:v>3.1796483099780819E-6</c:v>
                </c:pt>
                <c:pt idx="7">
                  <c:v>3.3804217484761866E-6</c:v>
                </c:pt>
                <c:pt idx="8">
                  <c:v>3.5937557544003273E-6</c:v>
                </c:pt>
                <c:pt idx="9">
                  <c:v>3.8204266344409786E-6</c:v>
                </c:pt>
                <c:pt idx="10">
                  <c:v>4.0612579150310119E-6</c:v>
                </c:pt>
                <c:pt idx="11">
                  <c:v>4.3171231547715814E-6</c:v>
                </c:pt>
                <c:pt idx="12">
                  <c:v>4.5889489197690088E-6</c:v>
                </c:pt>
                <c:pt idx="13">
                  <c:v>4.8777179309753995E-6</c:v>
                </c:pt>
                <c:pt idx="14">
                  <c:v>5.184472393108478E-6</c:v>
                </c:pt>
                <c:pt idx="15">
                  <c:v>5.5103175152327677E-6</c:v>
                </c:pt>
                <c:pt idx="16">
                  <c:v>5.856425233615875E-6</c:v>
                </c:pt>
                <c:pt idx="17">
                  <c:v>6.2240381480314096E-6</c:v>
                </c:pt>
                <c:pt idx="18">
                  <c:v>6.6144736832651868E-6</c:v>
                </c:pt>
                <c:pt idx="19">
                  <c:v>7.0291284881948576E-6</c:v>
                </c:pt>
                <c:pt idx="20">
                  <c:v>7.4694830854564463E-6</c:v>
                </c:pt>
                <c:pt idx="21">
                  <c:v>7.9371067853857915E-6</c:v>
                </c:pt>
                <c:pt idx="22">
                  <c:v>8.4336628786294815E-6</c:v>
                </c:pt>
                <c:pt idx="23">
                  <c:v>8.9609141225606386E-6</c:v>
                </c:pt>
                <c:pt idx="24">
                  <c:v>9.5207285374109785E-6</c:v>
                </c:pt>
                <c:pt idx="25">
                  <c:v>1.0115085528842915E-5</c:v>
                </c:pt>
                <c:pt idx="26">
                  <c:v>1.0746082354537017E-5</c:v>
                </c:pt>
                <c:pt idx="27">
                  <c:v>1.1415940953260948E-5</c:v>
                </c:pt>
                <c:pt idx="28">
                  <c:v>1.2127015155819102E-5</c:v>
                </c:pt>
                <c:pt idx="29">
                  <c:v>1.2881798298258184E-5</c:v>
                </c:pt>
                <c:pt idx="30">
                  <c:v>1.3682931258725845E-5</c:v>
                </c:pt>
                <c:pt idx="31">
                  <c:v>1.4533210940448014E-5</c:v>
                </c:pt>
                <c:pt idx="32">
                  <c:v>1.5435599224408886E-5</c:v>
                </c:pt>
                <c:pt idx="33">
                  <c:v>1.6393232416486136E-5</c:v>
                </c:pt>
                <c:pt idx="34">
                  <c:v>1.7409431215016682E-5</c:v>
                </c:pt>
                <c:pt idx="35">
                  <c:v>1.8487711226046415E-5</c:v>
                </c:pt>
                <c:pt idx="36">
                  <c:v>1.9631794054852476E-5</c:v>
                </c:pt>
                <c:pt idx="37">
                  <c:v>2.0845619003722796E-5</c:v>
                </c:pt>
                <c:pt idx="38">
                  <c:v>2.213335540743633E-5</c:v>
                </c:pt>
                <c:pt idx="39">
                  <c:v>2.3499415639410191E-5</c:v>
                </c:pt>
                <c:pt idx="40">
                  <c:v>2.4948468823071743E-5</c:v>
                </c:pt>
                <c:pt idx="41">
                  <c:v>2.6485455284675559E-5</c:v>
                </c:pt>
                <c:pt idx="42">
                  <c:v>2.8115601785519763E-5</c:v>
                </c:pt>
                <c:pt idx="43">
                  <c:v>2.9844437573328077E-5</c:v>
                </c:pt>
                <c:pt idx="44">
                  <c:v>3.1677811294454979E-5</c:v>
                </c:pt>
                <c:pt idx="45">
                  <c:v>3.3621908810543953E-5</c:v>
                </c:pt>
                <c:pt idx="46">
                  <c:v>3.5683271965328679E-5</c:v>
                </c:pt>
                <c:pt idx="47">
                  <c:v>3.7868818349415607E-5</c:v>
                </c:pt>
                <c:pt idx="48">
                  <c:v>4.0185862113127166E-5</c:v>
                </c:pt>
                <c:pt idx="49">
                  <c:v>4.2642135879823461E-5</c:v>
                </c:pt>
                <c:pt idx="50">
                  <c:v>4.5245813814559082E-5</c:v>
                </c:pt>
                <c:pt idx="51">
                  <c:v>4.8005535905473845E-5</c:v>
                </c:pt>
                <c:pt idx="52">
                  <c:v>5.0930433517968806E-5</c:v>
                </c:pt>
                <c:pt idx="53">
                  <c:v>5.4030156284484109E-5</c:v>
                </c:pt>
                <c:pt idx="54">
                  <c:v>5.7314900395576681E-5</c:v>
                </c:pt>
                <c:pt idx="55">
                  <c:v>6.0795438361001832E-5</c:v>
                </c:pt>
                <c:pt idx="56">
                  <c:v>6.4483150312634531E-5</c:v>
                </c:pt>
                <c:pt idx="57">
                  <c:v>6.8390056924332124E-5</c:v>
                </c:pt>
                <c:pt idx="58">
                  <c:v>7.2528854027240617E-5</c:v>
                </c:pt>
                <c:pt idx="59">
                  <c:v>7.6912949002596353E-5</c:v>
                </c:pt>
                <c:pt idx="60">
                  <c:v>8.1556499037767303E-5</c:v>
                </c:pt>
                <c:pt idx="61">
                  <c:v>8.6474451335132759E-5</c:v>
                </c:pt>
                <c:pt idx="62">
                  <c:v>9.1682585367410096E-5</c:v>
                </c:pt>
                <c:pt idx="63">
                  <c:v>9.7197557277221925E-5</c:v>
                </c:pt>
                <c:pt idx="64">
                  <c:v>1.0303694652305372E-4</c:v>
                </c:pt>
                <c:pt idx="65">
                  <c:v>1.0921930487829141E-4</c:v>
                </c:pt>
                <c:pt idx="66">
                  <c:v>1.1576420789476091E-4</c:v>
                </c:pt>
                <c:pt idx="67">
                  <c:v>1.2269230894712207E-4</c:v>
                </c:pt>
                <c:pt idx="68">
                  <c:v>1.3002539597960382E-4</c:v>
                </c:pt>
                <c:pt idx="69">
                  <c:v>1.3778645108192226E-4</c:v>
                </c:pt>
                <c:pt idx="70">
                  <c:v>1.4599971302680192E-4</c:v>
                </c:pt>
                <c:pt idx="71">
                  <c:v>1.5469074290732927E-4</c:v>
                </c:pt>
                <c:pt idx="72">
                  <c:v>1.6388649301842832E-4</c:v>
                </c:pt>
                <c:pt idx="73">
                  <c:v>1.7361537913306062E-4</c:v>
                </c:pt>
                <c:pt idx="74">
                  <c:v>1.8390735633032714E-4</c:v>
                </c:pt>
                <c:pt idx="75">
                  <c:v>1.9479399853951043E-4</c:v>
                </c:pt>
                <c:pt idx="76">
                  <c:v>2.0630858197124316E-4</c:v>
                </c:pt>
                <c:pt idx="77">
                  <c:v>2.1848617261443329E-4</c:v>
                </c:pt>
                <c:pt idx="78">
                  <c:v>2.3136371798534978E-4</c:v>
                </c:pt>
                <c:pt idx="79">
                  <c:v>2.4498014332336642E-4</c:v>
                </c:pt>
                <c:pt idx="80">
                  <c:v>2.5937645243629976E-4</c:v>
                </c:pt>
                <c:pt idx="81">
                  <c:v>2.745958334070854E-4</c:v>
                </c:pt>
                <c:pt idx="82">
                  <c:v>2.9068376938271078E-4</c:v>
                </c:pt>
                <c:pt idx="83">
                  <c:v>3.0768815467589863E-4</c:v>
                </c:pt>
                <c:pt idx="84">
                  <c:v>3.2565941642000818E-4</c:v>
                </c:pt>
                <c:pt idx="85">
                  <c:v>3.4465064202805193E-4</c:v>
                </c:pt>
                <c:pt idx="86">
                  <c:v>3.647177127175708E-4</c:v>
                </c:pt>
                <c:pt idx="87">
                  <c:v>3.8591944337444461E-4</c:v>
                </c:pt>
                <c:pt idx="88">
                  <c:v>4.0831772904055075E-4</c:v>
                </c:pt>
                <c:pt idx="89">
                  <c:v>4.3197769832249477E-4</c:v>
                </c:pt>
                <c:pt idx="90">
                  <c:v>4.5696787403153277E-4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9-470A-8258-75CF3BCA2F03}"/>
            </c:ext>
          </c:extLst>
        </c:ser>
        <c:ser>
          <c:idx val="3"/>
          <c:order val="3"/>
          <c:tx>
            <c:strRef>
              <c:f>MIMICS_fT!$BE$1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MIMICS_fT!$BE$2:$BE$92</c:f>
              <c:numCache>
                <c:formatCode>General</c:formatCode>
                <c:ptCount val="91"/>
                <c:pt idx="0">
                  <c:v>6.1209652005578264E-7</c:v>
                </c:pt>
                <c:pt idx="1">
                  <c:v>6.4998634011771367E-7</c:v>
                </c:pt>
                <c:pt idx="2">
                  <c:v>6.9018675512623723E-7</c:v>
                </c:pt>
                <c:pt idx="3">
                  <c:v>7.3283596348040893E-7</c:v>
                </c:pt>
                <c:pt idx="4">
                  <c:v>7.7808022429199487E-7</c:v>
                </c:pt>
                <c:pt idx="5">
                  <c:v>8.2607431248561744E-7</c:v>
                </c:pt>
                <c:pt idx="6">
                  <c:v>8.7698199853151937E-7</c:v>
                </c:pt>
                <c:pt idx="7">
                  <c:v>9.3097655407332037E-7</c:v>
                </c:pt>
                <c:pt idx="8">
                  <c:v>9.8824128477347339E-7</c:v>
                </c:pt>
                <c:pt idx="9">
                  <c:v>1.0489700917620898E-6</c:v>
                </c:pt>
                <c:pt idx="10">
                  <c:v>1.1133680631405425E-6</c:v>
                </c:pt>
                <c:pt idx="11">
                  <c:v>1.1816520970598207E-6</c:v>
                </c:pt>
                <c:pt idx="12">
                  <c:v>1.2540515579652113E-6</c:v>
                </c:pt>
                <c:pt idx="13">
                  <c:v>1.3308089676735067E-6</c:v>
                </c:pt>
                <c:pt idx="14">
                  <c:v>1.4121807330268553E-6</c:v>
                </c:pt>
                <c:pt idx="15">
                  <c:v>1.4984379119485929E-6</c:v>
                </c:pt>
                <c:pt idx="16">
                  <c:v>1.5898670198111221E-6</c:v>
                </c:pt>
                <c:pt idx="17">
                  <c:v>1.6867708781142418E-6</c:v>
                </c:pt>
                <c:pt idx="18">
                  <c:v>1.7894695075644721E-6</c:v>
                </c:pt>
                <c:pt idx="19">
                  <c:v>1.8983010677419406E-6</c:v>
                </c:pt>
                <c:pt idx="20">
                  <c:v>2.0136228456415117E-6</c:v>
                </c:pt>
                <c:pt idx="21">
                  <c:v>2.1358122954792629E-6</c:v>
                </c:pt>
                <c:pt idx="22">
                  <c:v>2.2652681322641173E-6</c:v>
                </c:pt>
                <c:pt idx="23">
                  <c:v>2.4024114817478955E-6</c:v>
                </c:pt>
                <c:pt idx="24">
                  <c:v>2.5476870894852146E-6</c:v>
                </c:pt>
                <c:pt idx="25">
                  <c:v>2.7015645918577535E-6</c:v>
                </c:pt>
                <c:pt idx="26">
                  <c:v>2.8645398520458325E-6</c:v>
                </c:pt>
                <c:pt idx="27">
                  <c:v>3.0371363640638903E-6</c:v>
                </c:pt>
                <c:pt idx="28">
                  <c:v>3.2199067281159183E-6</c:v>
                </c:pt>
                <c:pt idx="29">
                  <c:v>3.413434200671984E-6</c:v>
                </c:pt>
                <c:pt idx="30">
                  <c:v>3.6183343228184032E-6</c:v>
                </c:pt>
                <c:pt idx="31">
                  <c:v>3.8352566305917067E-6</c:v>
                </c:pt>
                <c:pt idx="32">
                  <c:v>4.0648864511708947E-6</c:v>
                </c:pt>
                <c:pt idx="33">
                  <c:v>4.3079467889735684E-6</c:v>
                </c:pt>
                <c:pt idx="34">
                  <c:v>4.5652003058799754E-6</c:v>
                </c:pt>
                <c:pt idx="35">
                  <c:v>4.8374513999948599E-6</c:v>
                </c:pt>
                <c:pt idx="36">
                  <c:v>5.125548387550677E-6</c:v>
                </c:pt>
                <c:pt idx="37">
                  <c:v>5.4303857927575226E-6</c:v>
                </c:pt>
                <c:pt idx="38">
                  <c:v>5.7529067506156673E-6</c:v>
                </c:pt>
                <c:pt idx="39">
                  <c:v>6.0941055279255309E-6</c:v>
                </c:pt>
                <c:pt idx="40">
                  <c:v>6.4550301679586099E-6</c:v>
                </c:pt>
                <c:pt idx="41">
                  <c:v>6.8367852644909922E-6</c:v>
                </c:pt>
                <c:pt idx="42">
                  <c:v>7.2405348711492399E-6</c:v>
                </c:pt>
                <c:pt idx="43">
                  <c:v>7.6675055522772107E-6</c:v>
                </c:pt>
                <c:pt idx="44">
                  <c:v>8.1189895818022926E-6</c:v>
                </c:pt>
                <c:pt idx="45">
                  <c:v>8.5963482968605271E-6</c:v>
                </c:pt>
                <c:pt idx="46">
                  <c:v>9.1010156132335299E-6</c:v>
                </c:pt>
                <c:pt idx="47">
                  <c:v>9.63450170995593E-6</c:v>
                </c:pt>
                <c:pt idx="48">
                  <c:v>1.0198396890770684E-5</c:v>
                </c:pt>
                <c:pt idx="49">
                  <c:v>1.0794375630442487E-5</c:v>
                </c:pt>
                <c:pt idx="50">
                  <c:v>1.1424200814286201E-5</c:v>
                </c:pt>
                <c:pt idx="51">
                  <c:v>1.2089728179629031E-5</c:v>
                </c:pt>
                <c:pt idx="52">
                  <c:v>1.2792910968302656E-5</c:v>
                </c:pt>
                <c:pt idx="53">
                  <c:v>1.3535804799655431E-5</c:v>
                </c:pt>
                <c:pt idx="54">
                  <c:v>1.4320572773985327E-5</c:v>
                </c:pt>
                <c:pt idx="55">
                  <c:v>1.5149490816723309E-5</c:v>
                </c:pt>
                <c:pt idx="56">
                  <c:v>1.6024953274143993E-5</c:v>
                </c:pt>
                <c:pt idx="57">
                  <c:v>1.6949478771847641E-5</c:v>
                </c:pt>
                <c:pt idx="58">
                  <c:v>1.7925716347744353E-5</c:v>
                </c:pt>
                <c:pt idx="59">
                  <c:v>1.8956451871780685E-5</c:v>
                </c:pt>
                <c:pt idx="60">
                  <c:v>2.0044614765179189E-5</c:v>
                </c:pt>
                <c:pt idx="61">
                  <c:v>2.1193285032516478E-5</c:v>
                </c:pt>
                <c:pt idx="62">
                  <c:v>2.240570062054345E-5</c:v>
                </c:pt>
                <c:pt idx="63">
                  <c:v>2.3685265118256058E-5</c:v>
                </c:pt>
                <c:pt idx="64">
                  <c:v>2.5035555813356179E-5</c:v>
                </c:pt>
                <c:pt idx="65">
                  <c:v>2.6460332120900376E-5</c:v>
                </c:pt>
                <c:pt idx="66">
                  <c:v>2.7963544400623092E-5</c:v>
                </c:pt>
                <c:pt idx="67">
                  <c:v>2.9549343180139499E-5</c:v>
                </c:pt>
                <c:pt idx="68">
                  <c:v>3.1222088801983237E-5</c:v>
                </c:pt>
                <c:pt idx="69">
                  <c:v>3.2986361513218665E-5</c:v>
                </c:pt>
                <c:pt idx="70">
                  <c:v>3.4846972017186417E-5</c:v>
                </c:pt>
                <c:pt idx="71">
                  <c:v>3.6808972507795516E-5</c:v>
                </c:pt>
                <c:pt idx="72">
                  <c:v>3.8877668207669468E-5</c:v>
                </c:pt>
                <c:pt idx="73">
                  <c:v>4.105862943238728E-5</c:v>
                </c:pt>
                <c:pt idx="74">
                  <c:v>4.3357704204034425E-5</c:v>
                </c:pt>
                <c:pt idx="75">
                  <c:v>4.5781031438298282E-5</c:v>
                </c:pt>
                <c:pt idx="76">
                  <c:v>4.833505473040649E-5</c:v>
                </c:pt>
                <c:pt idx="77">
                  <c:v>5.102653676631773E-5</c:v>
                </c:pt>
                <c:pt idx="78">
                  <c:v>5.386257438673622E-5</c:v>
                </c:pt>
                <c:pt idx="79">
                  <c:v>5.6850614332735344E-5</c:v>
                </c:pt>
                <c:pt idx="80">
                  <c:v>5.9998469703040965E-5</c:v>
                </c:pt>
                <c:pt idx="81">
                  <c:v>6.3314337154352055E-5</c:v>
                </c:pt>
                <c:pt idx="82">
                  <c:v>6.6806814877457677E-5</c:v>
                </c:pt>
                <c:pt idx="83">
                  <c:v>7.0484921383356139E-5</c:v>
                </c:pt>
                <c:pt idx="84">
                  <c:v>7.4358115135089121E-5</c:v>
                </c:pt>
                <c:pt idx="85">
                  <c:v>7.8436315062585863E-5</c:v>
                </c:pt>
                <c:pt idx="86">
                  <c:v>8.2729921999455326E-5</c:v>
                </c:pt>
                <c:pt idx="87">
                  <c:v>8.7249841082387661E-5</c:v>
                </c:pt>
                <c:pt idx="88">
                  <c:v>9.200750515562637E-5</c:v>
                </c:pt>
                <c:pt idx="89">
                  <c:v>9.7014899224846335E-5</c:v>
                </c:pt>
                <c:pt idx="90">
                  <c:v>1.0228458600674022E-4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99-470A-8258-75CF3BCA2F03}"/>
            </c:ext>
          </c:extLst>
        </c:ser>
        <c:ser>
          <c:idx val="4"/>
          <c:order val="4"/>
          <c:tx>
            <c:strRef>
              <c:f>MIMICS_fT!$BF$1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MIMICS_fT!$BF$2:$BF$92</c:f>
              <c:numCache>
                <c:formatCode>General</c:formatCode>
                <c:ptCount val="91"/>
                <c:pt idx="0">
                  <c:v>6.6018480489098272E-7</c:v>
                </c:pt>
                <c:pt idx="1">
                  <c:v>7.0200040337110154E-7</c:v>
                </c:pt>
                <c:pt idx="2">
                  <c:v>7.4644258789158049E-7</c:v>
                </c:pt>
                <c:pt idx="3">
                  <c:v>7.936745465908542E-7</c:v>
                </c:pt>
                <c:pt idx="4">
                  <c:v>8.4386946132179211E-7</c:v>
                </c:pt>
                <c:pt idx="5">
                  <c:v>8.9721110814302323E-7</c:v>
                </c:pt>
                <c:pt idx="6">
                  <c:v>9.5389449299342461E-7</c:v>
                </c:pt>
                <c:pt idx="7">
                  <c:v>1.014126524542856E-6</c:v>
                </c:pt>
                <c:pt idx="8">
                  <c:v>1.0781267263200983E-6</c:v>
                </c:pt>
                <c:pt idx="9">
                  <c:v>1.1461279903322936E-6</c:v>
                </c:pt>
                <c:pt idx="10">
                  <c:v>1.2183773745093035E-6</c:v>
                </c:pt>
                <c:pt idx="11">
                  <c:v>1.2951369464314744E-6</c:v>
                </c:pt>
                <c:pt idx="12">
                  <c:v>1.3766846759307025E-6</c:v>
                </c:pt>
                <c:pt idx="13">
                  <c:v>1.4633153792926198E-6</c:v>
                </c:pt>
                <c:pt idx="14">
                  <c:v>1.5553417179325434E-6</c:v>
                </c:pt>
                <c:pt idx="15">
                  <c:v>1.6530952545698304E-6</c:v>
                </c:pt>
                <c:pt idx="16">
                  <c:v>1.7569275700847625E-6</c:v>
                </c:pt>
                <c:pt idx="17">
                  <c:v>1.8672114444094232E-6</c:v>
                </c:pt>
                <c:pt idx="18">
                  <c:v>1.984342104979556E-6</c:v>
                </c:pt>
                <c:pt idx="19">
                  <c:v>2.1087385464584571E-6</c:v>
                </c:pt>
                <c:pt idx="20">
                  <c:v>2.2408449256369336E-6</c:v>
                </c:pt>
                <c:pt idx="21">
                  <c:v>2.3811320356157377E-6</c:v>
                </c:pt>
                <c:pt idx="22">
                  <c:v>2.5300988635888441E-6</c:v>
                </c:pt>
                <c:pt idx="23">
                  <c:v>2.6882742367681918E-6</c:v>
                </c:pt>
                <c:pt idx="24">
                  <c:v>2.8562185612232941E-6</c:v>
                </c:pt>
                <c:pt idx="25">
                  <c:v>3.034525658652874E-6</c:v>
                </c:pt>
                <c:pt idx="26">
                  <c:v>3.223824706361105E-6</c:v>
                </c:pt>
                <c:pt idx="27">
                  <c:v>3.4247822859782839E-6</c:v>
                </c:pt>
                <c:pt idx="28">
                  <c:v>3.6381045467457305E-6</c:v>
                </c:pt>
                <c:pt idx="29">
                  <c:v>3.8645394894774551E-6</c:v>
                </c:pt>
                <c:pt idx="30">
                  <c:v>4.1048793776177533E-6</c:v>
                </c:pt>
                <c:pt idx="31">
                  <c:v>4.359963282134404E-6</c:v>
                </c:pt>
                <c:pt idx="32">
                  <c:v>4.6306797673226666E-6</c:v>
                </c:pt>
                <c:pt idx="33">
                  <c:v>4.9179697249458402E-6</c:v>
                </c:pt>
                <c:pt idx="34">
                  <c:v>5.2228293645050049E-6</c:v>
                </c:pt>
                <c:pt idx="35">
                  <c:v>5.5463133678139246E-6</c:v>
                </c:pt>
                <c:pt idx="36">
                  <c:v>5.8895382164557425E-6</c:v>
                </c:pt>
                <c:pt idx="37">
                  <c:v>6.2536857011168385E-6</c:v>
                </c:pt>
                <c:pt idx="38">
                  <c:v>6.6400066222308974E-6</c:v>
                </c:pt>
                <c:pt idx="39">
                  <c:v>7.0498246918230565E-6</c:v>
                </c:pt>
                <c:pt idx="40">
                  <c:v>7.4845406469215231E-6</c:v>
                </c:pt>
                <c:pt idx="41">
                  <c:v>7.9456365854026683E-6</c:v>
                </c:pt>
                <c:pt idx="42">
                  <c:v>8.4346805356559289E-6</c:v>
                </c:pt>
                <c:pt idx="43">
                  <c:v>8.9533312719984231E-6</c:v>
                </c:pt>
                <c:pt idx="44">
                  <c:v>9.5033433883364919E-6</c:v>
                </c:pt>
                <c:pt idx="45">
                  <c:v>1.0086572643163185E-5</c:v>
                </c:pt>
                <c:pt idx="46">
                  <c:v>1.0704981589598602E-5</c:v>
                </c:pt>
                <c:pt idx="47">
                  <c:v>1.1360645504824683E-5</c:v>
                </c:pt>
                <c:pt idx="48">
                  <c:v>1.2055758633938153E-5</c:v>
                </c:pt>
                <c:pt idx="49">
                  <c:v>1.2792640763947036E-5</c:v>
                </c:pt>
                <c:pt idx="50">
                  <c:v>1.3573744144367725E-5</c:v>
                </c:pt>
                <c:pt idx="51">
                  <c:v>1.4401660771642155E-5</c:v>
                </c:pt>
                <c:pt idx="52">
                  <c:v>1.5279130055390638E-5</c:v>
                </c:pt>
                <c:pt idx="53">
                  <c:v>1.6209046885345233E-5</c:v>
                </c:pt>
                <c:pt idx="54">
                  <c:v>1.7194470118673003E-5</c:v>
                </c:pt>
                <c:pt idx="55">
                  <c:v>1.8238631508300548E-5</c:v>
                </c:pt>
                <c:pt idx="56">
                  <c:v>1.9344945093790361E-5</c:v>
                </c:pt>
                <c:pt idx="57">
                  <c:v>2.0517017077299637E-5</c:v>
                </c:pt>
                <c:pt idx="58">
                  <c:v>2.1758656208172186E-5</c:v>
                </c:pt>
                <c:pt idx="59">
                  <c:v>2.3073884700778908E-5</c:v>
                </c:pt>
                <c:pt idx="60">
                  <c:v>2.4466949711330194E-5</c:v>
                </c:pt>
                <c:pt idx="61">
                  <c:v>2.5942335400539824E-5</c:v>
                </c:pt>
                <c:pt idx="62">
                  <c:v>2.7504775610223033E-5</c:v>
                </c:pt>
                <c:pt idx="63">
                  <c:v>2.9159267183166576E-5</c:v>
                </c:pt>
                <c:pt idx="64">
                  <c:v>3.0911083956916115E-5</c:v>
                </c:pt>
                <c:pt idx="65">
                  <c:v>3.2765791463487422E-5</c:v>
                </c:pt>
                <c:pt idx="66">
                  <c:v>3.4729262368428272E-5</c:v>
                </c:pt>
                <c:pt idx="67">
                  <c:v>3.6807692684136621E-5</c:v>
                </c:pt>
                <c:pt idx="68">
                  <c:v>3.900761879388114E-5</c:v>
                </c:pt>
                <c:pt idx="69">
                  <c:v>4.1335935324576684E-5</c:v>
                </c:pt>
                <c:pt idx="70">
                  <c:v>4.3799913908040579E-5</c:v>
                </c:pt>
                <c:pt idx="71">
                  <c:v>4.6407222872198776E-5</c:v>
                </c:pt>
                <c:pt idx="72">
                  <c:v>4.9165947905528492E-5</c:v>
                </c:pt>
                <c:pt idx="73">
                  <c:v>5.2084613739918186E-5</c:v>
                </c:pt>
                <c:pt idx="74">
                  <c:v>5.5172206899098128E-5</c:v>
                </c:pt>
                <c:pt idx="75">
                  <c:v>5.8438199561853132E-5</c:v>
                </c:pt>
                <c:pt idx="76">
                  <c:v>6.1892574591372945E-5</c:v>
                </c:pt>
                <c:pt idx="77">
                  <c:v>6.5545851784329996E-5</c:v>
                </c:pt>
                <c:pt idx="78">
                  <c:v>6.9409115395604936E-5</c:v>
                </c:pt>
                <c:pt idx="79">
                  <c:v>7.3494042997009922E-5</c:v>
                </c:pt>
                <c:pt idx="80">
                  <c:v>7.7812935730889915E-5</c:v>
                </c:pt>
                <c:pt idx="81">
                  <c:v>8.237875002212564E-5</c:v>
                </c:pt>
                <c:pt idx="82">
                  <c:v>8.7205130814813235E-5</c:v>
                </c:pt>
                <c:pt idx="83">
                  <c:v>9.2306446402769588E-5</c:v>
                </c:pt>
                <c:pt idx="84">
                  <c:v>9.7697824926002436E-5</c:v>
                </c:pt>
                <c:pt idx="85">
                  <c:v>1.0339519260841558E-4</c:v>
                </c:pt>
                <c:pt idx="86">
                  <c:v>1.0941531381527125E-4</c:v>
                </c:pt>
                <c:pt idx="87">
                  <c:v>1.1577583301233338E-4</c:v>
                </c:pt>
                <c:pt idx="88">
                  <c:v>1.2249531871216522E-4</c:v>
                </c:pt>
                <c:pt idx="89">
                  <c:v>1.2959330949674844E-4</c:v>
                </c:pt>
                <c:pt idx="90">
                  <c:v>1.3709036220945983E-4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9-470A-8258-75CF3BCA2F03}"/>
            </c:ext>
          </c:extLst>
        </c:ser>
        <c:ser>
          <c:idx val="5"/>
          <c:order val="5"/>
          <c:tx>
            <c:strRef>
              <c:f>MIMICS_fT!$BG$1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MIMICS_fT!$BG$2:$BG$92</c:f>
              <c:numCache>
                <c:formatCode>General</c:formatCode>
                <c:ptCount val="91"/>
                <c:pt idx="0">
                  <c:v>4.5195899056991534E-7</c:v>
                </c:pt>
                <c:pt idx="1">
                  <c:v>4.8082603369657047E-7</c:v>
                </c:pt>
                <c:pt idx="2">
                  <c:v>5.115262413005941E-7</c:v>
                </c:pt>
                <c:pt idx="3">
                  <c:v>5.441751435043491E-7</c:v>
                </c:pt>
                <c:pt idx="4">
                  <c:v>5.7889547853026696E-7</c:v>
                </c:pt>
                <c:pt idx="5">
                  <c:v>6.158176364719888E-7</c:v>
                </c:pt>
                <c:pt idx="6">
                  <c:v>6.5508012990635755E-7</c:v>
                </c:pt>
                <c:pt idx="7">
                  <c:v>6.9683009293156688E-7</c:v>
                </c:pt>
                <c:pt idx="8">
                  <c:v>7.412238103074401E-7</c:v>
                </c:pt>
                <c:pt idx="9">
                  <c:v>7.8842727846943254E-7</c:v>
                </c:pt>
                <c:pt idx="10">
                  <c:v>8.3861680028879542E-7</c:v>
                </c:pt>
                <c:pt idx="11">
                  <c:v>8.9197961555765733E-7</c:v>
                </c:pt>
                <c:pt idx="12">
                  <c:v>9.48714569289869E-7</c:v>
                </c:pt>
                <c:pt idx="13">
                  <c:v>1.009032820046583E-6</c:v>
                </c:pt>
                <c:pt idx="14">
                  <c:v>1.0731585906200392E-6</c:v>
                </c:pt>
                <c:pt idx="15">
                  <c:v>1.1413299635401969E-6</c:v>
                </c:pt>
                <c:pt idx="16">
                  <c:v>1.2137997240070439E-6</c:v>
                </c:pt>
                <c:pt idx="17">
                  <c:v>1.2908362529969334E-6</c:v>
                </c:pt>
                <c:pt idx="18">
                  <c:v>1.3727244734446016E-6</c:v>
                </c:pt>
                <c:pt idx="19">
                  <c:v>1.4597668525638665E-6</c:v>
                </c:pt>
                <c:pt idx="20">
                  <c:v>1.5522844635398861E-6</c:v>
                </c:pt>
                <c:pt idx="21">
                  <c:v>1.6506181100046817E-6</c:v>
                </c:pt>
                <c:pt idx="22">
                  <c:v>1.7551295168957313E-6</c:v>
                </c:pt>
                <c:pt idx="23">
                  <c:v>1.8662025914954207E-6</c:v>
                </c:pt>
                <c:pt idx="24">
                  <c:v>1.9842447586573847E-6</c:v>
                </c:pt>
                <c:pt idx="25">
                  <c:v>2.1096883744447011E-6</c:v>
                </c:pt>
                <c:pt idx="26">
                  <c:v>2.2429922226352352E-6</c:v>
                </c:pt>
                <c:pt idx="27">
                  <c:v>2.3846430987914818E-6</c:v>
                </c:pt>
                <c:pt idx="28">
                  <c:v>2.5351574868467336E-6</c:v>
                </c:pt>
                <c:pt idx="29">
                  <c:v>2.6950833334267609E-6</c:v>
                </c:pt>
                <c:pt idx="30">
                  <c:v>2.8650019254071965E-6</c:v>
                </c:pt>
                <c:pt idx="31">
                  <c:v>3.0455298765019088E-6</c:v>
                </c:pt>
                <c:pt idx="32">
                  <c:v>3.2373212289876695E-6</c:v>
                </c:pt>
                <c:pt idx="33">
                  <c:v>3.4410696769958271E-6</c:v>
                </c:pt>
                <c:pt idx="34">
                  <c:v>3.6575109181434723E-6</c:v>
                </c:pt>
                <c:pt idx="35">
                  <c:v>3.8874251406352311E-6</c:v>
                </c:pt>
                <c:pt idx="36">
                  <c:v>4.1316396533431781E-6</c:v>
                </c:pt>
                <c:pt idx="37">
                  <c:v>4.391031666767252E-6</c:v>
                </c:pt>
                <c:pt idx="38">
                  <c:v>4.6665312331929467E-6</c:v>
                </c:pt>
                <c:pt idx="39">
                  <c:v>4.9591243547972559E-6</c:v>
                </c:pt>
                <c:pt idx="40">
                  <c:v>5.2698562689096426E-6</c:v>
                </c:pt>
                <c:pt idx="41">
                  <c:v>5.5998349201122604E-6</c:v>
                </c:pt>
                <c:pt idx="42">
                  <c:v>5.9502346293642025E-6</c:v>
                </c:pt>
                <c:pt idx="43">
                  <c:v>6.3222999708591406E-6</c:v>
                </c:pt>
                <c:pt idx="44">
                  <c:v>6.7173498678753372E-6</c:v>
                </c:pt>
                <c:pt idx="45">
                  <c:v>7.136781919452536E-6</c:v>
                </c:pt>
                <c:pt idx="46">
                  <c:v>7.5820769703332726E-6</c:v>
                </c:pt>
                <c:pt idx="47">
                  <c:v>8.0548039372373782E-6</c:v>
                </c:pt>
                <c:pt idx="48">
                  <c:v>8.5566249051992242E-6</c:v>
                </c:pt>
                <c:pt idx="49">
                  <c:v>9.0893005083890288E-6</c:v>
                </c:pt>
                <c:pt idx="50">
                  <c:v>9.6546956105633735E-6</c:v>
                </c:pt>
                <c:pt idx="51">
                  <c:v>1.0254785301047218E-5</c:v>
                </c:pt>
                <c:pt idx="52">
                  <c:v>1.089166122294199E-5</c:v>
                </c:pt>
                <c:pt idx="53">
                  <c:v>1.15675382510828E-5</c:v>
                </c:pt>
                <c:pt idx="54">
                  <c:v>1.2284761538133968E-5</c:v>
                </c:pt>
                <c:pt idx="55">
                  <c:v>1.3045813948117827E-5</c:v>
                </c:pt>
                <c:pt idx="56">
                  <c:v>1.3853323897618317E-5</c:v>
                </c:pt>
                <c:pt idx="57">
                  <c:v>1.4710073625890379E-5</c:v>
                </c:pt>
                <c:pt idx="58">
                  <c:v>1.5619007916139512E-5</c:v>
                </c:pt>
                <c:pt idx="59">
                  <c:v>1.658324329131615E-5</c:v>
                </c:pt>
                <c:pt idx="60">
                  <c:v>1.7606077708897182E-5</c:v>
                </c:pt>
                <c:pt idx="61">
                  <c:v>1.8691000780305387E-5</c:v>
                </c:pt>
                <c:pt idx="62">
                  <c:v>1.9841704541847089E-5</c:v>
                </c:pt>
                <c:pt idx="63">
                  <c:v>2.1062094805332912E-5</c:v>
                </c:pt>
                <c:pt idx="64">
                  <c:v>2.2356303117887287E-5</c:v>
                </c:pt>
                <c:pt idx="65">
                  <c:v>2.3728699361850712E-5</c:v>
                </c:pt>
                <c:pt idx="66">
                  <c:v>2.5183905027139642E-5</c:v>
                </c:pt>
                <c:pt idx="67">
                  <c:v>2.6726807189952077E-5</c:v>
                </c:pt>
                <c:pt idx="68">
                  <c:v>2.8362573233295999E-5</c:v>
                </c:pt>
                <c:pt idx="69">
                  <c:v>3.0096666346476028E-5</c:v>
                </c:pt>
                <c:pt idx="70">
                  <c:v>3.1934861842403246E-5</c:v>
                </c:pt>
                <c:pt idx="71">
                  <c:v>3.3883264333395735E-5</c:v>
                </c:pt>
                <c:pt idx="72">
                  <c:v>3.5948325808018702E-5</c:v>
                </c:pt>
                <c:pt idx="73">
                  <c:v>3.8136864653473978E-5</c:v>
                </c:pt>
                <c:pt idx="74">
                  <c:v>4.0456085670092216E-5</c:v>
                </c:pt>
                <c:pt idx="75">
                  <c:v>4.2913601126613168E-5</c:v>
                </c:pt>
                <c:pt idx="76">
                  <c:v>4.55174529071611E-5</c:v>
                </c:pt>
                <c:pt idx="77">
                  <c:v>4.8276135803136901E-5</c:v>
                </c:pt>
                <c:pt idx="78">
                  <c:v>5.1198622005663169E-5</c:v>
                </c:pt>
                <c:pt idx="79">
                  <c:v>5.4294386856733882E-5</c:v>
                </c:pt>
                <c:pt idx="80">
                  <c:v>5.7573435919840006E-5</c:v>
                </c:pt>
                <c:pt idx="81">
                  <c:v>6.1046333433576496E-5</c:v>
                </c:pt>
                <c:pt idx="82">
                  <c:v>6.4724232214580558E-5</c:v>
                </c:pt>
                <c:pt idx="83">
                  <c:v>6.8618905079119493E-5</c:v>
                </c:pt>
                <c:pt idx="84">
                  <c:v>7.2742777855734037E-5</c:v>
                </c:pt>
                <c:pt idx="85">
                  <c:v>7.7108964064568012E-5</c:v>
                </c:pt>
                <c:pt idx="86">
                  <c:v>8.1731301342367991E-5</c:v>
                </c:pt>
                <c:pt idx="87">
                  <c:v>8.6624389695632943E-5</c:v>
                </c:pt>
                <c:pt idx="88">
                  <c:v>9.1803631668041632E-5</c:v>
                </c:pt>
                <c:pt idx="89">
                  <c:v>9.7285274512076307E-5</c:v>
                </c:pt>
                <c:pt idx="90">
                  <c:v>1.0308645445872302E-4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99-470A-8258-75CF3BCA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82432"/>
        <c:axId val="450480792"/>
      </c:scatterChart>
      <c:valAx>
        <c:axId val="4504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0792"/>
        <c:crosses val="autoZero"/>
        <c:crossBetween val="midCat"/>
      </c:valAx>
      <c:valAx>
        <c:axId val="4504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(MIC*Vmax)/(Km+MIC) (MIC=2.0)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MIMICS_fT!$BK$1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MIMICS_fT!$BK$2:$BK$92</c:f>
              <c:numCache>
                <c:formatCode>General</c:formatCode>
                <c:ptCount val="91"/>
                <c:pt idx="0">
                  <c:v>2.363059416585639E-6</c:v>
                </c:pt>
                <c:pt idx="1">
                  <c:v>2.5161856793468579E-6</c:v>
                </c:pt>
                <c:pt idx="2">
                  <c:v>2.6792231212039723E-6</c:v>
                </c:pt>
                <c:pt idx="3">
                  <c:v>2.8528122689606172E-6</c:v>
                </c:pt>
                <c:pt idx="4">
                  <c:v>3.037634960548224E-6</c:v>
                </c:pt>
                <c:pt idx="5">
                  <c:v>3.2344170022196343E-6</c:v>
                </c:pt>
                <c:pt idx="6">
                  <c:v>3.4439309960433799E-6</c:v>
                </c:pt>
                <c:pt idx="7">
                  <c:v>3.6669993485610128E-6</c:v>
                </c:pt>
                <c:pt idx="8">
                  <c:v>3.9044974721582416E-6</c:v>
                </c:pt>
                <c:pt idx="9">
                  <c:v>4.1573571914322863E-6</c:v>
                </c:pt>
                <c:pt idx="10">
                  <c:v>4.4265703676154718E-6</c:v>
                </c:pt>
                <c:pt idx="11">
                  <c:v>4.7131927549414202E-6</c:v>
                </c:pt>
                <c:pt idx="12">
                  <c:v>5.0183481037184648E-6</c:v>
                </c:pt>
                <c:pt idx="13">
                  <c:v>5.3432325258080466E-6</c:v>
                </c:pt>
                <c:pt idx="14">
                  <c:v>5.689119139197531E-6</c:v>
                </c:pt>
                <c:pt idx="15">
                  <c:v>6.0573630094105677E-6</c:v>
                </c:pt>
                <c:pt idx="16">
                  <c:v>6.4494064066176253E-6</c:v>
                </c:pt>
                <c:pt idx="17">
                  <c:v>6.8667843984988113E-6</c:v>
                </c:pt>
                <c:pt idx="18">
                  <c:v>7.3111308001748125E-6</c:v>
                </c:pt>
                <c:pt idx="19">
                  <c:v>7.7841845038642609E-6</c:v>
                </c:pt>
                <c:pt idx="20">
                  <c:v>8.2877962123519844E-6</c:v>
                </c:pt>
                <c:pt idx="21">
                  <c:v>8.8239356018676457E-6</c:v>
                </c:pt>
                <c:pt idx="22">
                  <c:v>9.3946989415832503E-6</c:v>
                </c:pt>
                <c:pt idx="23">
                  <c:v>1.0002317198647306E-5</c:v>
                </c:pt>
                <c:pt idx="24">
                  <c:v>1.0649164659488864E-5</c:v>
                </c:pt>
                <c:pt idx="25">
                  <c:v>1.1337768100052131E-5</c:v>
                </c:pt>
                <c:pt idx="26">
                  <c:v>1.2070816539670239E-5</c:v>
                </c:pt>
                <c:pt idx="27">
                  <c:v>1.2851171615460537E-5</c:v>
                </c:pt>
                <c:pt idx="28">
                  <c:v>1.3681878616432679E-5</c:v>
                </c:pt>
                <c:pt idx="29">
                  <c:v>1.4566178218951784E-5</c:v>
                </c:pt>
                <c:pt idx="30">
                  <c:v>1.5507518967801823E-5</c:v>
                </c:pt>
                <c:pt idx="31">
                  <c:v>1.6509570549857302E-5</c:v>
                </c:pt>
                <c:pt idx="32">
                  <c:v>1.7576237910304886E-5</c:v>
                </c:pt>
                <c:pt idx="33">
                  <c:v>1.8711676264470056E-5</c:v>
                </c:pt>
                <c:pt idx="34">
                  <c:v>1.9920307061609408E-5</c:v>
                </c:pt>
                <c:pt idx="35">
                  <c:v>2.1206834960537501E-5</c:v>
                </c:pt>
                <c:pt idx="36">
                  <c:v>2.2576265880680078E-5</c:v>
                </c:pt>
                <c:pt idx="37">
                  <c:v>2.4033926196097114E-5</c:v>
                </c:pt>
                <c:pt idx="38">
                  <c:v>2.5585483144212853E-5</c:v>
                </c:pt>
                <c:pt idx="39">
                  <c:v>2.7236966525438356E-5</c:v>
                </c:pt>
                <c:pt idx="40">
                  <c:v>2.899479177459421E-5</c:v>
                </c:pt>
                <c:pt idx="41">
                  <c:v>3.0865784490049605E-5</c:v>
                </c:pt>
                <c:pt idx="42">
                  <c:v>3.2857206511807337E-5</c:v>
                </c:pt>
                <c:pt idx="43">
                  <c:v>3.4976783645401905E-5</c:v>
                </c:pt>
                <c:pt idx="44">
                  <c:v>3.7232735134457057E-5</c:v>
                </c:pt>
                <c:pt idx="45">
                  <c:v>3.9633804991090413E-5</c:v>
                </c:pt>
                <c:pt idx="46">
                  <c:v>4.2189295300079391E-5</c:v>
                </c:pt>
                <c:pt idx="47">
                  <c:v>4.4909101619835329E-5</c:v>
                </c:pt>
                <c:pt idx="48">
                  <c:v>4.7803750610795527E-5</c:v>
                </c:pt>
                <c:pt idx="49">
                  <c:v>5.0884440029862939E-5</c:v>
                </c:pt>
                <c:pt idx="50">
                  <c:v>5.4163081238026115E-5</c:v>
                </c:pt>
                <c:pt idx="51">
                  <c:v>5.7652344377304278E-5</c:v>
                </c:pt>
                <c:pt idx="52">
                  <c:v>6.1365706382718058E-5</c:v>
                </c:pt>
                <c:pt idx="53">
                  <c:v>6.5317502005114166E-5</c:v>
                </c:pt>
                <c:pt idx="54">
                  <c:v>6.9522978031403995E-5</c:v>
                </c:pt>
                <c:pt idx="55">
                  <c:v>7.3998350900152419E-5</c:v>
                </c:pt>
                <c:pt idx="56">
                  <c:v>7.8760867922504765E-5</c:v>
                </c:pt>
                <c:pt idx="57">
                  <c:v>8.3828872331212281E-5</c:v>
                </c:pt>
                <c:pt idx="58">
                  <c:v>8.9221872394043363E-5</c:v>
                </c:pt>
                <c:pt idx="59">
                  <c:v>9.4960614842204004E-5</c:v>
                </c:pt>
                <c:pt idx="60">
                  <c:v>1.0106716287956873E-4</c:v>
                </c:pt>
                <c:pt idx="61">
                  <c:v>1.0756497905460608E-4</c:v>
                </c:pt>
                <c:pt idx="62">
                  <c:v>1.1447901329390713E-4</c:v>
                </c:pt>
                <c:pt idx="63">
                  <c:v>1.2183579641425884E-4</c:v>
                </c:pt>
                <c:pt idx="64">
                  <c:v>1.2966353944929537E-4</c:v>
                </c:pt>
                <c:pt idx="65">
                  <c:v>1.3799223914696883E-4</c:v>
                </c:pt>
                <c:pt idx="66">
                  <c:v>1.468537900154788E-4</c:v>
                </c:pt>
                <c:pt idx="67">
                  <c:v>1.5628210331794452E-4</c:v>
                </c:pt>
                <c:pt idx="68">
                  <c:v>1.6631323344006696E-4</c:v>
                </c:pt>
                <c:pt idx="69">
                  <c:v>1.7698551208039073E-4</c:v>
                </c:pt>
                <c:pt idx="70">
                  <c:v>1.8833969073961019E-4</c:v>
                </c:pt>
                <c:pt idx="71">
                  <c:v>2.0041909201374774E-4</c:v>
                </c:pt>
                <c:pt idx="72">
                  <c:v>2.1326977022606615E-4</c:v>
                </c:pt>
                <c:pt idx="73">
                  <c:v>2.2694068196433835E-4</c:v>
                </c:pt>
                <c:pt idx="74">
                  <c:v>2.4148386712368437E-4</c:v>
                </c:pt>
                <c:pt idx="75">
                  <c:v>2.5695464109070775E-4</c:v>
                </c:pt>
                <c:pt idx="76">
                  <c:v>2.7341179874221824E-4</c:v>
                </c:pt>
                <c:pt idx="77">
                  <c:v>2.9091783097152132E-4</c:v>
                </c:pt>
                <c:pt idx="78">
                  <c:v>3.0953915449722481E-4</c:v>
                </c:pt>
                <c:pt idx="79">
                  <c:v>3.2934635575386072E-4</c:v>
                </c:pt>
                <c:pt idx="80">
                  <c:v>3.5041444971047915E-4</c:v>
                </c:pt>
                <c:pt idx="81">
                  <c:v>3.7282315451289704E-4</c:v>
                </c:pt>
                <c:pt idx="82">
                  <c:v>3.9665718289758707E-4</c:v>
                </c:pt>
                <c:pt idx="83">
                  <c:v>4.2200655138045285E-4</c:v>
                </c:pt>
                <c:pt idx="84">
                  <c:v>4.4896690828207859E-4</c:v>
                </c:pt>
                <c:pt idx="85">
                  <c:v>4.7763988171268368E-4</c:v>
                </c:pt>
                <c:pt idx="86">
                  <c:v>5.0813344870505707E-4</c:v>
                </c:pt>
                <c:pt idx="87">
                  <c:v>5.4056232675242207E-4</c:v>
                </c:pt>
                <c:pt idx="88">
                  <c:v>5.7504838908070514E-4</c:v>
                </c:pt>
                <c:pt idx="89">
                  <c:v>6.1172110506114031E-4</c:v>
                </c:pt>
                <c:pt idx="90">
                  <c:v>6.5071800724991096E-4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272-9D1B-21111E67A925}"/>
            </c:ext>
          </c:extLst>
        </c:ser>
        <c:ser>
          <c:idx val="1"/>
          <c:order val="1"/>
          <c:tx>
            <c:strRef>
              <c:f>MIMICS_fT!$BL$1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MIMICS_fT!$BL$2:$BL$92</c:f>
              <c:numCache>
                <c:formatCode>General</c:formatCode>
                <c:ptCount val="91"/>
                <c:pt idx="0">
                  <c:v>4.5811885361920305E-7</c:v>
                </c:pt>
                <c:pt idx="1">
                  <c:v>4.8750620064821995E-7</c:v>
                </c:pt>
                <c:pt idx="2">
                  <c:v>5.1877039469042013E-7</c:v>
                </c:pt>
                <c:pt idx="3">
                  <c:v>5.5203060546825445E-7</c:v>
                </c:pt>
                <c:pt idx="4">
                  <c:v>5.8741351116474279E-7</c:v>
                </c:pt>
                <c:pt idx="5">
                  <c:v>6.250537666842356E-7</c:v>
                </c:pt>
                <c:pt idx="6">
                  <c:v>6.6509450072032894E-7</c:v>
                </c:pt>
                <c:pt idx="7">
                  <c:v>7.0768784337103893E-7</c:v>
                </c:pt>
                <c:pt idx="8">
                  <c:v>7.5299548614388376E-7</c:v>
                </c:pt>
                <c:pt idx="9">
                  <c:v>8.0118927630190828E-7</c:v>
                </c:pt>
                <c:pt idx="10">
                  <c:v>8.5245184761623046E-7</c:v>
                </c:pt>
                <c:pt idx="11">
                  <c:v>9.0697728971172499E-7</c:v>
                </c:pt>
                <c:pt idx="12">
                  <c:v>9.6497185832034093E-7</c:v>
                </c:pt>
                <c:pt idx="13">
                  <c:v>1.0266547288916319E-6</c:v>
                </c:pt>
                <c:pt idx="14">
                  <c:v>1.0922587961527714E-6</c:v>
                </c:pt>
                <c:pt idx="15">
                  <c:v>1.162031522361E-6</c:v>
                </c:pt>
                <c:pt idx="16">
                  <c:v>1.2362358371505734E-6</c:v>
                </c:pt>
                <c:pt idx="17">
                  <c:v>1.3151510920442547E-6</c:v>
                </c:pt>
                <c:pt idx="18">
                  <c:v>1.399074072876727E-6</c:v>
                </c:pt>
                <c:pt idx="19">
                  <c:v>1.4883200735644503E-6</c:v>
                </c:pt>
                <c:pt idx="20">
                  <c:v>1.583224034853988E-6</c:v>
                </c:pt>
                <c:pt idx="21">
                  <c:v>1.6841417518892281E-6</c:v>
                </c:pt>
                <c:pt idx="22">
                  <c:v>1.7914511546577295E-6</c:v>
                </c:pt>
                <c:pt idx="23">
                  <c:v>1.9055536656083208E-6</c:v>
                </c:pt>
                <c:pt idx="24">
                  <c:v>2.0268756389766239E-6</c:v>
                </c:pt>
                <c:pt idx="25">
                  <c:v>2.1558698866129819E-6</c:v>
                </c:pt>
                <c:pt idx="26">
                  <c:v>2.2930172953791439E-6</c:v>
                </c:pt>
                <c:pt idx="27">
                  <c:v>2.4388285414665541E-6</c:v>
                </c:pt>
                <c:pt idx="28">
                  <c:v>2.5938459072911255E-6</c:v>
                </c:pt>
                <c:pt idx="29">
                  <c:v>2.7586452069374724E-6</c:v>
                </c:pt>
                <c:pt idx="30">
                  <c:v>2.9338378264609015E-6</c:v>
                </c:pt>
                <c:pt idx="31">
                  <c:v>3.120072885708484E-6</c:v>
                </c:pt>
                <c:pt idx="32">
                  <c:v>3.31803952869248E-6</c:v>
                </c:pt>
                <c:pt idx="33">
                  <c:v>3.5284693499408442E-6</c:v>
                </c:pt>
                <c:pt idx="34">
                  <c:v>3.7521389646618715E-6</c:v>
                </c:pt>
                <c:pt idx="35">
                  <c:v>3.9898727309939022E-6</c:v>
                </c:pt>
                <c:pt idx="36">
                  <c:v>4.2425456330676088E-6</c:v>
                </c:pt>
                <c:pt idx="37">
                  <c:v>4.511086334088839E-6</c:v>
                </c:pt>
                <c:pt idx="38">
                  <c:v>4.796480409155534E-6</c:v>
                </c:pt>
                <c:pt idx="39">
                  <c:v>5.0997737680536286E-6</c:v>
                </c:pt>
                <c:pt idx="40">
                  <c:v>5.4220762788360663E-6</c:v>
                </c:pt>
                <c:pt idx="41">
                  <c:v>5.7645656035767334E-6</c:v>
                </c:pt>
                <c:pt idx="42">
                  <c:v>6.1284912583088724E-6</c:v>
                </c:pt>
                <c:pt idx="43">
                  <c:v>6.5151789098069543E-6</c:v>
                </c:pt>
                <c:pt idx="44">
                  <c:v>6.9260349225532223E-6</c:v>
                </c:pt>
                <c:pt idx="45">
                  <c:v>7.3625511699468192E-6</c:v>
                </c:pt>
                <c:pt idx="46">
                  <c:v>7.8263101245663345E-6</c:v>
                </c:pt>
                <c:pt idx="47">
                  <c:v>8.318990243087206E-6</c:v>
                </c:pt>
                <c:pt idx="48">
                  <c:v>8.8423716622853334E-6</c:v>
                </c:pt>
                <c:pt idx="49">
                  <c:v>9.3983422234297115E-6</c:v>
                </c:pt>
                <c:pt idx="50">
                  <c:v>9.9889038432813249E-6</c:v>
                </c:pt>
                <c:pt idx="51">
                  <c:v>1.0616179250874931E-5</c:v>
                </c:pt>
                <c:pt idx="52">
                  <c:v>1.1282419110267026E-5</c:v>
                </c:pt>
                <c:pt idx="53">
                  <c:v>1.1990009550489171E-5</c:v>
                </c:pt>
                <c:pt idx="54">
                  <c:v>1.2741480125052721E-5</c:v>
                </c:pt>
                <c:pt idx="55">
                  <c:v>1.3539512224511942E-5</c:v>
                </c:pt>
                <c:pt idx="56">
                  <c:v>1.4386947966809081E-5</c:v>
                </c:pt>
                <c:pt idx="57">
                  <c:v>1.5286799591400269E-5</c:v>
                </c:pt>
                <c:pt idx="58">
                  <c:v>1.6242259384496718E-5</c:v>
                </c:pt>
                <c:pt idx="59">
                  <c:v>1.725671016415587E-5</c:v>
                </c:pt>
                <c:pt idx="60">
                  <c:v>1.8333736355422403E-5</c:v>
                </c:pt>
                <c:pt idx="61">
                  <c:v>1.9477135687254696E-5</c:v>
                </c:pt>
                <c:pt idx="62">
                  <c:v>2.0690931544578675E-5</c:v>
                </c:pt>
                <c:pt idx="63">
                  <c:v>2.197938601049362E-5</c:v>
                </c:pt>
                <c:pt idx="64">
                  <c:v>2.3347013635415031E-5</c:v>
                </c:pt>
                <c:pt idx="65">
                  <c:v>2.4798595971780981E-5</c:v>
                </c:pt>
                <c:pt idx="66">
                  <c:v>2.6339196914875986E-5</c:v>
                </c:pt>
                <c:pt idx="67">
                  <c:v>2.7974178892341699E-5</c:v>
                </c:pt>
                <c:pt idx="68">
                  <c:v>2.970921994705083E-5</c:v>
                </c:pt>
                <c:pt idx="69">
                  <c:v>3.1550331760224681E-5</c:v>
                </c:pt>
                <c:pt idx="70">
                  <c:v>3.3503878663978139E-5</c:v>
                </c:pt>
                <c:pt idx="71">
                  <c:v>3.5576597694882661E-5</c:v>
                </c:pt>
                <c:pt idx="72">
                  <c:v>3.7775619742654104E-5</c:v>
                </c:pt>
                <c:pt idx="73">
                  <c:v>4.0108491850700294E-5</c:v>
                </c:pt>
                <c:pt idx="74">
                  <c:v>4.2583200728008185E-5</c:v>
                </c:pt>
                <c:pt idx="75">
                  <c:v>4.5208197534718249E-5</c:v>
                </c:pt>
                <c:pt idx="76">
                  <c:v>4.7992424006728359E-5</c:v>
                </c:pt>
                <c:pt idx="77">
                  <c:v>5.0945339987794368E-5</c:v>
                </c:pt>
                <c:pt idx="78">
                  <c:v>5.4076952440859358E-5</c:v>
                </c:pt>
                <c:pt idx="79">
                  <c:v>5.739784601374973E-5</c:v>
                </c:pt>
                <c:pt idx="80">
                  <c:v>6.0919215237930036E-5</c:v>
                </c:pt>
                <c:pt idx="81">
                  <c:v>6.4652898442719395E-5</c:v>
                </c:pt>
                <c:pt idx="82">
                  <c:v>6.8611413471241387E-5</c:v>
                </c:pt>
                <c:pt idx="83">
                  <c:v>7.2807995288417935E-5</c:v>
                </c:pt>
                <c:pt idx="84">
                  <c:v>7.7256635575525336E-5</c:v>
                </c:pt>
                <c:pt idx="85">
                  <c:v>8.1972124410228397E-5</c:v>
                </c:pt>
                <c:pt idx="86">
                  <c:v>8.6970094135583323E-5</c:v>
                </c:pt>
                <c:pt idx="87">
                  <c:v>9.2267065526277251E-5</c:v>
                </c:pt>
                <c:pt idx="88">
                  <c:v>9.7880496365354585E-5</c:v>
                </c:pt>
                <c:pt idx="89">
                  <c:v>1.0382883254986556E-4</c:v>
                </c:pt>
                <c:pt idx="90">
                  <c:v>1.101315618492895E-4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A-4272-9D1B-21111E67A925}"/>
            </c:ext>
          </c:extLst>
        </c:ser>
        <c:ser>
          <c:idx val="2"/>
          <c:order val="2"/>
          <c:tx>
            <c:strRef>
              <c:f>MIMICS_fT!$BM$1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MIMICS_fT!$BM$2:$BM$92</c:f>
              <c:numCache>
                <c:formatCode>General</c:formatCode>
                <c:ptCount val="91"/>
                <c:pt idx="0">
                  <c:v>2.3384002378412818E-6</c:v>
                </c:pt>
                <c:pt idx="1">
                  <c:v>2.489409446423367E-6</c:v>
                </c:pt>
                <c:pt idx="2">
                  <c:v>2.6501484455446825E-6</c:v>
                </c:pt>
                <c:pt idx="3">
                  <c:v>2.8212422599022428E-6</c:v>
                </c:pt>
                <c:pt idx="4">
                  <c:v>3.0033559046470985E-6</c:v>
                </c:pt>
                <c:pt idx="5">
                  <c:v>3.1971969305123458E-6</c:v>
                </c:pt>
                <c:pt idx="6">
                  <c:v>3.4035181297799951E-6</c:v>
                </c:pt>
                <c:pt idx="7">
                  <c:v>3.6231204131552068E-6</c:v>
                </c:pt>
                <c:pt idx="8">
                  <c:v>3.8568558682387708E-6</c:v>
                </c:pt>
                <c:pt idx="9">
                  <c:v>4.1056310109487758E-6</c:v>
                </c:pt>
                <c:pt idx="10">
                  <c:v>4.3704102419426798E-6</c:v>
                </c:pt>
                <c:pt idx="11">
                  <c:v>4.6522195208335463E-6</c:v>
                </c:pt>
                <c:pt idx="12">
                  <c:v>4.9521502717817838E-6</c:v>
                </c:pt>
                <c:pt idx="13">
                  <c:v>5.2713635348788629E-6</c:v>
                </c:pt>
                <c:pt idx="14">
                  <c:v>5.6110943786249622E-6</c:v>
                </c:pt>
                <c:pt idx="15">
                  <c:v>5.9726565897414092E-6</c:v>
                </c:pt>
                <c:pt idx="16">
                  <c:v>6.3574476575540517E-6</c:v>
                </c:pt>
                <c:pt idx="17">
                  <c:v>6.7669540712388808E-6</c:v>
                </c:pt>
                <c:pt idx="18">
                  <c:v>7.2027569493395496E-6</c:v>
                </c:pt>
                <c:pt idx="19">
                  <c:v>7.6665380221518538E-6</c:v>
                </c:pt>
                <c:pt idx="20">
                  <c:v>8.1600859888263344E-6</c:v>
                </c:pt>
                <c:pt idx="21">
                  <c:v>8.6853032723715126E-6</c:v>
                </c:pt>
                <c:pt idx="22">
                  <c:v>9.2442131971505515E-6</c:v>
                </c:pt>
                <c:pt idx="23">
                  <c:v>9.838967614958581E-6</c:v>
                </c:pt>
                <c:pt idx="24">
                  <c:v>1.0471855007351215E-5</c:v>
                </c:pt>
                <c:pt idx="25">
                  <c:v>1.1145309093571284E-5</c:v>
                </c:pt>
                <c:pt idx="26">
                  <c:v>1.1861917975197369E-5</c:v>
                </c:pt>
                <c:pt idx="27">
                  <c:v>1.2624433850518426E-5</c:v>
                </c:pt>
                <c:pt idx="28">
                  <c:v>1.3435783333630968E-5</c:v>
                </c:pt>
                <c:pt idx="29">
                  <c:v>1.4299078415363924E-5</c:v>
                </c:pt>
                <c:pt idx="30">
                  <c:v>1.5217628105369636E-5</c:v>
                </c:pt>
                <c:pt idx="31">
                  <c:v>1.6194950797082787E-5</c:v>
                </c:pt>
                <c:pt idx="32">
                  <c:v>1.7234787399751518E-5</c:v>
                </c:pt>
                <c:pt idx="33">
                  <c:v>1.8341115284392346E-5</c:v>
                </c:pt>
                <c:pt idx="34">
                  <c:v>1.9518163093323242E-5</c:v>
                </c:pt>
                <c:pt idx="35">
                  <c:v>2.0770426465894184E-5</c:v>
                </c:pt>
                <c:pt idx="36">
                  <c:v>2.210268473617128E-5</c:v>
                </c:pt>
                <c:pt idx="37">
                  <c:v>2.3520018661649146E-5</c:v>
                </c:pt>
                <c:pt idx="38">
                  <c:v>2.5027829245576915E-5</c:v>
                </c:pt>
                <c:pt idx="39">
                  <c:v>2.6631857719194446E-5</c:v>
                </c:pt>
                <c:pt idx="40">
                  <c:v>2.8338206754102054E-5</c:v>
                </c:pt>
                <c:pt idx="41">
                  <c:v>3.0153362979137311E-5</c:v>
                </c:pt>
                <c:pt idx="42">
                  <c:v>3.2084220880520471E-5</c:v>
                </c:pt>
                <c:pt idx="43">
                  <c:v>3.4138108168668789E-5</c:v>
                </c:pt>
                <c:pt idx="44">
                  <c:v>3.6322812699982807E-5</c:v>
                </c:pt>
                <c:pt idx="45">
                  <c:v>3.8646611047087755E-5</c:v>
                </c:pt>
                <c:pt idx="46">
                  <c:v>4.1118298816487974E-5</c:v>
                </c:pt>
                <c:pt idx="47">
                  <c:v>4.3747222818375878E-5</c:v>
                </c:pt>
                <c:pt idx="48">
                  <c:v>4.6543315199445135E-5</c:v>
                </c:pt>
                <c:pt idx="49">
                  <c:v>4.9517129656011087E-5</c:v>
                </c:pt>
                <c:pt idx="50">
                  <c:v>5.2679879851554842E-5</c:v>
                </c:pt>
                <c:pt idx="51">
                  <c:v>5.6043480170001801E-5</c:v>
                </c:pt>
                <c:pt idx="52">
                  <c:v>5.9620588943640433E-5</c:v>
                </c:pt>
                <c:pt idx="53">
                  <c:v>6.3424654302605323E-5</c:v>
                </c:pt>
                <c:pt idx="54">
                  <c:v>6.7469962801308298E-5</c:v>
                </c:pt>
                <c:pt idx="55">
                  <c:v>7.1771690986130511E-5</c:v>
                </c:pt>
                <c:pt idx="56">
                  <c:v>7.634596007810827E-5</c:v>
                </c:pt>
                <c:pt idx="57">
                  <c:v>8.120989395428305E-5</c:v>
                </c:pt>
                <c:pt idx="58">
                  <c:v>8.6381680621864572E-5</c:v>
                </c:pt>
                <c:pt idx="59">
                  <c:v>9.1880637390411021E-5</c:v>
                </c:pt>
                <c:pt idx="60">
                  <c:v>9.7727279958880888E-5</c:v>
                </c:pt>
                <c:pt idx="61">
                  <c:v>1.0394339564669804E-4</c:v>
                </c:pt>
                <c:pt idx="62">
                  <c:v>1.1055212101091747E-4</c:v>
                </c:pt>
                <c:pt idx="63">
                  <c:v>1.1757802410522498E-4</c:v>
                </c:pt>
                <c:pt idx="64">
                  <c:v>1.2504719165088305E-4</c:v>
                </c:pt>
                <c:pt idx="65">
                  <c:v>1.329873214048771E-4</c:v>
                </c:pt>
                <c:pt idx="66">
                  <c:v>1.4142782002647163E-4</c:v>
                </c:pt>
                <c:pt idx="67">
                  <c:v>1.5039990676018591E-4</c:v>
                </c:pt>
                <c:pt idx="68">
                  <c:v>1.5993672327088295E-4</c:v>
                </c:pt>
                <c:pt idx="69">
                  <c:v>1.7007344998528932E-4</c:v>
                </c:pt>
                <c:pt idx="70">
                  <c:v>1.8084742931386155E-4</c:v>
                </c:pt>
                <c:pt idx="71">
                  <c:v>1.9229829614753378E-4</c:v>
                </c:pt>
                <c:pt idx="72">
                  <c:v>2.0446811604558313E-4</c:v>
                </c:pt>
                <c:pt idx="73">
                  <c:v>2.1740153155367417E-4</c:v>
                </c:pt>
                <c:pt idx="74">
                  <c:v>2.3114591711514374E-4</c:v>
                </c:pt>
                <c:pt idx="75">
                  <c:v>2.457515430638324E-4</c:v>
                </c:pt>
                <c:pt idx="76">
                  <c:v>2.6127174921330699E-4</c:v>
                </c:pt>
                <c:pt idx="77">
                  <c:v>2.7776312858520373E-4</c:v>
                </c:pt>
                <c:pt idx="78">
                  <c:v>2.9528572184874067E-4</c:v>
                </c:pt>
                <c:pt idx="79">
                  <c:v>3.1390322307424477E-4</c:v>
                </c:pt>
                <c:pt idx="80">
                  <c:v>3.3368319743588468E-4</c:v>
                </c:pt>
                <c:pt idx="81">
                  <c:v>3.5469731153278986E-4</c:v>
                </c:pt>
                <c:pt idx="82">
                  <c:v>3.770215770334069E-4</c:v>
                </c:pt>
                <c:pt idx="83">
                  <c:v>4.0073660838541134E-4</c:v>
                </c:pt>
                <c:pt idx="84">
                  <c:v>4.2592789537279602E-4</c:v>
                </c:pt>
                <c:pt idx="85">
                  <c:v>4.5268609134303968E-4</c:v>
                </c:pt>
                <c:pt idx="86">
                  <c:v>4.8110731797053379E-4</c:v>
                </c:pt>
                <c:pt idx="87">
                  <c:v>5.1129348746785592E-4</c:v>
                </c:pt>
                <c:pt idx="88">
                  <c:v>5.4335264320412981E-4</c:v>
                </c:pt>
                <c:pt idx="89">
                  <c:v>5.7739931973961633E-4</c:v>
                </c:pt>
                <c:pt idx="90">
                  <c:v>6.1355492333807081E-4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A-4272-9D1B-21111E67A925}"/>
            </c:ext>
          </c:extLst>
        </c:ser>
        <c:ser>
          <c:idx val="3"/>
          <c:order val="3"/>
          <c:tx>
            <c:strRef>
              <c:f>MIMICS_fT!$BN$1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MIMICS_fT!$BN$2:$BN$92</c:f>
              <c:numCache>
                <c:formatCode>General</c:formatCode>
                <c:ptCount val="91"/>
                <c:pt idx="0">
                  <c:v>6.8717828042880466E-7</c:v>
                </c:pt>
                <c:pt idx="1">
                  <c:v>7.3125930097233003E-7</c:v>
                </c:pt>
                <c:pt idx="2">
                  <c:v>7.781555920356302E-7</c:v>
                </c:pt>
                <c:pt idx="3">
                  <c:v>8.2804590820238162E-7</c:v>
                </c:pt>
                <c:pt idx="4">
                  <c:v>8.8112026674711414E-7</c:v>
                </c:pt>
                <c:pt idx="5">
                  <c:v>9.3758065002635335E-7</c:v>
                </c:pt>
                <c:pt idx="6">
                  <c:v>9.9764175108049347E-7</c:v>
                </c:pt>
                <c:pt idx="7">
                  <c:v>1.0615317650565583E-6</c:v>
                </c:pt>
                <c:pt idx="8">
                  <c:v>1.1294932292158257E-6</c:v>
                </c:pt>
                <c:pt idx="9">
                  <c:v>1.2017839144528623E-6</c:v>
                </c:pt>
                <c:pt idx="10">
                  <c:v>1.2786777714243458E-6</c:v>
                </c:pt>
                <c:pt idx="11">
                  <c:v>1.3604659345675875E-6</c:v>
                </c:pt>
                <c:pt idx="12">
                  <c:v>1.4474577874805114E-6</c:v>
                </c:pt>
                <c:pt idx="13">
                  <c:v>1.539982093337448E-6</c:v>
                </c:pt>
                <c:pt idx="14">
                  <c:v>1.6383881942291571E-6</c:v>
                </c:pt>
                <c:pt idx="15">
                  <c:v>1.7430472835414999E-6</c:v>
                </c:pt>
                <c:pt idx="16">
                  <c:v>1.8543537557258601E-6</c:v>
                </c:pt>
                <c:pt idx="17">
                  <c:v>1.9727266380663824E-6</c:v>
                </c:pt>
                <c:pt idx="18">
                  <c:v>2.0986111093150904E-6</c:v>
                </c:pt>
                <c:pt idx="19">
                  <c:v>2.2324801103466756E-6</c:v>
                </c:pt>
                <c:pt idx="20">
                  <c:v>2.374836052280982E-6</c:v>
                </c:pt>
                <c:pt idx="21">
                  <c:v>2.5262126278338423E-6</c:v>
                </c:pt>
                <c:pt idx="22">
                  <c:v>2.6871767319865942E-6</c:v>
                </c:pt>
                <c:pt idx="23">
                  <c:v>2.8583304984124814E-6</c:v>
                </c:pt>
                <c:pt idx="24">
                  <c:v>3.0403134584649362E-6</c:v>
                </c:pt>
                <c:pt idx="25">
                  <c:v>3.2338048299194728E-6</c:v>
                </c:pt>
                <c:pt idx="26">
                  <c:v>3.4395259430687156E-6</c:v>
                </c:pt>
                <c:pt idx="27">
                  <c:v>3.658242812199831E-6</c:v>
                </c:pt>
                <c:pt idx="28">
                  <c:v>3.8907688609366882E-6</c:v>
                </c:pt>
                <c:pt idx="29">
                  <c:v>4.137967810406209E-6</c:v>
                </c:pt>
                <c:pt idx="30">
                  <c:v>4.4007567396913518E-6</c:v>
                </c:pt>
                <c:pt idx="31">
                  <c:v>4.6801093285627258E-6</c:v>
                </c:pt>
                <c:pt idx="32">
                  <c:v>4.9770592930387202E-6</c:v>
                </c:pt>
                <c:pt idx="33">
                  <c:v>5.2927040249112664E-6</c:v>
                </c:pt>
                <c:pt idx="34">
                  <c:v>5.6282084469928074E-6</c:v>
                </c:pt>
                <c:pt idx="35">
                  <c:v>5.9848090964908529E-6</c:v>
                </c:pt>
                <c:pt idx="36">
                  <c:v>6.3638184496014123E-6</c:v>
                </c:pt>
                <c:pt idx="37">
                  <c:v>6.7666295011332594E-6</c:v>
                </c:pt>
                <c:pt idx="38">
                  <c:v>7.1947206137333002E-6</c:v>
                </c:pt>
                <c:pt idx="39">
                  <c:v>7.6496606520804417E-6</c:v>
                </c:pt>
                <c:pt idx="40">
                  <c:v>8.1331144182541002E-6</c:v>
                </c:pt>
                <c:pt idx="41">
                  <c:v>8.6468484053650992E-6</c:v>
                </c:pt>
                <c:pt idx="42">
                  <c:v>9.1927368874633081E-6</c:v>
                </c:pt>
                <c:pt idx="43">
                  <c:v>9.7727683647104318E-6</c:v>
                </c:pt>
                <c:pt idx="44">
                  <c:v>1.0389052383829833E-5</c:v>
                </c:pt>
                <c:pt idx="45">
                  <c:v>1.1043826754920229E-5</c:v>
                </c:pt>
                <c:pt idx="46">
                  <c:v>1.1739465186849501E-5</c:v>
                </c:pt>
                <c:pt idx="47">
                  <c:v>1.2478485364630811E-5</c:v>
                </c:pt>
                <c:pt idx="48">
                  <c:v>1.3263557493428002E-5</c:v>
                </c:pt>
                <c:pt idx="49">
                  <c:v>1.4097513335144565E-5</c:v>
                </c:pt>
                <c:pt idx="50">
                  <c:v>1.4983355764921988E-5</c:v>
                </c:pt>
                <c:pt idx="51">
                  <c:v>1.5924268876312398E-5</c:v>
                </c:pt>
                <c:pt idx="52">
                  <c:v>1.6923628665400537E-5</c:v>
                </c:pt>
                <c:pt idx="53">
                  <c:v>1.7985014325733757E-5</c:v>
                </c:pt>
                <c:pt idx="54">
                  <c:v>1.9112220187579079E-5</c:v>
                </c:pt>
                <c:pt idx="55">
                  <c:v>2.0309268336767914E-5</c:v>
                </c:pt>
                <c:pt idx="56">
                  <c:v>2.158042195021362E-5</c:v>
                </c:pt>
                <c:pt idx="57">
                  <c:v>2.29301993871004E-5</c:v>
                </c:pt>
                <c:pt idx="58">
                  <c:v>2.4363389076745072E-5</c:v>
                </c:pt>
                <c:pt idx="59">
                  <c:v>2.5885065246233807E-5</c:v>
                </c:pt>
                <c:pt idx="60">
                  <c:v>2.7500604533133606E-5</c:v>
                </c:pt>
                <c:pt idx="61">
                  <c:v>2.921570353088204E-5</c:v>
                </c:pt>
                <c:pt idx="62">
                  <c:v>3.103639731686801E-5</c:v>
                </c:pt>
                <c:pt idx="63">
                  <c:v>3.2969079015740425E-5</c:v>
                </c:pt>
                <c:pt idx="64">
                  <c:v>3.5020520453122548E-5</c:v>
                </c:pt>
                <c:pt idx="65">
                  <c:v>3.7197893957671468E-5</c:v>
                </c:pt>
                <c:pt idx="66">
                  <c:v>3.9508795372313979E-5</c:v>
                </c:pt>
                <c:pt idx="67">
                  <c:v>4.1961268338512543E-5</c:v>
                </c:pt>
                <c:pt idx="68">
                  <c:v>4.4563829920576245E-5</c:v>
                </c:pt>
                <c:pt idx="69">
                  <c:v>4.7325497640337031E-5</c:v>
                </c:pt>
                <c:pt idx="70">
                  <c:v>5.0255817995967212E-5</c:v>
                </c:pt>
                <c:pt idx="71">
                  <c:v>5.3364896542323995E-5</c:v>
                </c:pt>
                <c:pt idx="72">
                  <c:v>5.6663429613981152E-5</c:v>
                </c:pt>
                <c:pt idx="73">
                  <c:v>6.0162737776050435E-5</c:v>
                </c:pt>
                <c:pt idx="74">
                  <c:v>6.3874801092012271E-5</c:v>
                </c:pt>
                <c:pt idx="75">
                  <c:v>6.7812296302077364E-5</c:v>
                </c:pt>
                <c:pt idx="76">
                  <c:v>7.1988636010092535E-5</c:v>
                </c:pt>
                <c:pt idx="77">
                  <c:v>7.6418009981691566E-5</c:v>
                </c:pt>
                <c:pt idx="78">
                  <c:v>8.111542866128904E-5</c:v>
                </c:pt>
                <c:pt idx="79">
                  <c:v>8.6096769020624589E-5</c:v>
                </c:pt>
                <c:pt idx="80">
                  <c:v>9.1378822856895054E-5</c:v>
                </c:pt>
                <c:pt idx="81">
                  <c:v>9.6979347664079093E-5</c:v>
                </c:pt>
                <c:pt idx="82">
                  <c:v>1.0291712020686209E-4</c:v>
                </c:pt>
                <c:pt idx="83">
                  <c:v>1.092119929326269E-4</c:v>
                </c:pt>
                <c:pt idx="84">
                  <c:v>1.1588495336328799E-4</c:v>
                </c:pt>
                <c:pt idx="85">
                  <c:v>1.2295818661534259E-4</c:v>
                </c:pt>
                <c:pt idx="86">
                  <c:v>1.3045514120337497E-4</c:v>
                </c:pt>
                <c:pt idx="87">
                  <c:v>1.3840059828941587E-4</c:v>
                </c:pt>
                <c:pt idx="88">
                  <c:v>1.4682074454803188E-4</c:v>
                </c:pt>
                <c:pt idx="89">
                  <c:v>1.5574324882479835E-4</c:v>
                </c:pt>
                <c:pt idx="90">
                  <c:v>1.6519734277393425E-4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A-4272-9D1B-21111E67A925}"/>
            </c:ext>
          </c:extLst>
        </c:ser>
        <c:ser>
          <c:idx val="4"/>
          <c:order val="4"/>
          <c:tx>
            <c:strRef>
              <c:f>MIMICS_fT!$BO$1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MIMICS_fT!$BO$2:$BO$92</c:f>
              <c:numCache>
                <c:formatCode>General</c:formatCode>
                <c:ptCount val="91"/>
                <c:pt idx="0">
                  <c:v>7.0152007135238449E-7</c:v>
                </c:pt>
                <c:pt idx="1">
                  <c:v>7.4682283392701014E-7</c:v>
                </c:pt>
                <c:pt idx="2">
                  <c:v>7.9504453366340476E-7</c:v>
                </c:pt>
                <c:pt idx="3">
                  <c:v>8.4637267797067281E-7</c:v>
                </c:pt>
                <c:pt idx="4">
                  <c:v>9.0100677139412965E-7</c:v>
                </c:pt>
                <c:pt idx="5">
                  <c:v>9.5915907915370383E-7</c:v>
                </c:pt>
                <c:pt idx="6">
                  <c:v>1.0210554389339984E-6</c:v>
                </c:pt>
                <c:pt idx="7">
                  <c:v>1.0869361239465621E-6</c:v>
                </c:pt>
                <c:pt idx="8">
                  <c:v>1.1570567604716313E-6</c:v>
                </c:pt>
                <c:pt idx="9">
                  <c:v>1.2316893032846326E-6</c:v>
                </c:pt>
                <c:pt idx="10">
                  <c:v>1.3111230725828041E-6</c:v>
                </c:pt>
                <c:pt idx="11">
                  <c:v>1.3956658562500637E-6</c:v>
                </c:pt>
                <c:pt idx="12">
                  <c:v>1.4856450815345351E-6</c:v>
                </c:pt>
                <c:pt idx="13">
                  <c:v>1.5814090604636589E-6</c:v>
                </c:pt>
                <c:pt idx="14">
                  <c:v>1.6833283135874889E-6</c:v>
                </c:pt>
                <c:pt idx="15">
                  <c:v>1.7917969769224229E-6</c:v>
                </c:pt>
                <c:pt idx="16">
                  <c:v>1.9072342972662156E-6</c:v>
                </c:pt>
                <c:pt idx="17">
                  <c:v>2.0300862213716647E-6</c:v>
                </c:pt>
                <c:pt idx="18">
                  <c:v>2.160827084801865E-6</c:v>
                </c:pt>
                <c:pt idx="19">
                  <c:v>2.299961406645556E-6</c:v>
                </c:pt>
                <c:pt idx="20">
                  <c:v>2.4480257966479002E-6</c:v>
                </c:pt>
                <c:pt idx="21">
                  <c:v>2.6055909817114542E-6</c:v>
                </c:pt>
                <c:pt idx="22">
                  <c:v>2.7732639591451649E-6</c:v>
                </c:pt>
                <c:pt idx="23">
                  <c:v>2.9516902844875746E-6</c:v>
                </c:pt>
                <c:pt idx="24">
                  <c:v>3.1415565022053645E-6</c:v>
                </c:pt>
                <c:pt idx="25">
                  <c:v>3.3435927280713849E-6</c:v>
                </c:pt>
                <c:pt idx="26">
                  <c:v>3.5585753925592105E-6</c:v>
                </c:pt>
                <c:pt idx="27">
                  <c:v>3.7873301551555275E-6</c:v>
                </c:pt>
                <c:pt idx="28">
                  <c:v>4.0307350000892901E-6</c:v>
                </c:pt>
                <c:pt idx="29">
                  <c:v>4.2897235246091768E-6</c:v>
                </c:pt>
                <c:pt idx="30">
                  <c:v>4.5652884316108905E-6</c:v>
                </c:pt>
                <c:pt idx="31">
                  <c:v>4.8584852391248354E-6</c:v>
                </c:pt>
                <c:pt idx="32">
                  <c:v>5.1704362199254562E-6</c:v>
                </c:pt>
                <c:pt idx="33">
                  <c:v>5.5023345853177045E-6</c:v>
                </c:pt>
                <c:pt idx="34">
                  <c:v>5.855448927996973E-6</c:v>
                </c:pt>
                <c:pt idx="35">
                  <c:v>6.2311279397682557E-6</c:v>
                </c:pt>
                <c:pt idx="36">
                  <c:v>6.630805420851384E-6</c:v>
                </c:pt>
                <c:pt idx="37">
                  <c:v>7.0560055984947452E-6</c:v>
                </c:pt>
                <c:pt idx="38">
                  <c:v>7.5083487736730731E-6</c:v>
                </c:pt>
                <c:pt idx="39">
                  <c:v>7.9895573157583325E-6</c:v>
                </c:pt>
                <c:pt idx="40">
                  <c:v>8.5014620262306157E-6</c:v>
                </c:pt>
                <c:pt idx="41">
                  <c:v>9.0460088937411931E-6</c:v>
                </c:pt>
                <c:pt idx="42">
                  <c:v>9.6252662641561399E-6</c:v>
                </c:pt>
                <c:pt idx="43">
                  <c:v>1.0241432450600637E-5</c:v>
                </c:pt>
                <c:pt idx="44">
                  <c:v>1.0896843809994841E-5</c:v>
                </c:pt>
                <c:pt idx="45">
                  <c:v>1.1593983314126325E-5</c:v>
                </c:pt>
                <c:pt idx="46">
                  <c:v>1.2335489644946391E-5</c:v>
                </c:pt>
                <c:pt idx="47">
                  <c:v>1.3124166845512764E-5</c:v>
                </c:pt>
                <c:pt idx="48">
                  <c:v>1.3962994559833542E-5</c:v>
                </c:pt>
                <c:pt idx="49">
                  <c:v>1.4855138896803324E-5</c:v>
                </c:pt>
                <c:pt idx="50">
                  <c:v>1.5803963955466455E-5</c:v>
                </c:pt>
                <c:pt idx="51">
                  <c:v>1.6813044051000542E-5</c:v>
                </c:pt>
                <c:pt idx="52">
                  <c:v>1.7886176683092129E-5</c:v>
                </c:pt>
                <c:pt idx="53">
                  <c:v>1.9027396290781599E-5</c:v>
                </c:pt>
                <c:pt idx="54">
                  <c:v>2.0240988840392489E-5</c:v>
                </c:pt>
                <c:pt idx="55">
                  <c:v>2.153150729583915E-5</c:v>
                </c:pt>
                <c:pt idx="56">
                  <c:v>2.2903788023432482E-5</c:v>
                </c:pt>
                <c:pt idx="57">
                  <c:v>2.4362968186284913E-5</c:v>
                </c:pt>
                <c:pt idx="58">
                  <c:v>2.5914504186559371E-5</c:v>
                </c:pt>
                <c:pt idx="59">
                  <c:v>2.7564191217123311E-5</c:v>
                </c:pt>
                <c:pt idx="60">
                  <c:v>2.9318183987664269E-5</c:v>
                </c:pt>
                <c:pt idx="61">
                  <c:v>3.118301869400941E-5</c:v>
                </c:pt>
                <c:pt idx="62">
                  <c:v>3.3165636303275246E-5</c:v>
                </c:pt>
                <c:pt idx="63">
                  <c:v>3.5273407231567497E-5</c:v>
                </c:pt>
                <c:pt idx="64">
                  <c:v>3.7514157495264911E-5</c:v>
                </c:pt>
                <c:pt idx="65">
                  <c:v>3.9896196421463125E-5</c:v>
                </c:pt>
                <c:pt idx="66">
                  <c:v>4.242834600794149E-5</c:v>
                </c:pt>
                <c:pt idx="67">
                  <c:v>4.5119972028055769E-5</c:v>
                </c:pt>
                <c:pt idx="68">
                  <c:v>4.7981016981264885E-5</c:v>
                </c:pt>
                <c:pt idx="69">
                  <c:v>5.1022034995586799E-5</c:v>
                </c:pt>
                <c:pt idx="70">
                  <c:v>5.425422879415847E-5</c:v>
                </c:pt>
                <c:pt idx="71">
                  <c:v>5.7689488844260132E-5</c:v>
                </c:pt>
                <c:pt idx="72">
                  <c:v>6.1340434813674926E-5</c:v>
                </c:pt>
                <c:pt idx="73">
                  <c:v>6.5220459466102252E-5</c:v>
                </c:pt>
                <c:pt idx="74">
                  <c:v>6.9343775134543117E-5</c:v>
                </c:pt>
                <c:pt idx="75">
                  <c:v>7.3725462919149726E-5</c:v>
                </c:pt>
                <c:pt idx="76">
                  <c:v>7.8381524763992101E-5</c:v>
                </c:pt>
                <c:pt idx="77">
                  <c:v>8.3328938575561129E-5</c:v>
                </c:pt>
                <c:pt idx="78">
                  <c:v>8.8585716554622217E-5</c:v>
                </c:pt>
                <c:pt idx="79">
                  <c:v>9.4170966922273411E-5</c:v>
                </c:pt>
                <c:pt idx="80">
                  <c:v>1.0010495923076539E-4</c:v>
                </c:pt>
                <c:pt idx="81">
                  <c:v>1.0640919345983697E-4</c:v>
                </c:pt>
                <c:pt idx="82">
                  <c:v>1.1310647311002206E-4</c:v>
                </c:pt>
                <c:pt idx="83">
                  <c:v>1.2022098251562341E-4</c:v>
                </c:pt>
                <c:pt idx="84">
                  <c:v>1.277783686118388E-4</c:v>
                </c:pt>
                <c:pt idx="85">
                  <c:v>1.3580582740291191E-4</c:v>
                </c:pt>
                <c:pt idx="86">
                  <c:v>1.4433219539116015E-4</c:v>
                </c:pt>
                <c:pt idx="87">
                  <c:v>1.5338804624035677E-4</c:v>
                </c:pt>
                <c:pt idx="88">
                  <c:v>1.6300579296123896E-4</c:v>
                </c:pt>
                <c:pt idx="89">
                  <c:v>1.7321979592188489E-4</c:v>
                </c:pt>
                <c:pt idx="90">
                  <c:v>1.8406647700142125E-4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A-4272-9D1B-21111E67A925}"/>
            </c:ext>
          </c:extLst>
        </c:ser>
        <c:ser>
          <c:idx val="5"/>
          <c:order val="5"/>
          <c:tx>
            <c:strRef>
              <c:f>MIMICS_fT!$BP$1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MIMICS_fT!$BP$2:$BP$92</c:f>
              <c:numCache>
                <c:formatCode>General</c:formatCode>
                <c:ptCount val="91"/>
                <c:pt idx="0">
                  <c:v>4.7095642126450607E-7</c:v>
                </c:pt>
                <c:pt idx="1">
                  <c:v>5.0143929910543148E-7</c:v>
                </c:pt>
                <c:pt idx="2">
                  <c:v>5.3389218742384641E-7</c:v>
                </c:pt>
                <c:pt idx="3">
                  <c:v>5.6844214389801736E-7</c:v>
                </c:pt>
                <c:pt idx="4">
                  <c:v>6.0522439887058314E-7</c:v>
                </c:pt>
                <c:pt idx="5">
                  <c:v>6.4438287915498084E-7</c:v>
                </c:pt>
                <c:pt idx="6">
                  <c:v>6.8607076525414167E-7</c:v>
                </c:pt>
                <c:pt idx="7">
                  <c:v>7.3045108410920377E-7</c:v>
                </c:pt>
                <c:pt idx="8">
                  <c:v>7.7769733962908424E-7</c:v>
                </c:pt>
                <c:pt idx="9">
                  <c:v>8.2799418339309489E-7</c:v>
                </c:pt>
                <c:pt idx="10">
                  <c:v>8.8153812806892866E-7</c:v>
                </c:pt>
                <c:pt idx="11">
                  <c:v>9.3853830624776924E-7</c:v>
                </c:pt>
                <c:pt idx="12">
                  <c:v>9.9921727756760101E-7</c:v>
                </c:pt>
                <c:pt idx="13">
                  <c:v>1.0638118871755858E-6</c:v>
                </c:pt>
                <c:pt idx="14">
                  <c:v>1.1325741787712878E-6</c:v>
                </c:pt>
                <c:pt idx="15">
                  <c:v>1.2057723656752307E-6</c:v>
                </c:pt>
                <c:pt idx="16">
                  <c:v>1.2836918635824884E-6</c:v>
                </c:pt>
                <c:pt idx="17">
                  <c:v>1.3666363888894763E-6</c:v>
                </c:pt>
                <c:pt idx="18">
                  <c:v>1.4549291267246825E-6</c:v>
                </c:pt>
                <c:pt idx="19">
                  <c:v>1.5489139730715206E-6</c:v>
                </c:pt>
                <c:pt idx="20">
                  <c:v>1.6489568556447796E-6</c:v>
                </c:pt>
                <c:pt idx="21">
                  <c:v>1.7554471384722305E-6</c:v>
                </c:pt>
                <c:pt idx="22">
                  <c:v>1.8687991154407452E-6</c:v>
                </c:pt>
                <c:pt idx="23">
                  <c:v>1.9894535983930099E-6</c:v>
                </c:pt>
                <c:pt idx="24">
                  <c:v>2.1178796057075928E-6</c:v>
                </c:pt>
                <c:pt idx="25">
                  <c:v>2.2545761576629259E-6</c:v>
                </c:pt>
                <c:pt idx="26">
                  <c:v>2.4000741852761179E-6</c:v>
                </c:pt>
                <c:pt idx="27">
                  <c:v>2.5549385597215146E-6</c:v>
                </c:pt>
                <c:pt idx="28">
                  <c:v>2.719770249873289E-6</c:v>
                </c:pt>
                <c:pt idx="29">
                  <c:v>2.8952086159821909E-6</c:v>
                </c:pt>
                <c:pt idx="30">
                  <c:v>3.0819338479909495E-6</c:v>
                </c:pt>
                <c:pt idx="31">
                  <c:v>3.2806695575169427E-6</c:v>
                </c:pt>
                <c:pt idx="32">
                  <c:v>3.492185533086766E-6</c:v>
                </c:pt>
                <c:pt idx="33">
                  <c:v>3.7173006687967716E-6</c:v>
                </c:pt>
                <c:pt idx="34">
                  <c:v>3.9568860771988524E-6</c:v>
                </c:pt>
                <c:pt idx="35">
                  <c:v>4.2118683978735306E-6</c:v>
                </c:pt>
                <c:pt idx="36">
                  <c:v>4.4832333138550498E-6</c:v>
                </c:pt>
                <c:pt idx="37">
                  <c:v>4.7720292888180642E-6</c:v>
                </c:pt>
                <c:pt idx="38">
                  <c:v>5.0793715387252549E-6</c:v>
                </c:pt>
                <c:pt idx="39">
                  <c:v>5.4064462524718449E-6</c:v>
                </c:pt>
                <c:pt idx="40">
                  <c:v>5.7545150769501361E-6</c:v>
                </c:pt>
                <c:pt idx="41">
                  <c:v>6.1249198828969989E-6</c:v>
                </c:pt>
                <c:pt idx="42">
                  <c:v>6.5190878288831363E-6</c:v>
                </c:pt>
                <c:pt idx="43">
                  <c:v>6.9385367418581154E-6</c:v>
                </c:pt>
                <c:pt idx="44">
                  <c:v>7.3848808337831392E-6</c:v>
                </c:pt>
                <c:pt idx="45">
                  <c:v>7.8598367750674245E-6</c:v>
                </c:pt>
                <c:pt idx="46">
                  <c:v>8.3652301467785087E-6</c:v>
                </c:pt>
                <c:pt idx="47">
                  <c:v>8.9030022949250559E-6</c:v>
                </c:pt>
                <c:pt idx="48">
                  <c:v>9.4752176115172779E-6</c:v>
                </c:pt>
                <c:pt idx="49">
                  <c:v>1.0084071268599739E-5</c:v>
                </c:pt>
                <c:pt idx="50">
                  <c:v>1.0731897433028144E-5</c:v>
                </c:pt>
                <c:pt idx="51">
                  <c:v>1.142117799143114E-5</c:v>
                </c:pt>
                <c:pt idx="52">
                  <c:v>1.2154551816565216E-5</c:v>
                </c:pt>
                <c:pt idx="53">
                  <c:v>1.2934824608141298E-5</c:v>
                </c:pt>
                <c:pt idx="54">
                  <c:v>1.3764979343180512E-5</c:v>
                </c:pt>
                <c:pt idx="55">
                  <c:v>1.4648187373051344E-5</c:v>
                </c:pt>
                <c:pt idx="56">
                  <c:v>1.5587820206556036E-5</c:v>
                </c:pt>
                <c:pt idx="57">
                  <c:v>1.6587462020778568E-5</c:v>
                </c:pt>
                <c:pt idx="58">
                  <c:v>1.7650922943885667E-5</c:v>
                </c:pt>
                <c:pt idx="59">
                  <c:v>1.8782253156695508E-5</c:v>
                </c:pt>
                <c:pt idx="60">
                  <c:v>1.9985757862601386E-5</c:v>
                </c:pt>
                <c:pt idx="61">
                  <c:v>2.1266013178370836E-5</c:v>
                </c:pt>
                <c:pt idx="62">
                  <c:v>2.2627883001440269E-5</c:v>
                </c:pt>
                <c:pt idx="63">
                  <c:v>2.4076536912602914E-5</c:v>
                </c:pt>
                <c:pt idx="64">
                  <c:v>2.5617469176451917E-5</c:v>
                </c:pt>
                <c:pt idx="65">
                  <c:v>2.7256518905600639E-5</c:v>
                </c:pt>
                <c:pt idx="66">
                  <c:v>2.8999891458570975E-5</c:v>
                </c:pt>
                <c:pt idx="67">
                  <c:v>3.0854181145327118E-5</c:v>
                </c:pt>
                <c:pt idx="68">
                  <c:v>3.2826395318749185E-5</c:v>
                </c:pt>
                <c:pt idx="69">
                  <c:v>3.4923979934901159E-5</c:v>
                </c:pt>
                <c:pt idx="70">
                  <c:v>3.7154846669763484E-5</c:v>
                </c:pt>
                <c:pt idx="71">
                  <c:v>3.9527401685184609E-5</c:v>
                </c:pt>
                <c:pt idx="72">
                  <c:v>4.2050576142174664E-5</c:v>
                </c:pt>
                <c:pt idx="73">
                  <c:v>4.473385856533127E-5</c:v>
                </c:pt>
                <c:pt idx="74">
                  <c:v>4.7587329168167377E-5</c:v>
                </c:pt>
                <c:pt idx="75">
                  <c:v>5.0621696255423144E-5</c:v>
                </c:pt>
                <c:pt idx="76">
                  <c:v>5.3848334825102956E-5</c:v>
                </c:pt>
                <c:pt idx="77">
                  <c:v>5.7279327500002776E-5</c:v>
                </c:pt>
                <c:pt idx="78">
                  <c:v>6.0927507925902877E-5</c:v>
                </c:pt>
                <c:pt idx="79">
                  <c:v>6.4806506781416246E-5</c:v>
                </c:pt>
                <c:pt idx="80">
                  <c:v>6.893080055271935E-5</c:v>
                </c:pt>
                <c:pt idx="81">
                  <c:v>7.3315763235080956E-5</c:v>
                </c:pt>
                <c:pt idx="82">
                  <c:v>7.7977721132258606E-5</c:v>
                </c:pt>
                <c:pt idx="83">
                  <c:v>8.2934010934482421E-5</c:v>
                </c:pt>
                <c:pt idx="84">
                  <c:v>8.820304126591005E-5</c:v>
                </c:pt>
                <c:pt idx="85">
                  <c:v>9.3804357903152941E-5</c:v>
                </c:pt>
                <c:pt idx="86">
                  <c:v>9.9758712877751556E-5</c:v>
                </c:pt>
                <c:pt idx="87">
                  <c:v>1.0608813768735959E-4</c:v>
                </c:pt>
                <c:pt idx="88">
                  <c:v>1.1281602085291235E-4</c:v>
                </c:pt>
                <c:pt idx="89">
                  <c:v>1.199671900722182E-4</c:v>
                </c:pt>
                <c:pt idx="90">
                  <c:v>1.2756799923428235E-4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1A-4272-9D1B-21111E67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68776"/>
        <c:axId val="497069432"/>
      </c:scatterChart>
      <c:valAx>
        <c:axId val="497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9432"/>
        <c:crosses val="autoZero"/>
        <c:crossBetween val="midCat"/>
      </c:valAx>
      <c:valAx>
        <c:axId val="4970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(MIC=0.01)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MIMICS_fT!$V$1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MIMICS_fT!$V$2:$V$92</c:f>
              <c:numCache>
                <c:formatCode>General</c:formatCode>
                <c:ptCount val="91"/>
                <c:pt idx="0">
                  <c:v>7.6264165686573462E-7</c:v>
                </c:pt>
                <c:pt idx="1">
                  <c:v>8.0121676986706464E-7</c:v>
                </c:pt>
                <c:pt idx="2">
                  <c:v>8.4167040037839525E-7</c:v>
                </c:pt>
                <c:pt idx="3">
                  <c:v>8.8409080526028256E-7</c:v>
                </c:pt>
                <c:pt idx="4">
                  <c:v>9.2857026645221969E-7</c:v>
                </c:pt>
                <c:pt idx="5">
                  <c:v>9.7520527093961879E-7</c:v>
                </c:pt>
                <c:pt idx="6">
                  <c:v>1.0240966986938417E-6</c:v>
                </c:pt>
                <c:pt idx="7">
                  <c:v>1.075350018937544E-6</c:v>
                </c:pt>
                <c:pt idx="8">
                  <c:v>1.1290754951031369E-6</c:v>
                </c:pt>
                <c:pt idx="9">
                  <c:v>1.1853883988683798E-6</c:v>
                </c:pt>
                <c:pt idx="10">
                  <c:v>1.2444092336700423E-6</c:v>
                </c:pt>
                <c:pt idx="11">
                  <c:v>1.3062639681142299E-6</c:v>
                </c:pt>
                <c:pt idx="12">
                  <c:v>1.3710842797204338E-6</c:v>
                </c:pt>
                <c:pt idx="13">
                  <c:v>1.4390078094555982E-6</c:v>
                </c:pt>
                <c:pt idx="14">
                  <c:v>1.5101784275346037E-6</c:v>
                </c:pt>
                <c:pt idx="15">
                  <c:v>1.5847465109845655E-6</c:v>
                </c:pt>
                <c:pt idx="16">
                  <c:v>1.662869233492226E-6</c:v>
                </c:pt>
                <c:pt idx="17">
                  <c:v>1.7447108680766114E-6</c:v>
                </c:pt>
                <c:pt idx="18">
                  <c:v>1.8304431031529831E-6</c:v>
                </c:pt>
                <c:pt idx="19">
                  <c:v>1.9202453725790517E-6</c:v>
                </c:pt>
                <c:pt idx="20">
                  <c:v>2.0143052003004161E-6</c:v>
                </c:pt>
                <c:pt idx="21">
                  <c:v>2.1128185602393926E-6</c:v>
                </c:pt>
                <c:pt idx="22">
                  <c:v>2.2159902520997138E-6</c:v>
                </c:pt>
                <c:pt idx="23">
                  <c:v>2.3240342937891995E-6</c:v>
                </c:pt>
                <c:pt idx="24">
                  <c:v>2.4371743311934338E-6</c:v>
                </c:pt>
                <c:pt idx="25">
                  <c:v>2.5556440660656807E-6</c:v>
                </c:pt>
                <c:pt idx="26">
                  <c:v>2.6796877028320231E-6</c:v>
                </c:pt>
                <c:pt idx="27">
                  <c:v>2.809560415145814E-6</c:v>
                </c:pt>
                <c:pt idx="28">
                  <c:v>2.9455288330623038E-6</c:v>
                </c:pt>
                <c:pt idx="29">
                  <c:v>3.0878715517425497E-6</c:v>
                </c:pt>
                <c:pt idx="30">
                  <c:v>3.2368796626357804E-6</c:v>
                </c:pt>
                <c:pt idx="31">
                  <c:v>3.3928573081311316E-6</c:v>
                </c:pt>
                <c:pt idx="32">
                  <c:v>3.5561222607133102E-6</c:v>
                </c:pt>
                <c:pt idx="33">
                  <c:v>3.7270065277021676E-6</c:v>
                </c:pt>
                <c:pt idx="34">
                  <c:v>3.9058569827037863E-6</c:v>
                </c:pt>
                <c:pt idx="35">
                  <c:v>4.0930360249502768E-6</c:v>
                </c:pt>
                <c:pt idx="36">
                  <c:v>4.2889222677572061E-6</c:v>
                </c:pt>
                <c:pt idx="37">
                  <c:v>4.4939112573816916E-6</c:v>
                </c:pt>
                <c:pt idx="38">
                  <c:v>4.7084162236207224E-6</c:v>
                </c:pt>
                <c:pt idx="39">
                  <c:v>4.9328688635480083E-6</c:v>
                </c:pt>
                <c:pt idx="40">
                  <c:v>5.1677201598493534E-6</c:v>
                </c:pt>
                <c:pt idx="41">
                  <c:v>5.413441235280707E-6</c:v>
                </c:pt>
                <c:pt idx="42">
                  <c:v>5.6705242448400666E-6</c:v>
                </c:pt>
                <c:pt idx="43">
                  <c:v>5.9394833073144247E-6</c:v>
                </c:pt>
                <c:pt idx="44">
                  <c:v>6.2208554779360758E-6</c:v>
                </c:pt>
                <c:pt idx="45">
                  <c:v>6.515201763958785E-6</c:v>
                </c:pt>
                <c:pt idx="46">
                  <c:v>6.8231081850440206E-6</c:v>
                </c:pt>
                <c:pt idx="47">
                  <c:v>7.1451868804306397E-6</c:v>
                </c:pt>
                <c:pt idx="48">
                  <c:v>7.4820772649480768E-6</c:v>
                </c:pt>
                <c:pt idx="49">
                  <c:v>7.8344472360238259E-6</c:v>
                </c:pt>
                <c:pt idx="50">
                  <c:v>8.2029944339305856E-6</c:v>
                </c:pt>
                <c:pt idx="51">
                  <c:v>8.5884475576170892E-6</c:v>
                </c:pt>
                <c:pt idx="52">
                  <c:v>8.99156773856985E-6</c:v>
                </c:pt>
                <c:pt idx="53">
                  <c:v>9.4131499752606814E-6</c:v>
                </c:pt>
                <c:pt idx="54">
                  <c:v>9.8540246308471437E-6</c:v>
                </c:pt>
                <c:pt idx="55">
                  <c:v>1.0315058996910322E-5</c:v>
                </c:pt>
                <c:pt idx="56">
                  <c:v>1.0797158926137023E-5</c:v>
                </c:pt>
                <c:pt idx="57">
                  <c:v>1.1301270536981134E-5</c:v>
                </c:pt>
                <c:pt idx="58">
                  <c:v>1.1828381993472265E-5</c:v>
                </c:pt>
                <c:pt idx="59">
                  <c:v>1.2379525363479448E-5</c:v>
                </c:pt>
                <c:pt idx="60">
                  <c:v>1.2955778558882705E-5</c:v>
                </c:pt>
                <c:pt idx="61">
                  <c:v>1.3558267361257621E-5</c:v>
                </c:pt>
                <c:pt idx="62">
                  <c:v>1.4188167536836049E-5</c:v>
                </c:pt>
                <c:pt idx="63">
                  <c:v>1.4846707044671981E-5</c:v>
                </c:pt>
                <c:pt idx="64">
                  <c:v>1.5535168342114347E-5</c:v>
                </c:pt>
                <c:pt idx="65">
                  <c:v>1.6254890791868475E-5</c:v>
                </c:pt>
                <c:pt idx="66">
                  <c:v>1.7007273175116762E-5</c:v>
                </c:pt>
                <c:pt idx="67">
                  <c:v>1.7793776315365423E-5</c:v>
                </c:pt>
                <c:pt idx="68">
                  <c:v>1.8615925817889221E-5</c:v>
                </c:pt>
                <c:pt idx="69">
                  <c:v>1.9475314929860628E-5</c:v>
                </c:pt>
                <c:pt idx="70">
                  <c:v>2.037360752647344E-5</c:v>
                </c:pt>
                <c:pt idx="71">
                  <c:v>2.131254122860406E-5</c:v>
                </c:pt>
                <c:pt idx="72">
                  <c:v>2.2293930657797766E-5</c:v>
                </c:pt>
                <c:pt idx="73">
                  <c:v>2.3319670834621618E-5</c:v>
                </c:pt>
                <c:pt idx="74">
                  <c:v>2.4391740726691153E-5</c:v>
                </c:pt>
                <c:pt idx="75">
                  <c:v>2.5512206952955328E-5</c:v>
                </c:pt>
                <c:pt idx="76">
                  <c:v>2.6683227651114229E-5</c:v>
                </c:pt>
                <c:pt idx="77">
                  <c:v>2.7907056515345212E-5</c:v>
                </c:pt>
                <c:pt idx="78">
                  <c:v>2.9186047011829638E-5</c:v>
                </c:pt>
                <c:pt idx="79">
                  <c:v>3.052265677990162E-5</c:v>
                </c:pt>
                <c:pt idx="80">
                  <c:v>3.1919452226983004E-5</c:v>
                </c:pt>
                <c:pt idx="81">
                  <c:v>3.3379113325829535E-5</c:v>
                </c:pt>
                <c:pt idx="82">
                  <c:v>3.4904438622986087E-5</c:v>
                </c:pt>
                <c:pt idx="83">
                  <c:v>3.6498350467741994E-5</c:v>
                </c:pt>
                <c:pt idx="84">
                  <c:v>3.8163900471283117E-5</c:v>
                </c:pt>
                <c:pt idx="85">
                  <c:v>3.9904275206167381E-5</c:v>
                </c:pt>
                <c:pt idx="86">
                  <c:v>4.1722802156692352E-5</c:v>
                </c:pt>
                <c:pt idx="87">
                  <c:v>4.3622955931189197E-5</c:v>
                </c:pt>
                <c:pt idx="88">
                  <c:v>4.5608364747763739E-5</c:v>
                </c:pt>
                <c:pt idx="89">
                  <c:v>4.7682817205509292E-5</c:v>
                </c:pt>
                <c:pt idx="90">
                  <c:v>4.9850269353746574E-5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A-4BEF-B031-E7552B2937D7}"/>
            </c:ext>
          </c:extLst>
        </c:ser>
        <c:ser>
          <c:idx val="1"/>
          <c:order val="1"/>
          <c:tx>
            <c:strRef>
              <c:f>MIMICS_fT!$W$1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MIMICS_fT!$W$2:$W$92</c:f>
              <c:numCache>
                <c:formatCode>General</c:formatCode>
                <c:ptCount val="91"/>
                <c:pt idx="0">
                  <c:v>5.0140716201552146E-8</c:v>
                </c:pt>
                <c:pt idx="1">
                  <c:v>5.2452823454223456E-8</c:v>
                </c:pt>
                <c:pt idx="2">
                  <c:v>5.4869517692586908E-8</c:v>
                </c:pt>
                <c:pt idx="3">
                  <c:v>5.7395468228640043E-8</c:v>
                </c:pt>
                <c:pt idx="4">
                  <c:v>6.0035551242892582E-8</c:v>
                </c:pt>
                <c:pt idx="5">
                  <c:v>6.2794858913272276E-8</c:v>
                </c:pt>
                <c:pt idx="6">
                  <c:v>6.5678708946070701E-8</c:v>
                </c:pt>
                <c:pt idx="7">
                  <c:v>6.8692654526614261E-8</c:v>
                </c:pt>
                <c:pt idx="8">
                  <c:v>7.184249470812519E-8</c:v>
                </c:pt>
                <c:pt idx="9">
                  <c:v>7.5134285258047255E-8</c:v>
                </c:pt>
                <c:pt idx="10">
                  <c:v>7.8574349981960169E-8</c:v>
                </c:pt>
                <c:pt idx="11">
                  <c:v>8.2169292546089407E-8</c:v>
                </c:pt>
                <c:pt idx="12">
                  <c:v>8.5926008820343628E-8</c:v>
                </c:pt>
                <c:pt idx="13">
                  <c:v>8.9851699764774861E-8</c:v>
                </c:pt>
                <c:pt idx="14">
                  <c:v>9.3953884883363181E-8</c:v>
                </c:pt>
                <c:pt idx="15">
                  <c:v>9.8240416270079326E-8</c:v>
                </c:pt>
                <c:pt idx="16">
                  <c:v>1.0271949327327466E-7</c:v>
                </c:pt>
                <c:pt idx="17">
                  <c:v>1.0739967780559337E-7</c:v>
                </c:pt>
                <c:pt idx="18">
                  <c:v>1.1228991032779789E-7</c:v>
                </c:pt>
                <c:pt idx="19">
                  <c:v>1.1739952653614586E-7</c:v>
                </c:pt>
                <c:pt idx="20">
                  <c:v>1.2273827478425948E-7</c:v>
                </c:pt>
                <c:pt idx="21">
                  <c:v>1.2831633427179071E-7</c:v>
                </c:pt>
                <c:pt idx="22">
                  <c:v>1.3414433403360159E-7</c:v>
                </c:pt>
                <c:pt idx="23">
                  <c:v>1.4023337276466522E-7</c:v>
                </c:pt>
                <c:pt idx="24">
                  <c:v>1.4659503951743909E-7</c:v>
                </c:pt>
                <c:pt idx="25">
                  <c:v>1.5324143531007651E-7</c:v>
                </c:pt>
                <c:pt idx="26">
                  <c:v>1.6018519568553092E-7</c:v>
                </c:pt>
                <c:pt idx="27">
                  <c:v>1.6743951426336576E-7</c:v>
                </c:pt>
                <c:pt idx="28">
                  <c:v>1.7501816732792469E-7</c:v>
                </c:pt>
                <c:pt idx="29">
                  <c:v>1.8293553949843057E-7</c:v>
                </c:pt>
                <c:pt idx="30">
                  <c:v>1.9120665052858813E-7</c:v>
                </c:pt>
                <c:pt idx="31">
                  <c:v>1.9984718328535625E-7</c:v>
                </c:pt>
                <c:pt idx="32">
                  <c:v>2.0887351295873843E-7</c:v>
                </c:pt>
                <c:pt idx="33">
                  <c:v>2.1830273755671729E-7</c:v>
                </c:pt>
                <c:pt idx="34">
                  <c:v>2.2815270974183997E-7</c:v>
                </c:pt>
                <c:pt idx="35">
                  <c:v>2.3844207006844715E-7</c:v>
                </c:pt>
                <c:pt idx="36">
                  <c:v>2.4919028168212552E-7</c:v>
                </c:pt>
                <c:pt idx="37">
                  <c:v>2.6041766654567377E-7</c:v>
                </c:pt>
                <c:pt idx="38">
                  <c:v>2.7214544325870181E-7</c:v>
                </c:pt>
                <c:pt idx="39">
                  <c:v>2.8439576654092337E-7</c:v>
                </c:pt>
                <c:pt idx="40">
                  <c:v>2.9719176845229001E-7</c:v>
                </c:pt>
                <c:pt idx="41">
                  <c:v>3.1055760142632802E-7</c:v>
                </c:pt>
                <c:pt idx="42">
                  <c:v>3.2451848319639068E-7</c:v>
                </c:pt>
                <c:pt idx="43">
                  <c:v>3.3910074369804881E-7</c:v>
                </c:pt>
                <c:pt idx="44">
                  <c:v>3.5433187403449753E-7</c:v>
                </c:pt>
                <c:pt idx="45">
                  <c:v>3.7024057759567225E-7</c:v>
                </c:pt>
                <c:pt idx="46">
                  <c:v>3.8685682342575881E-7</c:v>
                </c:pt>
                <c:pt idx="47">
                  <c:v>4.0421190193794246E-7</c:v>
                </c:pt>
                <c:pt idx="48">
                  <c:v>4.2233848307957844E-7</c:v>
                </c:pt>
                <c:pt idx="49">
                  <c:v>4.4127067705551263E-7</c:v>
                </c:pt>
                <c:pt idx="50">
                  <c:v>4.6104409772200807E-7</c:v>
                </c:pt>
                <c:pt idx="51">
                  <c:v>4.8169592876867502E-7</c:v>
                </c:pt>
                <c:pt idx="52">
                  <c:v>5.0326499281096594E-7</c:v>
                </c:pt>
                <c:pt idx="53">
                  <c:v>5.257918235211836E-7</c:v>
                </c:pt>
                <c:pt idx="54">
                  <c:v>5.4931874093156809E-7</c:v>
                </c:pt>
                <c:pt idx="55">
                  <c:v>5.7388993004890199E-7</c:v>
                </c:pt>
                <c:pt idx="56">
                  <c:v>5.9955152292620359E-7</c:v>
                </c:pt>
                <c:pt idx="57">
                  <c:v>6.2635168434347569E-7</c:v>
                </c:pt>
                <c:pt idx="58">
                  <c:v>6.5434070125614369E-7</c:v>
                </c:pt>
                <c:pt idx="59">
                  <c:v>6.8357107617681221E-7</c:v>
                </c:pt>
                <c:pt idx="60">
                  <c:v>7.140976246632209E-7</c:v>
                </c:pt>
                <c:pt idx="61">
                  <c:v>7.4597757709290608E-7</c:v>
                </c:pt>
                <c:pt idx="62">
                  <c:v>7.7927068491298088E-7</c:v>
                </c:pt>
                <c:pt idx="63">
                  <c:v>8.1403933156174189E-7</c:v>
                </c:pt>
                <c:pt idx="64">
                  <c:v>8.5034864826746368E-7</c:v>
                </c:pt>
                <c:pt idx="65">
                  <c:v>8.8826663493873847E-7</c:v>
                </c:pt>
                <c:pt idx="66">
                  <c:v>9.2786428637016619E-7</c:v>
                </c:pt>
                <c:pt idx="67">
                  <c:v>9.6921572399703162E-7</c:v>
                </c:pt>
                <c:pt idx="68">
                  <c:v>1.0123983334428532E-6</c:v>
                </c:pt>
                <c:pt idx="69">
                  <c:v>1.0574929081144243E-6</c:v>
                </c:pt>
                <c:pt idx="70">
                  <c:v>1.1045837991101676E-6</c:v>
                </c:pt>
                <c:pt idx="71">
                  <c:v>1.1537590717192631E-6</c:v>
                </c:pt>
                <c:pt idx="72">
                  <c:v>1.2051106688012511E-6</c:v>
                </c:pt>
                <c:pt idx="73">
                  <c:v>1.2587345813485201E-6</c:v>
                </c:pt>
                <c:pt idx="74">
                  <c:v>1.314731026547369E-6</c:v>
                </c:pt>
                <c:pt idx="75">
                  <c:v>1.3732046336672278E-6</c:v>
                </c:pt>
                <c:pt idx="76">
                  <c:v>1.434264638122099E-6</c:v>
                </c:pt>
                <c:pt idx="77">
                  <c:v>1.4980250840633839E-6</c:v>
                </c:pt>
                <c:pt idx="78">
                  <c:v>1.5646050358790603E-6</c:v>
                </c:pt>
                <c:pt idx="79">
                  <c:v>1.6341287989906705E-6</c:v>
                </c:pt>
                <c:pt idx="80">
                  <c:v>1.7067261503567193E-6</c:v>
                </c:pt>
                <c:pt idx="81">
                  <c:v>1.7825325791091249E-6</c:v>
                </c:pt>
                <c:pt idx="82">
                  <c:v>1.8616895377680267E-6</c:v>
                </c:pt>
                <c:pt idx="83">
                  <c:v>1.9443447044999236E-6</c:v>
                </c:pt>
                <c:pt idx="84">
                  <c:v>2.0306522569043914E-6</c:v>
                </c:pt>
                <c:pt idx="85">
                  <c:v>2.1207731578361706E-6</c:v>
                </c:pt>
                <c:pt idx="86">
                  <c:v>2.2148754537914739E-6</c:v>
                </c:pt>
                <c:pt idx="87">
                  <c:v>2.3131345864107291E-6</c:v>
                </c:pt>
                <c:pt idx="88">
                  <c:v>2.4157337176742143E-6</c:v>
                </c:pt>
                <c:pt idx="89">
                  <c:v>2.5228640693923368E-6</c:v>
                </c:pt>
                <c:pt idx="90">
                  <c:v>2.6347252776188E-6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A-4BEF-B031-E7552B2937D7}"/>
            </c:ext>
          </c:extLst>
        </c:ser>
        <c:ser>
          <c:idx val="2"/>
          <c:order val="2"/>
          <c:tx>
            <c:strRef>
              <c:f>MIMICS_fT!$X$1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MIMICS_fT!$X$2:$X$92</c:f>
              <c:numCache>
                <c:formatCode>General</c:formatCode>
                <c:ptCount val="91"/>
                <c:pt idx="0">
                  <c:v>4.5377280895958609E-7</c:v>
                </c:pt>
                <c:pt idx="1">
                  <c:v>4.7549960556470875E-7</c:v>
                </c:pt>
                <c:pt idx="2">
                  <c:v>4.9823639565102692E-7</c:v>
                </c:pt>
                <c:pt idx="3">
                  <c:v>5.2202903981338936E-7</c:v>
                </c:pt>
                <c:pt idx="4">
                  <c:v>5.4692544841856863E-7</c:v>
                </c:pt>
                <c:pt idx="5">
                  <c:v>5.7297567244141027E-7</c:v>
                </c:pt>
                <c:pt idx="6">
                  <c:v>6.0023199831076317E-7</c:v>
                </c:pt>
                <c:pt idx="7">
                  <c:v>6.2874904694181958E-7</c:v>
                </c:pt>
                <c:pt idx="8">
                  <c:v>6.585838771392718E-7</c:v>
                </c:pt>
                <c:pt idx="9">
                  <c:v>6.8979609356380161E-7</c:v>
                </c:pt>
                <c:pt idx="10">
                  <c:v>7.2244795946288484E-7</c:v>
                </c:pt>
                <c:pt idx="11">
                  <c:v>7.5660451437573603E-7</c:v>
                </c:pt>
                <c:pt idx="12">
                  <c:v>7.9233369703144776E-7</c:v>
                </c:pt>
                <c:pt idx="13">
                  <c:v>8.2970647366901452E-7</c:v>
                </c:pt>
                <c:pt idx="14">
                  <c:v>8.6879697201798523E-7</c:v>
                </c:pt>
                <c:pt idx="15">
                  <c:v>9.0968262118899582E-7</c:v>
                </c:pt>
                <c:pt idx="16">
                  <c:v>9.5244429773439381E-7</c:v>
                </c:pt>
                <c:pt idx="17">
                  <c:v>9.9716647815060702E-7</c:v>
                </c:pt>
                <c:pt idx="18">
                  <c:v>1.0439373981058634E-6</c:v>
                </c:pt>
                <c:pt idx="19">
                  <c:v>1.092849218689338E-6</c:v>
                </c:pt>
                <c:pt idx="20">
                  <c:v>1.1439981999908173E-6</c:v>
                </c:pt>
                <c:pt idx="21">
                  <c:v>1.1974848823335899E-6</c:v>
                </c:pt>
                <c:pt idx="22">
                  <c:v>1.2534142754974262E-6</c:v>
                </c:pt>
                <c:pt idx="23">
                  <c:v>1.311896056283353E-6</c:v>
                </c:pt>
                <c:pt idx="24">
                  <c:v>1.3730447747874008E-6</c:v>
                </c:pt>
                <c:pt idx="25">
                  <c:v>1.4369800697666095E-6</c:v>
                </c:pt>
                <c:pt idx="26">
                  <c:v>1.5038268934974846E-6</c:v>
                </c:pt>
                <c:pt idx="27">
                  <c:v>1.5737157465446452E-6</c:v>
                </c:pt>
                <c:pt idx="28">
                  <c:v>1.6467829228758286E-6</c:v>
                </c:pt>
                <c:pt idx="29">
                  <c:v>1.7231707657785404E-6</c:v>
                </c:pt>
                <c:pt idx="30">
                  <c:v>1.8030279350536912E-6</c:v>
                </c:pt>
                <c:pt idx="31">
                  <c:v>1.8865096859824637E-6</c:v>
                </c:pt>
                <c:pt idx="32">
                  <c:v>1.9737781605844773E-6</c:v>
                </c:pt>
                <c:pt idx="33">
                  <c:v>2.0650026917080597E-6</c:v>
                </c:pt>
                <c:pt idx="34">
                  <c:v>2.1603601205172596E-6</c:v>
                </c:pt>
                <c:pt idx="35">
                  <c:v>2.2600351279650632E-6</c:v>
                </c:pt>
                <c:pt idx="36">
                  <c:v>2.3642205808681455E-6</c:v>
                </c:pt>
                <c:pt idx="37">
                  <c:v>2.4731178932255819E-6</c:v>
                </c:pt>
                <c:pt idx="38">
                  <c:v>2.5869374034522161E-6</c:v>
                </c:pt>
                <c:pt idx="39">
                  <c:v>2.7058987682267922E-6</c:v>
                </c:pt>
                <c:pt idx="40">
                  <c:v>2.8302313736858123E-6</c:v>
                </c:pt>
                <c:pt idx="41">
                  <c:v>2.9601747647262007E-6</c:v>
                </c:pt>
                <c:pt idx="42">
                  <c:v>3.095979093213379E-6</c:v>
                </c:pt>
                <c:pt idx="43">
                  <c:v>3.2379055859263951E-6</c:v>
                </c:pt>
                <c:pt idx="44">
                  <c:v>3.3862270331083508E-6</c:v>
                </c:pt>
                <c:pt idx="45">
                  <c:v>3.5412282985284694E-6</c:v>
                </c:pt>
                <c:pt idx="46">
                  <c:v>3.7032068520020416E-6</c:v>
                </c:pt>
                <c:pt idx="47">
                  <c:v>3.8724733253561124E-6</c:v>
                </c:pt>
                <c:pt idx="48">
                  <c:v>4.0493520928721119E-6</c:v>
                </c:pt>
                <c:pt idx="49">
                  <c:v>4.2341818772820504E-6</c:v>
                </c:pt>
                <c:pt idx="50">
                  <c:v>4.4273163824422286E-6</c:v>
                </c:pt>
                <c:pt idx="51">
                  <c:v>4.6291249538577374E-6</c:v>
                </c:pt>
                <c:pt idx="52">
                  <c:v>4.8399932682826921E-6</c:v>
                </c:pt>
                <c:pt idx="53">
                  <c:v>5.0603240536749823E-6</c:v>
                </c:pt>
                <c:pt idx="54">
                  <c:v>5.2905378408404884E-6</c:v>
                </c:pt>
                <c:pt idx="55">
                  <c:v>5.5310737481604055E-6</c:v>
                </c:pt>
                <c:pt idx="56">
                  <c:v>5.7823903008566449E-6</c:v>
                </c:pt>
                <c:pt idx="57">
                  <c:v>6.044966286314215E-6</c:v>
                </c:pt>
                <c:pt idx="58">
                  <c:v>6.3193016470461306E-6</c:v>
                </c:pt>
                <c:pt idx="59">
                  <c:v>6.6059184129563434E-6</c:v>
                </c:pt>
                <c:pt idx="60">
                  <c:v>6.9053616746286768E-6</c:v>
                </c:pt>
                <c:pt idx="61">
                  <c:v>7.2182005994460026E-6</c:v>
                </c:pt>
                <c:pt idx="62">
                  <c:v>7.5450294924228876E-6</c:v>
                </c:pt>
                <c:pt idx="63">
                  <c:v>7.88646890371798E-6</c:v>
                </c:pt>
                <c:pt idx="64">
                  <c:v>8.2431667848787737E-6</c:v>
                </c:pt>
                <c:pt idx="65">
                  <c:v>8.6157996959614349E-6</c:v>
                </c:pt>
                <c:pt idx="66">
                  <c:v>9.0050740657628199E-6</c:v>
                </c:pt>
                <c:pt idx="67">
                  <c:v>9.4117275075000484E-6</c:v>
                </c:pt>
                <c:pt idx="68">
                  <c:v>9.8365301923754956E-6</c:v>
                </c:pt>
                <c:pt idx="69">
                  <c:v>1.0280286283572455E-5</c:v>
                </c:pt>
                <c:pt idx="70">
                  <c:v>1.0743835433338533E-5</c:v>
                </c:pt>
                <c:pt idx="71">
                  <c:v>1.1228054345930445E-5</c:v>
                </c:pt>
                <c:pt idx="72">
                  <c:v>1.1733858409316079E-5</c:v>
                </c:pt>
                <c:pt idx="73">
                  <c:v>1.2262203398656779E-5</c:v>
                </c:pt>
                <c:pt idx="74">
                  <c:v>1.2814087254725734E-5</c:v>
                </c:pt>
                <c:pt idx="75">
                  <c:v>1.3390551940556985E-5</c:v>
                </c:pt>
                <c:pt idx="76">
                  <c:v>1.3992685379764669E-5</c:v>
                </c:pt>
                <c:pt idx="77">
                  <c:v>1.4621623480122746E-5</c:v>
                </c:pt>
                <c:pt idx="78">
                  <c:v>1.5278552246153777E-5</c:v>
                </c:pt>
                <c:pt idx="79">
                  <c:v>1.5964709984639993E-5</c:v>
                </c:pt>
                <c:pt idx="80">
                  <c:v>1.6681389607141354E-5</c:v>
                </c:pt>
                <c:pt idx="81">
                  <c:v>1.7429941033785721E-5</c:v>
                </c:pt>
                <c:pt idx="82">
                  <c:v>1.821177370278282E-5</c:v>
                </c:pt>
                <c:pt idx="83">
                  <c:v>1.9028359190310289E-5</c:v>
                </c:pt>
                <c:pt idx="84">
                  <c:v>1.988123394562296E-5</c:v>
                </c:pt>
                <c:pt idx="85">
                  <c:v>2.0772002146451684E-5</c:v>
                </c:pt>
                <c:pt idx="86">
                  <c:v>2.1702338679978918E-5</c:v>
                </c:pt>
                <c:pt idx="87">
                  <c:v>2.2673992254911416E-5</c:v>
                </c:pt>
                <c:pt idx="88">
                  <c:v>2.368878865041331E-5</c:v>
                </c:pt>
                <c:pt idx="89">
                  <c:v>2.474863410791533E-5</c:v>
                </c:pt>
                <c:pt idx="90">
                  <c:v>2.5855518872080941E-5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A-4BEF-B031-E7552B2937D7}"/>
            </c:ext>
          </c:extLst>
        </c:ser>
        <c:ser>
          <c:idx val="3"/>
          <c:order val="3"/>
          <c:tx>
            <c:strRef>
              <c:f>MIMICS_fT!$Y$1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MIMICS_fT!$Y$2:$Y$92</c:f>
              <c:numCache>
                <c:formatCode>General</c:formatCode>
                <c:ptCount val="91"/>
                <c:pt idx="0">
                  <c:v>7.5211074302328229E-8</c:v>
                </c:pt>
                <c:pt idx="1">
                  <c:v>7.8679235181335187E-8</c:v>
                </c:pt>
                <c:pt idx="2">
                  <c:v>8.2304276538880365E-8</c:v>
                </c:pt>
                <c:pt idx="3">
                  <c:v>8.6093202342960074E-8</c:v>
                </c:pt>
                <c:pt idx="4">
                  <c:v>9.0053326864338873E-8</c:v>
                </c:pt>
                <c:pt idx="5">
                  <c:v>9.419228836990842E-8</c:v>
                </c:pt>
                <c:pt idx="6">
                  <c:v>9.8518063419106052E-8</c:v>
                </c:pt>
                <c:pt idx="7">
                  <c:v>1.0303898178992139E-7</c:v>
                </c:pt>
                <c:pt idx="8">
                  <c:v>1.0776374206218777E-7</c:v>
                </c:pt>
                <c:pt idx="9">
                  <c:v>1.1270142788707088E-7</c:v>
                </c:pt>
                <c:pt idx="10">
                  <c:v>1.1786152497294027E-7</c:v>
                </c:pt>
                <c:pt idx="11">
                  <c:v>1.232539388191341E-7</c:v>
                </c:pt>
                <c:pt idx="12">
                  <c:v>1.2888901323051544E-7</c:v>
                </c:pt>
                <c:pt idx="13">
                  <c:v>1.3477754964716228E-7</c:v>
                </c:pt>
                <c:pt idx="14">
                  <c:v>1.4093082732504478E-7</c:v>
                </c:pt>
                <c:pt idx="15">
                  <c:v>1.47360624405119E-7</c:v>
                </c:pt>
                <c:pt idx="16">
                  <c:v>1.5407923990991199E-7</c:v>
                </c:pt>
                <c:pt idx="17">
                  <c:v>1.6109951670839006E-7</c:v>
                </c:pt>
                <c:pt idx="18">
                  <c:v>1.6843486549169683E-7</c:v>
                </c:pt>
                <c:pt idx="19">
                  <c:v>1.7609928980421878E-7</c:v>
                </c:pt>
                <c:pt idx="20">
                  <c:v>1.8410741217638925E-7</c:v>
                </c:pt>
                <c:pt idx="21">
                  <c:v>1.9247450140768609E-7</c:v>
                </c:pt>
                <c:pt idx="22">
                  <c:v>2.0121650105040239E-7</c:v>
                </c:pt>
                <c:pt idx="23">
                  <c:v>2.1035005914699783E-7</c:v>
                </c:pt>
                <c:pt idx="24">
                  <c:v>2.1989255927615864E-7</c:v>
                </c:pt>
                <c:pt idx="25">
                  <c:v>2.2986215296511476E-7</c:v>
                </c:pt>
                <c:pt idx="26">
                  <c:v>2.4027779352829637E-7</c:v>
                </c:pt>
                <c:pt idx="27">
                  <c:v>2.5115927139504869E-7</c:v>
                </c:pt>
                <c:pt idx="28">
                  <c:v>2.62527250991887E-7</c:v>
                </c:pt>
                <c:pt idx="29">
                  <c:v>2.7440330924764587E-7</c:v>
                </c:pt>
                <c:pt idx="30">
                  <c:v>2.8680997579288221E-7</c:v>
                </c:pt>
                <c:pt idx="31">
                  <c:v>2.9977077492803438E-7</c:v>
                </c:pt>
                <c:pt idx="32">
                  <c:v>3.1331026943810769E-7</c:v>
                </c:pt>
                <c:pt idx="33">
                  <c:v>3.2745410633507591E-7</c:v>
                </c:pt>
                <c:pt idx="34">
                  <c:v>3.4222906461276E-7</c:v>
                </c:pt>
                <c:pt idx="35">
                  <c:v>3.5766310510267074E-7</c:v>
                </c:pt>
                <c:pt idx="36">
                  <c:v>3.7378542252318825E-7</c:v>
                </c:pt>
                <c:pt idx="37">
                  <c:v>3.9062649981851065E-7</c:v>
                </c:pt>
                <c:pt idx="38">
                  <c:v>4.0821816488805263E-7</c:v>
                </c:pt>
                <c:pt idx="39">
                  <c:v>4.26593649811385E-7</c:v>
                </c:pt>
                <c:pt idx="40">
                  <c:v>4.4578765267843499E-7</c:v>
                </c:pt>
                <c:pt idx="41">
                  <c:v>4.6583640213949195E-7</c:v>
                </c:pt>
                <c:pt idx="42">
                  <c:v>4.8677772479458596E-7</c:v>
                </c:pt>
                <c:pt idx="43">
                  <c:v>5.0865111554707329E-7</c:v>
                </c:pt>
                <c:pt idx="44">
                  <c:v>5.3149781105174621E-7</c:v>
                </c:pt>
                <c:pt idx="45">
                  <c:v>5.5536086639350836E-7</c:v>
                </c:pt>
                <c:pt idx="46">
                  <c:v>5.8028523513863832E-7</c:v>
                </c:pt>
                <c:pt idx="47">
                  <c:v>6.0631785290691371E-7</c:v>
                </c:pt>
                <c:pt idx="48">
                  <c:v>6.3350772461936776E-7</c:v>
                </c:pt>
                <c:pt idx="49">
                  <c:v>6.6190601558326898E-7</c:v>
                </c:pt>
                <c:pt idx="50">
                  <c:v>6.9156614658301213E-7</c:v>
                </c:pt>
                <c:pt idx="51">
                  <c:v>7.2254389315301253E-7</c:v>
                </c:pt>
                <c:pt idx="52">
                  <c:v>7.5489748921644896E-7</c:v>
                </c:pt>
                <c:pt idx="53">
                  <c:v>7.886877352817754E-7</c:v>
                </c:pt>
                <c:pt idx="54">
                  <c:v>8.2397811139735202E-7</c:v>
                </c:pt>
                <c:pt idx="55">
                  <c:v>8.6083489507335288E-7</c:v>
                </c:pt>
                <c:pt idx="56">
                  <c:v>8.9932728438930544E-7</c:v>
                </c:pt>
                <c:pt idx="57">
                  <c:v>9.3952752651521348E-7</c:v>
                </c:pt>
                <c:pt idx="58">
                  <c:v>9.8151105188421558E-7</c:v>
                </c:pt>
                <c:pt idx="59">
                  <c:v>1.0253566142652182E-6</c:v>
                </c:pt>
                <c:pt idx="60">
                  <c:v>1.0711464369948314E-6</c:v>
                </c:pt>
                <c:pt idx="61">
                  <c:v>1.1189663656393592E-6</c:v>
                </c:pt>
                <c:pt idx="62">
                  <c:v>1.1689060273694714E-6</c:v>
                </c:pt>
                <c:pt idx="63">
                  <c:v>1.2210589973426128E-6</c:v>
                </c:pt>
                <c:pt idx="64">
                  <c:v>1.2755229724011955E-6</c:v>
                </c:pt>
                <c:pt idx="65">
                  <c:v>1.3323999524081077E-6</c:v>
                </c:pt>
                <c:pt idx="66">
                  <c:v>1.3917964295552492E-6</c:v>
                </c:pt>
                <c:pt idx="67">
                  <c:v>1.4538235859955473E-6</c:v>
                </c:pt>
                <c:pt idx="68">
                  <c:v>1.5185975001642795E-6</c:v>
                </c:pt>
                <c:pt idx="69">
                  <c:v>1.5862393621716366E-6</c:v>
                </c:pt>
                <c:pt idx="70">
                  <c:v>1.6568756986652515E-6</c:v>
                </c:pt>
                <c:pt idx="71">
                  <c:v>1.7306386075788945E-6</c:v>
                </c:pt>
                <c:pt idx="72">
                  <c:v>1.8076660032018764E-6</c:v>
                </c:pt>
                <c:pt idx="73">
                  <c:v>1.8881018720227799E-6</c:v>
                </c:pt>
                <c:pt idx="74">
                  <c:v>1.9720965398210532E-6</c:v>
                </c:pt>
                <c:pt idx="75">
                  <c:v>2.0598069505008419E-6</c:v>
                </c:pt>
                <c:pt idx="76">
                  <c:v>2.1513969571831486E-6</c:v>
                </c:pt>
                <c:pt idx="77">
                  <c:v>2.2470376260950762E-6</c:v>
                </c:pt>
                <c:pt idx="78">
                  <c:v>2.3469075538185905E-6</c:v>
                </c:pt>
                <c:pt idx="79">
                  <c:v>2.4511931984860055E-6</c:v>
                </c:pt>
                <c:pt idx="80">
                  <c:v>2.5600892255350788E-6</c:v>
                </c:pt>
                <c:pt idx="81">
                  <c:v>2.6737988686636878E-6</c:v>
                </c:pt>
                <c:pt idx="82">
                  <c:v>2.7925343066520405E-6</c:v>
                </c:pt>
                <c:pt idx="83">
                  <c:v>2.9165170567498854E-6</c:v>
                </c:pt>
                <c:pt idx="84">
                  <c:v>3.0459783853565869E-6</c:v>
                </c:pt>
                <c:pt idx="85">
                  <c:v>3.1811597367542559E-6</c:v>
                </c:pt>
                <c:pt idx="86">
                  <c:v>3.3223131806872117E-6</c:v>
                </c:pt>
                <c:pt idx="87">
                  <c:v>3.4697018796160934E-6</c:v>
                </c:pt>
                <c:pt idx="88">
                  <c:v>3.6236005765113211E-6</c:v>
                </c:pt>
                <c:pt idx="89">
                  <c:v>3.7842961040885054E-6</c:v>
                </c:pt>
                <c:pt idx="90">
                  <c:v>3.9520879164282002E-6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A-4BEF-B031-E7552B2937D7}"/>
            </c:ext>
          </c:extLst>
        </c:ser>
        <c:ser>
          <c:idx val="4"/>
          <c:order val="4"/>
          <c:tx>
            <c:strRef>
              <c:f>MIMICS_fT!$Z$1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MIMICS_fT!$Z$2:$Z$92</c:f>
              <c:numCache>
                <c:formatCode>General</c:formatCode>
                <c:ptCount val="91"/>
                <c:pt idx="0">
                  <c:v>1.3613184268787583E-7</c:v>
                </c:pt>
                <c:pt idx="1">
                  <c:v>1.4264988166941264E-7</c:v>
                </c:pt>
                <c:pt idx="2">
                  <c:v>1.4947091869530809E-7</c:v>
                </c:pt>
                <c:pt idx="3">
                  <c:v>1.5660871194401682E-7</c:v>
                </c:pt>
                <c:pt idx="4">
                  <c:v>1.6407763452557057E-7</c:v>
                </c:pt>
                <c:pt idx="5">
                  <c:v>1.7189270173242305E-7</c:v>
                </c:pt>
                <c:pt idx="6">
                  <c:v>1.8006959949322895E-7</c:v>
                </c:pt>
                <c:pt idx="7">
                  <c:v>1.8862471408254585E-7</c:v>
                </c:pt>
                <c:pt idx="8">
                  <c:v>1.9757516314178157E-7</c:v>
                </c:pt>
                <c:pt idx="9">
                  <c:v>2.069388280691405E-7</c:v>
                </c:pt>
                <c:pt idx="10">
                  <c:v>2.167343878388655E-7</c:v>
                </c:pt>
                <c:pt idx="11">
                  <c:v>2.2698135431272081E-7</c:v>
                </c:pt>
                <c:pt idx="12">
                  <c:v>2.3770010910943432E-7</c:v>
                </c:pt>
                <c:pt idx="13">
                  <c:v>2.4891194210070436E-7</c:v>
                </c:pt>
                <c:pt idx="14">
                  <c:v>2.6063909160539559E-7</c:v>
                </c:pt>
                <c:pt idx="15">
                  <c:v>2.7290478635669872E-7</c:v>
                </c:pt>
                <c:pt idx="16">
                  <c:v>2.8573328932031813E-7</c:v>
                </c:pt>
                <c:pt idx="17">
                  <c:v>2.9914994344518213E-7</c:v>
                </c:pt>
                <c:pt idx="18">
                  <c:v>3.1318121943175903E-7</c:v>
                </c:pt>
                <c:pt idx="19">
                  <c:v>3.2785476560680137E-7</c:v>
                </c:pt>
                <c:pt idx="20">
                  <c:v>3.4319945999724519E-7</c:v>
                </c:pt>
                <c:pt idx="21">
                  <c:v>3.5924546470007697E-7</c:v>
                </c:pt>
                <c:pt idx="22">
                  <c:v>3.760242826492278E-7</c:v>
                </c:pt>
                <c:pt idx="23">
                  <c:v>3.9356881688500595E-7</c:v>
                </c:pt>
                <c:pt idx="24">
                  <c:v>4.1191343243622027E-7</c:v>
                </c:pt>
                <c:pt idx="25">
                  <c:v>4.3109402092998283E-7</c:v>
                </c:pt>
                <c:pt idx="26">
                  <c:v>4.5114806804924532E-7</c:v>
                </c:pt>
                <c:pt idx="27">
                  <c:v>4.7211472396339351E-7</c:v>
                </c:pt>
                <c:pt idx="28">
                  <c:v>4.9403487686274863E-7</c:v>
                </c:pt>
                <c:pt idx="29">
                  <c:v>5.1695122973356218E-7</c:v>
                </c:pt>
                <c:pt idx="30">
                  <c:v>5.4090838051610733E-7</c:v>
                </c:pt>
                <c:pt idx="31">
                  <c:v>5.6595290579473916E-7</c:v>
                </c:pt>
                <c:pt idx="32">
                  <c:v>5.9213344817534335E-7</c:v>
                </c:pt>
                <c:pt idx="33">
                  <c:v>6.195008075124179E-7</c:v>
                </c:pt>
                <c:pt idx="34">
                  <c:v>6.4810803615517794E-7</c:v>
                </c:pt>
                <c:pt idx="35">
                  <c:v>6.7801053838951891E-7</c:v>
                </c:pt>
                <c:pt idx="36">
                  <c:v>7.0926617426044362E-7</c:v>
                </c:pt>
                <c:pt idx="37">
                  <c:v>7.419353679676747E-7</c:v>
                </c:pt>
                <c:pt idx="38">
                  <c:v>7.7608122103566478E-7</c:v>
                </c:pt>
                <c:pt idx="39">
                  <c:v>8.1176963046803764E-7</c:v>
                </c:pt>
                <c:pt idx="40">
                  <c:v>8.4906941210574354E-7</c:v>
                </c:pt>
                <c:pt idx="41">
                  <c:v>8.8805242941786024E-7</c:v>
                </c:pt>
                <c:pt idx="42">
                  <c:v>9.2879372796401372E-7</c:v>
                </c:pt>
                <c:pt idx="43">
                  <c:v>9.7137167577791843E-7</c:v>
                </c:pt>
                <c:pt idx="44">
                  <c:v>1.0158681099325053E-6</c:v>
                </c:pt>
                <c:pt idx="45">
                  <c:v>1.0623684895585406E-6</c:v>
                </c:pt>
                <c:pt idx="46">
                  <c:v>1.1109620556006126E-6</c:v>
                </c:pt>
                <c:pt idx="47">
                  <c:v>1.1617419976068341E-6</c:v>
                </c:pt>
                <c:pt idx="48">
                  <c:v>1.2148056278616337E-6</c:v>
                </c:pt>
                <c:pt idx="49">
                  <c:v>1.270254563184615E-6</c:v>
                </c:pt>
                <c:pt idx="50">
                  <c:v>1.3281949147326685E-6</c:v>
                </c:pt>
                <c:pt idx="51">
                  <c:v>1.3887374861573213E-6</c:v>
                </c:pt>
                <c:pt idx="52">
                  <c:v>1.4519979804848077E-6</c:v>
                </c:pt>
                <c:pt idx="53">
                  <c:v>1.518097216102495E-6</c:v>
                </c:pt>
                <c:pt idx="54">
                  <c:v>1.5871613522521467E-6</c:v>
                </c:pt>
                <c:pt idx="55">
                  <c:v>1.6593221244481214E-6</c:v>
                </c:pt>
                <c:pt idx="56">
                  <c:v>1.7347170902569934E-6</c:v>
                </c:pt>
                <c:pt idx="57">
                  <c:v>1.8134898858942643E-6</c:v>
                </c:pt>
                <c:pt idx="58">
                  <c:v>1.8957904941138391E-6</c:v>
                </c:pt>
                <c:pt idx="59">
                  <c:v>1.9817755238869029E-6</c:v>
                </c:pt>
                <c:pt idx="60">
                  <c:v>2.0716085023886034E-6</c:v>
                </c:pt>
                <c:pt idx="61">
                  <c:v>2.1654601798338005E-6</c:v>
                </c:pt>
                <c:pt idx="62">
                  <c:v>2.2635088477268665E-6</c:v>
                </c:pt>
                <c:pt idx="63">
                  <c:v>2.3659406711153942E-6</c:v>
                </c:pt>
                <c:pt idx="64">
                  <c:v>2.4729500354636319E-6</c:v>
                </c:pt>
                <c:pt idx="65">
                  <c:v>2.5847399087884305E-6</c:v>
                </c:pt>
                <c:pt idx="66">
                  <c:v>2.7015222197288461E-6</c:v>
                </c:pt>
                <c:pt idx="67">
                  <c:v>2.8235182522500139E-6</c:v>
                </c:pt>
                <c:pt idx="68">
                  <c:v>2.9509590577126489E-6</c:v>
                </c:pt>
                <c:pt idx="69">
                  <c:v>3.0840858850717371E-6</c:v>
                </c:pt>
                <c:pt idx="70">
                  <c:v>3.2231506300015596E-6</c:v>
                </c:pt>
                <c:pt idx="71">
                  <c:v>3.3684163037791337E-6</c:v>
                </c:pt>
                <c:pt idx="72">
                  <c:v>3.5201575227948232E-6</c:v>
                </c:pt>
                <c:pt idx="73">
                  <c:v>3.6786610195970335E-6</c:v>
                </c:pt>
                <c:pt idx="74">
                  <c:v>3.844226176417719E-6</c:v>
                </c:pt>
                <c:pt idx="75">
                  <c:v>4.017165582167096E-6</c:v>
                </c:pt>
                <c:pt idx="76">
                  <c:v>4.1978056139294008E-6</c:v>
                </c:pt>
                <c:pt idx="77">
                  <c:v>4.3864870440368242E-6</c:v>
                </c:pt>
                <c:pt idx="78">
                  <c:v>4.5835656738461333E-6</c:v>
                </c:pt>
                <c:pt idx="79">
                  <c:v>4.7894129953919976E-6</c:v>
                </c:pt>
                <c:pt idx="80">
                  <c:v>5.0044168821424057E-6</c:v>
                </c:pt>
                <c:pt idx="81">
                  <c:v>5.2289823101357165E-6</c:v>
                </c:pt>
                <c:pt idx="82">
                  <c:v>5.4635321108348451E-6</c:v>
                </c:pt>
                <c:pt idx="83">
                  <c:v>5.7085077570930861E-6</c:v>
                </c:pt>
                <c:pt idx="84">
                  <c:v>5.9643701836868861E-6</c:v>
                </c:pt>
                <c:pt idx="85">
                  <c:v>6.2316006439355052E-6</c:v>
                </c:pt>
                <c:pt idx="86">
                  <c:v>6.5107016039936766E-6</c:v>
                </c:pt>
                <c:pt idx="87">
                  <c:v>6.8021976764734248E-6</c:v>
                </c:pt>
                <c:pt idx="88">
                  <c:v>7.1066365951239935E-6</c:v>
                </c:pt>
                <c:pt idx="89">
                  <c:v>7.4245902323745988E-6</c:v>
                </c:pt>
                <c:pt idx="90">
                  <c:v>7.7566556616242825E-6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A-4BEF-B031-E7552B2937D7}"/>
            </c:ext>
          </c:extLst>
        </c:ser>
        <c:ser>
          <c:idx val="5"/>
          <c:order val="5"/>
          <c:tx>
            <c:strRef>
              <c:f>MIMICS_fT!$AA$1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MIMICS_fT!$AA$2:$AA$92</c:f>
              <c:numCache>
                <c:formatCode>General</c:formatCode>
                <c:ptCount val="91"/>
                <c:pt idx="0">
                  <c:v>1.2432116520949722E-7</c:v>
                </c:pt>
                <c:pt idx="1">
                  <c:v>1.3045592398727844E-7</c:v>
                </c:pt>
                <c:pt idx="2">
                  <c:v>1.3688296815243659E-7</c:v>
                </c:pt>
                <c:pt idx="3">
                  <c:v>1.4361579994012895E-7</c:v>
                </c:pt>
                <c:pt idx="4">
                  <c:v>1.5066853094284053E-7</c:v>
                </c:pt>
                <c:pt idx="5">
                  <c:v>1.5805590922904579E-7</c:v>
                </c:pt>
                <c:pt idx="6">
                  <c:v>1.657933476613863E-7</c:v>
                </c:pt>
                <c:pt idx="7">
                  <c:v>1.7389695346728505E-7</c:v>
                </c:pt>
                <c:pt idx="8">
                  <c:v>1.8238355911725108E-7</c:v>
                </c:pt>
                <c:pt idx="9">
                  <c:v>1.912707545685584E-7</c:v>
                </c:pt>
                <c:pt idx="10">
                  <c:v>2.0057692093452341E-7</c:v>
                </c:pt>
                <c:pt idx="11">
                  <c:v>2.10321265642254E-7</c:v>
                </c:pt>
                <c:pt idx="12">
                  <c:v>2.2052385914451336E-7</c:v>
                </c:pt>
                <c:pt idx="13">
                  <c:v>2.3120567325422841E-7</c:v>
                </c:pt>
                <c:pt idx="14">
                  <c:v>2.423886211731884E-7</c:v>
                </c:pt>
                <c:pt idx="15">
                  <c:v>2.5409559928963027E-7</c:v>
                </c:pt>
                <c:pt idx="16">
                  <c:v>2.6635053082269162E-7</c:v>
                </c:pt>
                <c:pt idx="17">
                  <c:v>2.791784113951442E-7</c:v>
                </c:pt>
                <c:pt idx="18">
                  <c:v>2.9260535661940493E-7</c:v>
                </c:pt>
                <c:pt idx="19">
                  <c:v>3.0665865178555942E-7</c:v>
                </c:pt>
                <c:pt idx="20">
                  <c:v>3.2136680374403535E-7</c:v>
                </c:pt>
                <c:pt idx="21">
                  <c:v>3.3675959507964674E-7</c:v>
                </c:pt>
                <c:pt idx="22">
                  <c:v>3.5286814067797368E-7</c:v>
                </c:pt>
                <c:pt idx="23">
                  <c:v>3.6972494678949416E-7</c:v>
                </c:pt>
                <c:pt idx="24">
                  <c:v>3.8736397270151851E-7</c:v>
                </c:pt>
                <c:pt idx="25">
                  <c:v>4.0582069513281662E-7</c:v>
                </c:pt>
                <c:pt idx="26">
                  <c:v>4.2513217547088525E-7</c:v>
                </c:pt>
                <c:pt idx="27">
                  <c:v>4.4533712997707596E-7</c:v>
                </c:pt>
                <c:pt idx="28">
                  <c:v>4.6647600309032022E-7</c:v>
                </c:pt>
                <c:pt idx="29">
                  <c:v>4.8859104396592745E-7</c:v>
                </c:pt>
                <c:pt idx="30">
                  <c:v>5.1172638639194344E-7</c:v>
                </c:pt>
                <c:pt idx="31">
                  <c:v>5.359281322318235E-7</c:v>
                </c:pt>
                <c:pt idx="32">
                  <c:v>5.6124443854871617E-7</c:v>
                </c:pt>
                <c:pt idx="33">
                  <c:v>5.8772560857348179E-7</c:v>
                </c:pt>
                <c:pt idx="34">
                  <c:v>6.1542418668570348E-7</c:v>
                </c:pt>
                <c:pt idx="35">
                  <c:v>6.4439505758439798E-7</c:v>
                </c:pt>
                <c:pt idx="36">
                  <c:v>6.7469554983289557E-7</c:v>
                </c:pt>
                <c:pt idx="37">
                  <c:v>7.0638554397047264E-7</c:v>
                </c:pt>
                <c:pt idx="38">
                  <c:v>7.3952758539180989E-7</c:v>
                </c:pt>
                <c:pt idx="39">
                  <c:v>7.7418700220415803E-7</c:v>
                </c:pt>
                <c:pt idx="40">
                  <c:v>8.1043202828135346E-7</c:v>
                </c:pt>
                <c:pt idx="41">
                  <c:v>8.4833393174345611E-7</c:v>
                </c:pt>
                <c:pt idx="42">
                  <c:v>8.879671491008279E-7</c:v>
                </c:pt>
                <c:pt idx="43">
                  <c:v>9.2940942531199393E-7</c:v>
                </c:pt>
                <c:pt idx="44">
                  <c:v>9.7274196001558559E-7</c:v>
                </c:pt>
                <c:pt idx="45">
                  <c:v>1.0180495602081014E-6</c:v>
                </c:pt>
                <c:pt idx="46">
                  <c:v>1.0654207996511896E-6</c:v>
                </c:pt>
                <c:pt idx="47">
                  <c:v>1.1149481853046239E-6</c:v>
                </c:pt>
                <c:pt idx="48">
                  <c:v>1.1667283310941557E-6</c:v>
                </c:pt>
                <c:pt idx="49">
                  <c:v>1.2208621393370484E-6</c:v>
                </c:pt>
                <c:pt idx="50">
                  <c:v>1.2774549901622723E-6</c:v>
                </c:pt>
                <c:pt idx="51">
                  <c:v>1.3366169392771612E-6</c:v>
                </c:pt>
                <c:pt idx="52">
                  <c:v>1.3984629244478054E-6</c:v>
                </c:pt>
                <c:pt idx="53">
                  <c:v>1.4631129810766097E-6</c:v>
                </c:pt>
                <c:pt idx="54">
                  <c:v>1.5306924672772918E-6</c:v>
                </c:pt>
                <c:pt idx="55">
                  <c:v>1.6013322988652002E-6</c:v>
                </c:pt>
                <c:pt idx="56">
                  <c:v>1.6751691946992119E-6</c:v>
                </c:pt>
                <c:pt idx="57">
                  <c:v>1.7523459328306622E-6</c:v>
                </c:pt>
                <c:pt idx="58">
                  <c:v>1.8330116179347364E-6</c:v>
                </c:pt>
                <c:pt idx="59">
                  <c:v>1.9173219605207286E-6</c:v>
                </c:pt>
                <c:pt idx="60">
                  <c:v>2.0054395684393245E-6</c:v>
                </c:pt>
                <c:pt idx="61">
                  <c:v>2.0975342512279239E-6</c:v>
                </c:pt>
                <c:pt idx="62">
                  <c:v>2.1937833378587246E-6</c:v>
                </c:pt>
                <c:pt idx="63">
                  <c:v>2.2943720084791696E-6</c:v>
                </c:pt>
                <c:pt idx="64">
                  <c:v>2.3994936407602979E-6</c:v>
                </c:pt>
                <c:pt idx="65">
                  <c:v>2.5093501714955255E-6</c:v>
                </c:pt>
                <c:pt idx="66">
                  <c:v>2.6241524741207005E-6</c:v>
                </c:pt>
                <c:pt idx="67">
                  <c:v>2.7441207528557714E-6</c:v>
                </c:pt>
                <c:pt idx="68">
                  <c:v>2.8694849541991231E-6</c:v>
                </c:pt>
                <c:pt idx="69">
                  <c:v>3.0004851965378532E-6</c:v>
                </c:pt>
                <c:pt idx="70">
                  <c:v>3.1373722186708035E-6</c:v>
                </c:pt>
                <c:pt idx="71">
                  <c:v>3.2804078480761267E-6</c:v>
                </c:pt>
                <c:pt idx="72">
                  <c:v>3.4298654897918191E-6</c:v>
                </c:pt>
                <c:pt idx="73">
                  <c:v>3.5860306368157933E-6</c:v>
                </c:pt>
                <c:pt idx="74">
                  <c:v>3.7492014029718833E-6</c:v>
                </c:pt>
                <c:pt idx="75">
                  <c:v>3.9196890792298312E-6</c:v>
                </c:pt>
                <c:pt idx="76">
                  <c:v>4.0978187145107353E-6</c:v>
                </c:pt>
                <c:pt idx="77">
                  <c:v>4.2839297220547232E-6</c:v>
                </c:pt>
                <c:pt idx="78">
                  <c:v>4.4783765124750031E-6</c:v>
                </c:pt>
                <c:pt idx="79">
                  <c:v>4.6815291546719026E-6</c:v>
                </c:pt>
                <c:pt idx="80">
                  <c:v>4.8937740658319226E-6</c:v>
                </c:pt>
                <c:pt idx="81">
                  <c:v>5.1155147317909278E-6</c:v>
                </c:pt>
                <c:pt idx="82">
                  <c:v>5.3471724590965732E-6</c:v>
                </c:pt>
                <c:pt idx="83">
                  <c:v>5.5891871601640447E-6</c:v>
                </c:pt>
                <c:pt idx="84">
                  <c:v>5.8420181729800192E-6</c:v>
                </c:pt>
                <c:pt idx="85">
                  <c:v>6.106145116874307E-6</c:v>
                </c:pt>
                <c:pt idx="86">
                  <c:v>6.3820687859448797E-6</c:v>
                </c:pt>
                <c:pt idx="87">
                  <c:v>6.670312081791961E-6</c:v>
                </c:pt>
                <c:pt idx="88">
                  <c:v>6.971420987289647E-6</c:v>
                </c:pt>
                <c:pt idx="89">
                  <c:v>7.2859655831993462E-6</c:v>
                </c:pt>
                <c:pt idx="90">
                  <c:v>7.6145411095087598E-6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A-4BEF-B031-E7552B29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8080"/>
        <c:axId val="449158736"/>
      </c:scatterChart>
      <c:valAx>
        <c:axId val="4491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736"/>
        <c:crosses val="autoZero"/>
        <c:crossBetween val="midCat"/>
      </c:valAx>
      <c:valAx>
        <c:axId val="4491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MIMICS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MIMICS_fT2!$F$1</c:f>
              <c:strCache>
                <c:ptCount val="1"/>
                <c:pt idx="0">
                  <c:v>Km_r1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MIMICS_fT2!$F$2:$F$92</c:f>
              <c:numCache>
                <c:formatCode>General</c:formatCode>
                <c:ptCount val="91"/>
                <c:pt idx="0">
                  <c:v>7.0769679543899344E-2</c:v>
                </c:pt>
                <c:pt idx="1">
                  <c:v>7.0769679543899344E-2</c:v>
                </c:pt>
                <c:pt idx="2">
                  <c:v>7.0769679543899344E-2</c:v>
                </c:pt>
                <c:pt idx="3">
                  <c:v>7.0769679543899344E-2</c:v>
                </c:pt>
                <c:pt idx="4">
                  <c:v>7.0769679543899344E-2</c:v>
                </c:pt>
                <c:pt idx="5">
                  <c:v>7.0769679543899344E-2</c:v>
                </c:pt>
                <c:pt idx="6">
                  <c:v>7.0769679543899344E-2</c:v>
                </c:pt>
                <c:pt idx="7">
                  <c:v>7.0769679543899344E-2</c:v>
                </c:pt>
                <c:pt idx="8">
                  <c:v>7.0769679543899344E-2</c:v>
                </c:pt>
                <c:pt idx="9">
                  <c:v>7.0769679543899344E-2</c:v>
                </c:pt>
                <c:pt idx="10">
                  <c:v>7.0769679543899344E-2</c:v>
                </c:pt>
                <c:pt idx="11">
                  <c:v>7.0769679543899344E-2</c:v>
                </c:pt>
                <c:pt idx="12">
                  <c:v>7.0769679543899344E-2</c:v>
                </c:pt>
                <c:pt idx="13">
                  <c:v>7.0769679543899344E-2</c:v>
                </c:pt>
                <c:pt idx="14">
                  <c:v>7.0769679543899344E-2</c:v>
                </c:pt>
                <c:pt idx="15">
                  <c:v>7.0769679543899344E-2</c:v>
                </c:pt>
                <c:pt idx="16">
                  <c:v>7.0769679543899344E-2</c:v>
                </c:pt>
                <c:pt idx="17">
                  <c:v>7.0769679543899344E-2</c:v>
                </c:pt>
                <c:pt idx="18">
                  <c:v>7.0769679543899344E-2</c:v>
                </c:pt>
                <c:pt idx="19">
                  <c:v>7.0769679543899344E-2</c:v>
                </c:pt>
                <c:pt idx="20">
                  <c:v>7.0769679543899344E-2</c:v>
                </c:pt>
                <c:pt idx="21">
                  <c:v>7.0769679543899344E-2</c:v>
                </c:pt>
                <c:pt idx="22">
                  <c:v>7.0769679543899344E-2</c:v>
                </c:pt>
                <c:pt idx="23">
                  <c:v>7.0769679543899344E-2</c:v>
                </c:pt>
                <c:pt idx="24">
                  <c:v>7.0769679543899344E-2</c:v>
                </c:pt>
                <c:pt idx="25">
                  <c:v>7.0769679543899344E-2</c:v>
                </c:pt>
                <c:pt idx="26">
                  <c:v>7.0769679543899344E-2</c:v>
                </c:pt>
                <c:pt idx="27">
                  <c:v>7.0769679543899344E-2</c:v>
                </c:pt>
                <c:pt idx="28">
                  <c:v>7.0769679543899344E-2</c:v>
                </c:pt>
                <c:pt idx="29">
                  <c:v>7.0769679543899344E-2</c:v>
                </c:pt>
                <c:pt idx="30">
                  <c:v>7.0769679543899344E-2</c:v>
                </c:pt>
                <c:pt idx="31">
                  <c:v>7.0769679543899344E-2</c:v>
                </c:pt>
                <c:pt idx="32">
                  <c:v>7.0769679543899344E-2</c:v>
                </c:pt>
                <c:pt idx="33">
                  <c:v>7.0769679543899344E-2</c:v>
                </c:pt>
                <c:pt idx="34">
                  <c:v>7.0769679543899344E-2</c:v>
                </c:pt>
                <c:pt idx="35">
                  <c:v>7.0769679543899344E-2</c:v>
                </c:pt>
                <c:pt idx="36">
                  <c:v>7.0769679543899344E-2</c:v>
                </c:pt>
                <c:pt idx="37">
                  <c:v>7.0769679543899344E-2</c:v>
                </c:pt>
                <c:pt idx="38">
                  <c:v>7.0769679543899344E-2</c:v>
                </c:pt>
                <c:pt idx="39">
                  <c:v>7.0769679543899344E-2</c:v>
                </c:pt>
                <c:pt idx="40">
                  <c:v>7.0769679543899344E-2</c:v>
                </c:pt>
                <c:pt idx="41">
                  <c:v>7.0769679543899344E-2</c:v>
                </c:pt>
                <c:pt idx="42">
                  <c:v>7.0769679543899344E-2</c:v>
                </c:pt>
                <c:pt idx="43">
                  <c:v>7.0769679543899344E-2</c:v>
                </c:pt>
                <c:pt idx="44">
                  <c:v>7.0769679543899344E-2</c:v>
                </c:pt>
                <c:pt idx="45">
                  <c:v>7.0769679543899344E-2</c:v>
                </c:pt>
                <c:pt idx="46">
                  <c:v>7.0769679543899344E-2</c:v>
                </c:pt>
                <c:pt idx="47">
                  <c:v>7.0769679543899344E-2</c:v>
                </c:pt>
                <c:pt idx="48">
                  <c:v>7.0769679543899344E-2</c:v>
                </c:pt>
                <c:pt idx="49">
                  <c:v>7.0769679543899344E-2</c:v>
                </c:pt>
                <c:pt idx="50">
                  <c:v>7.0769679543899344E-2</c:v>
                </c:pt>
                <c:pt idx="51">
                  <c:v>7.0769679543899344E-2</c:v>
                </c:pt>
                <c:pt idx="52">
                  <c:v>7.0769679543899344E-2</c:v>
                </c:pt>
                <c:pt idx="53">
                  <c:v>7.0769679543899344E-2</c:v>
                </c:pt>
                <c:pt idx="54">
                  <c:v>7.0769679543899344E-2</c:v>
                </c:pt>
                <c:pt idx="55">
                  <c:v>7.0769679543899344E-2</c:v>
                </c:pt>
                <c:pt idx="56">
                  <c:v>7.0769679543899344E-2</c:v>
                </c:pt>
                <c:pt idx="57">
                  <c:v>7.0769679543899344E-2</c:v>
                </c:pt>
                <c:pt idx="58">
                  <c:v>7.0769679543899344E-2</c:v>
                </c:pt>
                <c:pt idx="59">
                  <c:v>7.0769679543899344E-2</c:v>
                </c:pt>
                <c:pt idx="60">
                  <c:v>7.0769679543899344E-2</c:v>
                </c:pt>
                <c:pt idx="61">
                  <c:v>7.0769679543899344E-2</c:v>
                </c:pt>
                <c:pt idx="62">
                  <c:v>7.0769679543899344E-2</c:v>
                </c:pt>
                <c:pt idx="63">
                  <c:v>7.0769679543899344E-2</c:v>
                </c:pt>
                <c:pt idx="64">
                  <c:v>7.0769679543899344E-2</c:v>
                </c:pt>
                <c:pt idx="65">
                  <c:v>7.0769679543899344E-2</c:v>
                </c:pt>
                <c:pt idx="66">
                  <c:v>7.0769679543899344E-2</c:v>
                </c:pt>
                <c:pt idx="67">
                  <c:v>7.0769679543899344E-2</c:v>
                </c:pt>
                <c:pt idx="68">
                  <c:v>7.0769679543899344E-2</c:v>
                </c:pt>
                <c:pt idx="69">
                  <c:v>7.0769679543899344E-2</c:v>
                </c:pt>
                <c:pt idx="70">
                  <c:v>7.0769679543899344E-2</c:v>
                </c:pt>
                <c:pt idx="71">
                  <c:v>7.0769679543899344E-2</c:v>
                </c:pt>
                <c:pt idx="72">
                  <c:v>7.0769679543899344E-2</c:v>
                </c:pt>
                <c:pt idx="73">
                  <c:v>7.0769679543899344E-2</c:v>
                </c:pt>
                <c:pt idx="74">
                  <c:v>7.0769679543899344E-2</c:v>
                </c:pt>
                <c:pt idx="75">
                  <c:v>7.0769679543899344E-2</c:v>
                </c:pt>
                <c:pt idx="76">
                  <c:v>7.0769679543899344E-2</c:v>
                </c:pt>
                <c:pt idx="77">
                  <c:v>7.0769679543899344E-2</c:v>
                </c:pt>
                <c:pt idx="78">
                  <c:v>7.0769679543899344E-2</c:v>
                </c:pt>
                <c:pt idx="79">
                  <c:v>7.0769679543899344E-2</c:v>
                </c:pt>
                <c:pt idx="80">
                  <c:v>7.0769679543899344E-2</c:v>
                </c:pt>
                <c:pt idx="81">
                  <c:v>7.0769679543899344E-2</c:v>
                </c:pt>
                <c:pt idx="82">
                  <c:v>7.0769679543899344E-2</c:v>
                </c:pt>
                <c:pt idx="83">
                  <c:v>7.0769679543899344E-2</c:v>
                </c:pt>
                <c:pt idx="84">
                  <c:v>7.0769679543899344E-2</c:v>
                </c:pt>
                <c:pt idx="85">
                  <c:v>7.0769679543899344E-2</c:v>
                </c:pt>
                <c:pt idx="86">
                  <c:v>7.0769679543899344E-2</c:v>
                </c:pt>
                <c:pt idx="87">
                  <c:v>7.0769679543899344E-2</c:v>
                </c:pt>
                <c:pt idx="88">
                  <c:v>7.0769679543899344E-2</c:v>
                </c:pt>
                <c:pt idx="89">
                  <c:v>7.0769679543899344E-2</c:v>
                </c:pt>
                <c:pt idx="90">
                  <c:v>7.0769679543899344E-2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C-4305-B8E5-B70C263CB02F}"/>
            </c:ext>
          </c:extLst>
        </c:ser>
        <c:ser>
          <c:idx val="1"/>
          <c:order val="1"/>
          <c:tx>
            <c:strRef>
              <c:f>MIMICS_fT2!$G$1</c:f>
              <c:strCache>
                <c:ptCount val="1"/>
                <c:pt idx="0">
                  <c:v>Km_r2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MIMICS_fT2!$G$2:$G$92</c:f>
              <c:numCache>
                <c:formatCode>General</c:formatCode>
                <c:ptCount val="91"/>
                <c:pt idx="0">
                  <c:v>0.28307871817559738</c:v>
                </c:pt>
                <c:pt idx="1">
                  <c:v>0.28307871817559738</c:v>
                </c:pt>
                <c:pt idx="2">
                  <c:v>0.28307871817559738</c:v>
                </c:pt>
                <c:pt idx="3">
                  <c:v>0.28307871817559738</c:v>
                </c:pt>
                <c:pt idx="4">
                  <c:v>0.28307871817559738</c:v>
                </c:pt>
                <c:pt idx="5">
                  <c:v>0.28307871817559738</c:v>
                </c:pt>
                <c:pt idx="6">
                  <c:v>0.28307871817559738</c:v>
                </c:pt>
                <c:pt idx="7">
                  <c:v>0.28307871817559738</c:v>
                </c:pt>
                <c:pt idx="8">
                  <c:v>0.28307871817559738</c:v>
                </c:pt>
                <c:pt idx="9">
                  <c:v>0.28307871817559738</c:v>
                </c:pt>
                <c:pt idx="10">
                  <c:v>0.28307871817559738</c:v>
                </c:pt>
                <c:pt idx="11">
                  <c:v>0.28307871817559738</c:v>
                </c:pt>
                <c:pt idx="12">
                  <c:v>0.28307871817559738</c:v>
                </c:pt>
                <c:pt idx="13">
                  <c:v>0.28307871817559738</c:v>
                </c:pt>
                <c:pt idx="14">
                  <c:v>0.28307871817559738</c:v>
                </c:pt>
                <c:pt idx="15">
                  <c:v>0.28307871817559738</c:v>
                </c:pt>
                <c:pt idx="16">
                  <c:v>0.28307871817559738</c:v>
                </c:pt>
                <c:pt idx="17">
                  <c:v>0.28307871817559738</c:v>
                </c:pt>
                <c:pt idx="18">
                  <c:v>0.28307871817559738</c:v>
                </c:pt>
                <c:pt idx="19">
                  <c:v>0.28307871817559738</c:v>
                </c:pt>
                <c:pt idx="20">
                  <c:v>0.28307871817559738</c:v>
                </c:pt>
                <c:pt idx="21">
                  <c:v>0.28307871817559738</c:v>
                </c:pt>
                <c:pt idx="22">
                  <c:v>0.28307871817559738</c:v>
                </c:pt>
                <c:pt idx="23">
                  <c:v>0.28307871817559738</c:v>
                </c:pt>
                <c:pt idx="24">
                  <c:v>0.28307871817559738</c:v>
                </c:pt>
                <c:pt idx="25">
                  <c:v>0.28307871817559738</c:v>
                </c:pt>
                <c:pt idx="26">
                  <c:v>0.28307871817559738</c:v>
                </c:pt>
                <c:pt idx="27">
                  <c:v>0.28307871817559738</c:v>
                </c:pt>
                <c:pt idx="28">
                  <c:v>0.28307871817559738</c:v>
                </c:pt>
                <c:pt idx="29">
                  <c:v>0.28307871817559738</c:v>
                </c:pt>
                <c:pt idx="30">
                  <c:v>0.28307871817559738</c:v>
                </c:pt>
                <c:pt idx="31">
                  <c:v>0.28307871817559738</c:v>
                </c:pt>
                <c:pt idx="32">
                  <c:v>0.28307871817559738</c:v>
                </c:pt>
                <c:pt idx="33">
                  <c:v>0.28307871817559738</c:v>
                </c:pt>
                <c:pt idx="34">
                  <c:v>0.28307871817559738</c:v>
                </c:pt>
                <c:pt idx="35">
                  <c:v>0.28307871817559738</c:v>
                </c:pt>
                <c:pt idx="36">
                  <c:v>0.28307871817559738</c:v>
                </c:pt>
                <c:pt idx="37">
                  <c:v>0.28307871817559738</c:v>
                </c:pt>
                <c:pt idx="38">
                  <c:v>0.28307871817559738</c:v>
                </c:pt>
                <c:pt idx="39">
                  <c:v>0.28307871817559738</c:v>
                </c:pt>
                <c:pt idx="40">
                  <c:v>0.28307871817559738</c:v>
                </c:pt>
                <c:pt idx="41">
                  <c:v>0.28307871817559738</c:v>
                </c:pt>
                <c:pt idx="42">
                  <c:v>0.28307871817559738</c:v>
                </c:pt>
                <c:pt idx="43">
                  <c:v>0.28307871817559738</c:v>
                </c:pt>
                <c:pt idx="44">
                  <c:v>0.28307871817559738</c:v>
                </c:pt>
                <c:pt idx="45">
                  <c:v>0.28307871817559738</c:v>
                </c:pt>
                <c:pt idx="46">
                  <c:v>0.28307871817559738</c:v>
                </c:pt>
                <c:pt idx="47">
                  <c:v>0.28307871817559738</c:v>
                </c:pt>
                <c:pt idx="48">
                  <c:v>0.28307871817559738</c:v>
                </c:pt>
                <c:pt idx="49">
                  <c:v>0.28307871817559738</c:v>
                </c:pt>
                <c:pt idx="50">
                  <c:v>0.28307871817559738</c:v>
                </c:pt>
                <c:pt idx="51">
                  <c:v>0.28307871817559738</c:v>
                </c:pt>
                <c:pt idx="52">
                  <c:v>0.28307871817559738</c:v>
                </c:pt>
                <c:pt idx="53">
                  <c:v>0.28307871817559738</c:v>
                </c:pt>
                <c:pt idx="54">
                  <c:v>0.28307871817559738</c:v>
                </c:pt>
                <c:pt idx="55">
                  <c:v>0.28307871817559738</c:v>
                </c:pt>
                <c:pt idx="56">
                  <c:v>0.28307871817559738</c:v>
                </c:pt>
                <c:pt idx="57">
                  <c:v>0.28307871817559738</c:v>
                </c:pt>
                <c:pt idx="58">
                  <c:v>0.28307871817559738</c:v>
                </c:pt>
                <c:pt idx="59">
                  <c:v>0.28307871817559738</c:v>
                </c:pt>
                <c:pt idx="60">
                  <c:v>0.28307871817559738</c:v>
                </c:pt>
                <c:pt idx="61">
                  <c:v>0.28307871817559738</c:v>
                </c:pt>
                <c:pt idx="62">
                  <c:v>0.28307871817559738</c:v>
                </c:pt>
                <c:pt idx="63">
                  <c:v>0.28307871817559738</c:v>
                </c:pt>
                <c:pt idx="64">
                  <c:v>0.28307871817559738</c:v>
                </c:pt>
                <c:pt idx="65">
                  <c:v>0.28307871817559738</c:v>
                </c:pt>
                <c:pt idx="66">
                  <c:v>0.28307871817559738</c:v>
                </c:pt>
                <c:pt idx="67">
                  <c:v>0.28307871817559738</c:v>
                </c:pt>
                <c:pt idx="68">
                  <c:v>0.28307871817559738</c:v>
                </c:pt>
                <c:pt idx="69">
                  <c:v>0.28307871817559738</c:v>
                </c:pt>
                <c:pt idx="70">
                  <c:v>0.28307871817559738</c:v>
                </c:pt>
                <c:pt idx="71">
                  <c:v>0.28307871817559738</c:v>
                </c:pt>
                <c:pt idx="72">
                  <c:v>0.28307871817559738</c:v>
                </c:pt>
                <c:pt idx="73">
                  <c:v>0.28307871817559738</c:v>
                </c:pt>
                <c:pt idx="74">
                  <c:v>0.28307871817559738</c:v>
                </c:pt>
                <c:pt idx="75">
                  <c:v>0.28307871817559738</c:v>
                </c:pt>
                <c:pt idx="76">
                  <c:v>0.28307871817559738</c:v>
                </c:pt>
                <c:pt idx="77">
                  <c:v>0.28307871817559738</c:v>
                </c:pt>
                <c:pt idx="78">
                  <c:v>0.28307871817559738</c:v>
                </c:pt>
                <c:pt idx="79">
                  <c:v>0.28307871817559738</c:v>
                </c:pt>
                <c:pt idx="80">
                  <c:v>0.28307871817559738</c:v>
                </c:pt>
                <c:pt idx="81">
                  <c:v>0.28307871817559738</c:v>
                </c:pt>
                <c:pt idx="82">
                  <c:v>0.28307871817559738</c:v>
                </c:pt>
                <c:pt idx="83">
                  <c:v>0.28307871817559738</c:v>
                </c:pt>
                <c:pt idx="84">
                  <c:v>0.28307871817559738</c:v>
                </c:pt>
                <c:pt idx="85">
                  <c:v>0.28307871817559738</c:v>
                </c:pt>
                <c:pt idx="86">
                  <c:v>0.28307871817559738</c:v>
                </c:pt>
                <c:pt idx="87">
                  <c:v>0.28307871817559738</c:v>
                </c:pt>
                <c:pt idx="88">
                  <c:v>0.28307871817559738</c:v>
                </c:pt>
                <c:pt idx="89">
                  <c:v>0.28307871817559738</c:v>
                </c:pt>
                <c:pt idx="90">
                  <c:v>0.28307871817559738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C-4305-B8E5-B70C263CB02F}"/>
            </c:ext>
          </c:extLst>
        </c:ser>
        <c:ser>
          <c:idx val="2"/>
          <c:order val="2"/>
          <c:tx>
            <c:strRef>
              <c:f>MIMICS_fT2!$H$1</c:f>
              <c:strCache>
                <c:ptCount val="1"/>
                <c:pt idx="0">
                  <c:v>Km_r3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MIMICS_fT2!$H$2:$H$92</c:f>
              <c:numCache>
                <c:formatCode>General</c:formatCode>
                <c:ptCount val="91"/>
                <c:pt idx="0">
                  <c:v>0.14153935908779869</c:v>
                </c:pt>
                <c:pt idx="1">
                  <c:v>0.14153935908779869</c:v>
                </c:pt>
                <c:pt idx="2">
                  <c:v>0.14153935908779869</c:v>
                </c:pt>
                <c:pt idx="3">
                  <c:v>0.14153935908779869</c:v>
                </c:pt>
                <c:pt idx="4">
                  <c:v>0.14153935908779869</c:v>
                </c:pt>
                <c:pt idx="5">
                  <c:v>0.14153935908779869</c:v>
                </c:pt>
                <c:pt idx="6">
                  <c:v>0.14153935908779869</c:v>
                </c:pt>
                <c:pt idx="7">
                  <c:v>0.14153935908779869</c:v>
                </c:pt>
                <c:pt idx="8">
                  <c:v>0.14153935908779869</c:v>
                </c:pt>
                <c:pt idx="9">
                  <c:v>0.14153935908779869</c:v>
                </c:pt>
                <c:pt idx="10">
                  <c:v>0.14153935908779869</c:v>
                </c:pt>
                <c:pt idx="11">
                  <c:v>0.14153935908779869</c:v>
                </c:pt>
                <c:pt idx="12">
                  <c:v>0.14153935908779869</c:v>
                </c:pt>
                <c:pt idx="13">
                  <c:v>0.14153935908779869</c:v>
                </c:pt>
                <c:pt idx="14">
                  <c:v>0.14153935908779869</c:v>
                </c:pt>
                <c:pt idx="15">
                  <c:v>0.14153935908779869</c:v>
                </c:pt>
                <c:pt idx="16">
                  <c:v>0.14153935908779869</c:v>
                </c:pt>
                <c:pt idx="17">
                  <c:v>0.14153935908779869</c:v>
                </c:pt>
                <c:pt idx="18">
                  <c:v>0.14153935908779869</c:v>
                </c:pt>
                <c:pt idx="19">
                  <c:v>0.14153935908779869</c:v>
                </c:pt>
                <c:pt idx="20">
                  <c:v>0.14153935908779869</c:v>
                </c:pt>
                <c:pt idx="21">
                  <c:v>0.14153935908779869</c:v>
                </c:pt>
                <c:pt idx="22">
                  <c:v>0.14153935908779869</c:v>
                </c:pt>
                <c:pt idx="23">
                  <c:v>0.14153935908779869</c:v>
                </c:pt>
                <c:pt idx="24">
                  <c:v>0.14153935908779869</c:v>
                </c:pt>
                <c:pt idx="25">
                  <c:v>0.14153935908779869</c:v>
                </c:pt>
                <c:pt idx="26">
                  <c:v>0.14153935908779869</c:v>
                </c:pt>
                <c:pt idx="27">
                  <c:v>0.14153935908779869</c:v>
                </c:pt>
                <c:pt idx="28">
                  <c:v>0.14153935908779869</c:v>
                </c:pt>
                <c:pt idx="29">
                  <c:v>0.14153935908779869</c:v>
                </c:pt>
                <c:pt idx="30">
                  <c:v>0.14153935908779869</c:v>
                </c:pt>
                <c:pt idx="31">
                  <c:v>0.14153935908779869</c:v>
                </c:pt>
                <c:pt idx="32">
                  <c:v>0.14153935908779869</c:v>
                </c:pt>
                <c:pt idx="33">
                  <c:v>0.14153935908779869</c:v>
                </c:pt>
                <c:pt idx="34">
                  <c:v>0.14153935908779869</c:v>
                </c:pt>
                <c:pt idx="35">
                  <c:v>0.14153935908779869</c:v>
                </c:pt>
                <c:pt idx="36">
                  <c:v>0.14153935908779869</c:v>
                </c:pt>
                <c:pt idx="37">
                  <c:v>0.14153935908779869</c:v>
                </c:pt>
                <c:pt idx="38">
                  <c:v>0.14153935908779869</c:v>
                </c:pt>
                <c:pt idx="39">
                  <c:v>0.14153935908779869</c:v>
                </c:pt>
                <c:pt idx="40">
                  <c:v>0.14153935908779869</c:v>
                </c:pt>
                <c:pt idx="41">
                  <c:v>0.14153935908779869</c:v>
                </c:pt>
                <c:pt idx="42">
                  <c:v>0.14153935908779869</c:v>
                </c:pt>
                <c:pt idx="43">
                  <c:v>0.14153935908779869</c:v>
                </c:pt>
                <c:pt idx="44">
                  <c:v>0.14153935908779869</c:v>
                </c:pt>
                <c:pt idx="45">
                  <c:v>0.14153935908779869</c:v>
                </c:pt>
                <c:pt idx="46">
                  <c:v>0.14153935908779869</c:v>
                </c:pt>
                <c:pt idx="47">
                  <c:v>0.14153935908779869</c:v>
                </c:pt>
                <c:pt idx="48">
                  <c:v>0.14153935908779869</c:v>
                </c:pt>
                <c:pt idx="49">
                  <c:v>0.14153935908779869</c:v>
                </c:pt>
                <c:pt idx="50">
                  <c:v>0.14153935908779869</c:v>
                </c:pt>
                <c:pt idx="51">
                  <c:v>0.14153935908779869</c:v>
                </c:pt>
                <c:pt idx="52">
                  <c:v>0.14153935908779869</c:v>
                </c:pt>
                <c:pt idx="53">
                  <c:v>0.14153935908779869</c:v>
                </c:pt>
                <c:pt idx="54">
                  <c:v>0.14153935908779869</c:v>
                </c:pt>
                <c:pt idx="55">
                  <c:v>0.14153935908779869</c:v>
                </c:pt>
                <c:pt idx="56">
                  <c:v>0.14153935908779869</c:v>
                </c:pt>
                <c:pt idx="57">
                  <c:v>0.14153935908779869</c:v>
                </c:pt>
                <c:pt idx="58">
                  <c:v>0.14153935908779869</c:v>
                </c:pt>
                <c:pt idx="59">
                  <c:v>0.14153935908779869</c:v>
                </c:pt>
                <c:pt idx="60">
                  <c:v>0.14153935908779869</c:v>
                </c:pt>
                <c:pt idx="61">
                  <c:v>0.14153935908779869</c:v>
                </c:pt>
                <c:pt idx="62">
                  <c:v>0.14153935908779869</c:v>
                </c:pt>
                <c:pt idx="63">
                  <c:v>0.14153935908779869</c:v>
                </c:pt>
                <c:pt idx="64">
                  <c:v>0.14153935908779869</c:v>
                </c:pt>
                <c:pt idx="65">
                  <c:v>0.14153935908779869</c:v>
                </c:pt>
                <c:pt idx="66">
                  <c:v>0.14153935908779869</c:v>
                </c:pt>
                <c:pt idx="67">
                  <c:v>0.14153935908779869</c:v>
                </c:pt>
                <c:pt idx="68">
                  <c:v>0.14153935908779869</c:v>
                </c:pt>
                <c:pt idx="69">
                  <c:v>0.14153935908779869</c:v>
                </c:pt>
                <c:pt idx="70">
                  <c:v>0.14153935908779869</c:v>
                </c:pt>
                <c:pt idx="71">
                  <c:v>0.14153935908779869</c:v>
                </c:pt>
                <c:pt idx="72">
                  <c:v>0.14153935908779869</c:v>
                </c:pt>
                <c:pt idx="73">
                  <c:v>0.14153935908779869</c:v>
                </c:pt>
                <c:pt idx="74">
                  <c:v>0.14153935908779869</c:v>
                </c:pt>
                <c:pt idx="75">
                  <c:v>0.14153935908779869</c:v>
                </c:pt>
                <c:pt idx="76">
                  <c:v>0.14153935908779869</c:v>
                </c:pt>
                <c:pt idx="77">
                  <c:v>0.14153935908779869</c:v>
                </c:pt>
                <c:pt idx="78">
                  <c:v>0.14153935908779869</c:v>
                </c:pt>
                <c:pt idx="79">
                  <c:v>0.14153935908779869</c:v>
                </c:pt>
                <c:pt idx="80">
                  <c:v>0.14153935908779869</c:v>
                </c:pt>
                <c:pt idx="81">
                  <c:v>0.14153935908779869</c:v>
                </c:pt>
                <c:pt idx="82">
                  <c:v>0.14153935908779869</c:v>
                </c:pt>
                <c:pt idx="83">
                  <c:v>0.14153935908779869</c:v>
                </c:pt>
                <c:pt idx="84">
                  <c:v>0.14153935908779869</c:v>
                </c:pt>
                <c:pt idx="85">
                  <c:v>0.14153935908779869</c:v>
                </c:pt>
                <c:pt idx="86">
                  <c:v>0.14153935908779869</c:v>
                </c:pt>
                <c:pt idx="87">
                  <c:v>0.14153935908779869</c:v>
                </c:pt>
                <c:pt idx="88">
                  <c:v>0.14153935908779869</c:v>
                </c:pt>
                <c:pt idx="89">
                  <c:v>0.14153935908779869</c:v>
                </c:pt>
                <c:pt idx="90">
                  <c:v>0.14153935908779869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C-4305-B8E5-B70C263CB02F}"/>
            </c:ext>
          </c:extLst>
        </c:ser>
        <c:ser>
          <c:idx val="3"/>
          <c:order val="3"/>
          <c:tx>
            <c:strRef>
              <c:f>MIMICS_fT2!$I$1</c:f>
              <c:strCache>
                <c:ptCount val="1"/>
                <c:pt idx="0">
                  <c:v>Km_k1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MIMICS_fT2!$I$2:$I$92</c:f>
              <c:numCache>
                <c:formatCode>General</c:formatCode>
                <c:ptCount val="91"/>
                <c:pt idx="0">
                  <c:v>0.28307871817559738</c:v>
                </c:pt>
                <c:pt idx="1">
                  <c:v>0.28307871817559738</c:v>
                </c:pt>
                <c:pt idx="2">
                  <c:v>0.28307871817559738</c:v>
                </c:pt>
                <c:pt idx="3">
                  <c:v>0.28307871817559738</c:v>
                </c:pt>
                <c:pt idx="4">
                  <c:v>0.28307871817559738</c:v>
                </c:pt>
                <c:pt idx="5">
                  <c:v>0.28307871817559738</c:v>
                </c:pt>
                <c:pt idx="6">
                  <c:v>0.28307871817559738</c:v>
                </c:pt>
                <c:pt idx="7">
                  <c:v>0.28307871817559738</c:v>
                </c:pt>
                <c:pt idx="8">
                  <c:v>0.28307871817559738</c:v>
                </c:pt>
                <c:pt idx="9">
                  <c:v>0.28307871817559738</c:v>
                </c:pt>
                <c:pt idx="10">
                  <c:v>0.28307871817559738</c:v>
                </c:pt>
                <c:pt idx="11">
                  <c:v>0.28307871817559738</c:v>
                </c:pt>
                <c:pt idx="12">
                  <c:v>0.28307871817559738</c:v>
                </c:pt>
                <c:pt idx="13">
                  <c:v>0.28307871817559738</c:v>
                </c:pt>
                <c:pt idx="14">
                  <c:v>0.28307871817559738</c:v>
                </c:pt>
                <c:pt idx="15">
                  <c:v>0.28307871817559738</c:v>
                </c:pt>
                <c:pt idx="16">
                  <c:v>0.28307871817559738</c:v>
                </c:pt>
                <c:pt idx="17">
                  <c:v>0.28307871817559738</c:v>
                </c:pt>
                <c:pt idx="18">
                  <c:v>0.28307871817559738</c:v>
                </c:pt>
                <c:pt idx="19">
                  <c:v>0.28307871817559738</c:v>
                </c:pt>
                <c:pt idx="20">
                  <c:v>0.28307871817559738</c:v>
                </c:pt>
                <c:pt idx="21">
                  <c:v>0.28307871817559738</c:v>
                </c:pt>
                <c:pt idx="22">
                  <c:v>0.28307871817559738</c:v>
                </c:pt>
                <c:pt idx="23">
                  <c:v>0.28307871817559738</c:v>
                </c:pt>
                <c:pt idx="24">
                  <c:v>0.28307871817559738</c:v>
                </c:pt>
                <c:pt idx="25">
                  <c:v>0.28307871817559738</c:v>
                </c:pt>
                <c:pt idx="26">
                  <c:v>0.28307871817559738</c:v>
                </c:pt>
                <c:pt idx="27">
                  <c:v>0.28307871817559738</c:v>
                </c:pt>
                <c:pt idx="28">
                  <c:v>0.28307871817559738</c:v>
                </c:pt>
                <c:pt idx="29">
                  <c:v>0.28307871817559738</c:v>
                </c:pt>
                <c:pt idx="30">
                  <c:v>0.28307871817559738</c:v>
                </c:pt>
                <c:pt idx="31">
                  <c:v>0.28307871817559738</c:v>
                </c:pt>
                <c:pt idx="32">
                  <c:v>0.28307871817559738</c:v>
                </c:pt>
                <c:pt idx="33">
                  <c:v>0.28307871817559738</c:v>
                </c:pt>
                <c:pt idx="34">
                  <c:v>0.28307871817559738</c:v>
                </c:pt>
                <c:pt idx="35">
                  <c:v>0.28307871817559738</c:v>
                </c:pt>
                <c:pt idx="36">
                  <c:v>0.28307871817559738</c:v>
                </c:pt>
                <c:pt idx="37">
                  <c:v>0.28307871817559738</c:v>
                </c:pt>
                <c:pt idx="38">
                  <c:v>0.28307871817559738</c:v>
                </c:pt>
                <c:pt idx="39">
                  <c:v>0.28307871817559738</c:v>
                </c:pt>
                <c:pt idx="40">
                  <c:v>0.28307871817559738</c:v>
                </c:pt>
                <c:pt idx="41">
                  <c:v>0.28307871817559738</c:v>
                </c:pt>
                <c:pt idx="42">
                  <c:v>0.28307871817559738</c:v>
                </c:pt>
                <c:pt idx="43">
                  <c:v>0.28307871817559738</c:v>
                </c:pt>
                <c:pt idx="44">
                  <c:v>0.28307871817559738</c:v>
                </c:pt>
                <c:pt idx="45">
                  <c:v>0.28307871817559738</c:v>
                </c:pt>
                <c:pt idx="46">
                  <c:v>0.28307871817559738</c:v>
                </c:pt>
                <c:pt idx="47">
                  <c:v>0.28307871817559738</c:v>
                </c:pt>
                <c:pt idx="48">
                  <c:v>0.28307871817559738</c:v>
                </c:pt>
                <c:pt idx="49">
                  <c:v>0.28307871817559738</c:v>
                </c:pt>
                <c:pt idx="50">
                  <c:v>0.28307871817559738</c:v>
                </c:pt>
                <c:pt idx="51">
                  <c:v>0.28307871817559738</c:v>
                </c:pt>
                <c:pt idx="52">
                  <c:v>0.28307871817559738</c:v>
                </c:pt>
                <c:pt idx="53">
                  <c:v>0.28307871817559738</c:v>
                </c:pt>
                <c:pt idx="54">
                  <c:v>0.28307871817559738</c:v>
                </c:pt>
                <c:pt idx="55">
                  <c:v>0.28307871817559738</c:v>
                </c:pt>
                <c:pt idx="56">
                  <c:v>0.28307871817559738</c:v>
                </c:pt>
                <c:pt idx="57">
                  <c:v>0.28307871817559738</c:v>
                </c:pt>
                <c:pt idx="58">
                  <c:v>0.28307871817559738</c:v>
                </c:pt>
                <c:pt idx="59">
                  <c:v>0.28307871817559738</c:v>
                </c:pt>
                <c:pt idx="60">
                  <c:v>0.28307871817559738</c:v>
                </c:pt>
                <c:pt idx="61">
                  <c:v>0.28307871817559738</c:v>
                </c:pt>
                <c:pt idx="62">
                  <c:v>0.28307871817559738</c:v>
                </c:pt>
                <c:pt idx="63">
                  <c:v>0.28307871817559738</c:v>
                </c:pt>
                <c:pt idx="64">
                  <c:v>0.28307871817559738</c:v>
                </c:pt>
                <c:pt idx="65">
                  <c:v>0.28307871817559738</c:v>
                </c:pt>
                <c:pt idx="66">
                  <c:v>0.28307871817559738</c:v>
                </c:pt>
                <c:pt idx="67">
                  <c:v>0.28307871817559738</c:v>
                </c:pt>
                <c:pt idx="68">
                  <c:v>0.28307871817559738</c:v>
                </c:pt>
                <c:pt idx="69">
                  <c:v>0.28307871817559738</c:v>
                </c:pt>
                <c:pt idx="70">
                  <c:v>0.28307871817559738</c:v>
                </c:pt>
                <c:pt idx="71">
                  <c:v>0.28307871817559738</c:v>
                </c:pt>
                <c:pt idx="72">
                  <c:v>0.28307871817559738</c:v>
                </c:pt>
                <c:pt idx="73">
                  <c:v>0.28307871817559738</c:v>
                </c:pt>
                <c:pt idx="74">
                  <c:v>0.28307871817559738</c:v>
                </c:pt>
                <c:pt idx="75">
                  <c:v>0.28307871817559738</c:v>
                </c:pt>
                <c:pt idx="76">
                  <c:v>0.28307871817559738</c:v>
                </c:pt>
                <c:pt idx="77">
                  <c:v>0.28307871817559738</c:v>
                </c:pt>
                <c:pt idx="78">
                  <c:v>0.28307871817559738</c:v>
                </c:pt>
                <c:pt idx="79">
                  <c:v>0.28307871817559738</c:v>
                </c:pt>
                <c:pt idx="80">
                  <c:v>0.28307871817559738</c:v>
                </c:pt>
                <c:pt idx="81">
                  <c:v>0.28307871817559738</c:v>
                </c:pt>
                <c:pt idx="82">
                  <c:v>0.28307871817559738</c:v>
                </c:pt>
                <c:pt idx="83">
                  <c:v>0.28307871817559738</c:v>
                </c:pt>
                <c:pt idx="84">
                  <c:v>0.28307871817559738</c:v>
                </c:pt>
                <c:pt idx="85">
                  <c:v>0.28307871817559738</c:v>
                </c:pt>
                <c:pt idx="86">
                  <c:v>0.28307871817559738</c:v>
                </c:pt>
                <c:pt idx="87">
                  <c:v>0.28307871817559738</c:v>
                </c:pt>
                <c:pt idx="88">
                  <c:v>0.28307871817559738</c:v>
                </c:pt>
                <c:pt idx="89">
                  <c:v>0.28307871817559738</c:v>
                </c:pt>
                <c:pt idx="90">
                  <c:v>0.28307871817559738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8C-4305-B8E5-B70C263CB02F}"/>
            </c:ext>
          </c:extLst>
        </c:ser>
        <c:ser>
          <c:idx val="4"/>
          <c:order val="4"/>
          <c:tx>
            <c:strRef>
              <c:f>MIMICS_fT2!$J$1</c:f>
              <c:strCache>
                <c:ptCount val="1"/>
                <c:pt idx="0">
                  <c:v>Km_k2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MIMICS_fT2!$J$2:$J$92</c:f>
              <c:numCache>
                <c:formatCode>General</c:formatCode>
                <c:ptCount val="91"/>
                <c:pt idx="0">
                  <c:v>0.14153935908779869</c:v>
                </c:pt>
                <c:pt idx="1">
                  <c:v>0.14153935908779869</c:v>
                </c:pt>
                <c:pt idx="2">
                  <c:v>0.14153935908779869</c:v>
                </c:pt>
                <c:pt idx="3">
                  <c:v>0.14153935908779869</c:v>
                </c:pt>
                <c:pt idx="4">
                  <c:v>0.14153935908779869</c:v>
                </c:pt>
                <c:pt idx="5">
                  <c:v>0.14153935908779869</c:v>
                </c:pt>
                <c:pt idx="6">
                  <c:v>0.14153935908779869</c:v>
                </c:pt>
                <c:pt idx="7">
                  <c:v>0.14153935908779869</c:v>
                </c:pt>
                <c:pt idx="8">
                  <c:v>0.14153935908779869</c:v>
                </c:pt>
                <c:pt idx="9">
                  <c:v>0.14153935908779869</c:v>
                </c:pt>
                <c:pt idx="10">
                  <c:v>0.14153935908779869</c:v>
                </c:pt>
                <c:pt idx="11">
                  <c:v>0.14153935908779869</c:v>
                </c:pt>
                <c:pt idx="12">
                  <c:v>0.14153935908779869</c:v>
                </c:pt>
                <c:pt idx="13">
                  <c:v>0.14153935908779869</c:v>
                </c:pt>
                <c:pt idx="14">
                  <c:v>0.14153935908779869</c:v>
                </c:pt>
                <c:pt idx="15">
                  <c:v>0.14153935908779869</c:v>
                </c:pt>
                <c:pt idx="16">
                  <c:v>0.14153935908779869</c:v>
                </c:pt>
                <c:pt idx="17">
                  <c:v>0.14153935908779869</c:v>
                </c:pt>
                <c:pt idx="18">
                  <c:v>0.14153935908779869</c:v>
                </c:pt>
                <c:pt idx="19">
                  <c:v>0.14153935908779869</c:v>
                </c:pt>
                <c:pt idx="20">
                  <c:v>0.14153935908779869</c:v>
                </c:pt>
                <c:pt idx="21">
                  <c:v>0.14153935908779869</c:v>
                </c:pt>
                <c:pt idx="22">
                  <c:v>0.14153935908779869</c:v>
                </c:pt>
                <c:pt idx="23">
                  <c:v>0.14153935908779869</c:v>
                </c:pt>
                <c:pt idx="24">
                  <c:v>0.14153935908779869</c:v>
                </c:pt>
                <c:pt idx="25">
                  <c:v>0.14153935908779869</c:v>
                </c:pt>
                <c:pt idx="26">
                  <c:v>0.14153935908779869</c:v>
                </c:pt>
                <c:pt idx="27">
                  <c:v>0.14153935908779869</c:v>
                </c:pt>
                <c:pt idx="28">
                  <c:v>0.14153935908779869</c:v>
                </c:pt>
                <c:pt idx="29">
                  <c:v>0.14153935908779869</c:v>
                </c:pt>
                <c:pt idx="30">
                  <c:v>0.14153935908779869</c:v>
                </c:pt>
                <c:pt idx="31">
                  <c:v>0.14153935908779869</c:v>
                </c:pt>
                <c:pt idx="32">
                  <c:v>0.14153935908779869</c:v>
                </c:pt>
                <c:pt idx="33">
                  <c:v>0.14153935908779869</c:v>
                </c:pt>
                <c:pt idx="34">
                  <c:v>0.14153935908779869</c:v>
                </c:pt>
                <c:pt idx="35">
                  <c:v>0.14153935908779869</c:v>
                </c:pt>
                <c:pt idx="36">
                  <c:v>0.14153935908779869</c:v>
                </c:pt>
                <c:pt idx="37">
                  <c:v>0.14153935908779869</c:v>
                </c:pt>
                <c:pt idx="38">
                  <c:v>0.14153935908779869</c:v>
                </c:pt>
                <c:pt idx="39">
                  <c:v>0.14153935908779869</c:v>
                </c:pt>
                <c:pt idx="40">
                  <c:v>0.14153935908779869</c:v>
                </c:pt>
                <c:pt idx="41">
                  <c:v>0.14153935908779869</c:v>
                </c:pt>
                <c:pt idx="42">
                  <c:v>0.14153935908779869</c:v>
                </c:pt>
                <c:pt idx="43">
                  <c:v>0.14153935908779869</c:v>
                </c:pt>
                <c:pt idx="44">
                  <c:v>0.14153935908779869</c:v>
                </c:pt>
                <c:pt idx="45">
                  <c:v>0.14153935908779869</c:v>
                </c:pt>
                <c:pt idx="46">
                  <c:v>0.14153935908779869</c:v>
                </c:pt>
                <c:pt idx="47">
                  <c:v>0.14153935908779869</c:v>
                </c:pt>
                <c:pt idx="48">
                  <c:v>0.14153935908779869</c:v>
                </c:pt>
                <c:pt idx="49">
                  <c:v>0.14153935908779869</c:v>
                </c:pt>
                <c:pt idx="50">
                  <c:v>0.14153935908779869</c:v>
                </c:pt>
                <c:pt idx="51">
                  <c:v>0.14153935908779869</c:v>
                </c:pt>
                <c:pt idx="52">
                  <c:v>0.14153935908779869</c:v>
                </c:pt>
                <c:pt idx="53">
                  <c:v>0.14153935908779869</c:v>
                </c:pt>
                <c:pt idx="54">
                  <c:v>0.14153935908779869</c:v>
                </c:pt>
                <c:pt idx="55">
                  <c:v>0.14153935908779869</c:v>
                </c:pt>
                <c:pt idx="56">
                  <c:v>0.14153935908779869</c:v>
                </c:pt>
                <c:pt idx="57">
                  <c:v>0.14153935908779869</c:v>
                </c:pt>
                <c:pt idx="58">
                  <c:v>0.14153935908779869</c:v>
                </c:pt>
                <c:pt idx="59">
                  <c:v>0.14153935908779869</c:v>
                </c:pt>
                <c:pt idx="60">
                  <c:v>0.14153935908779869</c:v>
                </c:pt>
                <c:pt idx="61">
                  <c:v>0.14153935908779869</c:v>
                </c:pt>
                <c:pt idx="62">
                  <c:v>0.14153935908779869</c:v>
                </c:pt>
                <c:pt idx="63">
                  <c:v>0.14153935908779869</c:v>
                </c:pt>
                <c:pt idx="64">
                  <c:v>0.14153935908779869</c:v>
                </c:pt>
                <c:pt idx="65">
                  <c:v>0.14153935908779869</c:v>
                </c:pt>
                <c:pt idx="66">
                  <c:v>0.14153935908779869</c:v>
                </c:pt>
                <c:pt idx="67">
                  <c:v>0.14153935908779869</c:v>
                </c:pt>
                <c:pt idx="68">
                  <c:v>0.14153935908779869</c:v>
                </c:pt>
                <c:pt idx="69">
                  <c:v>0.14153935908779869</c:v>
                </c:pt>
                <c:pt idx="70">
                  <c:v>0.14153935908779869</c:v>
                </c:pt>
                <c:pt idx="71">
                  <c:v>0.14153935908779869</c:v>
                </c:pt>
                <c:pt idx="72">
                  <c:v>0.14153935908779869</c:v>
                </c:pt>
                <c:pt idx="73">
                  <c:v>0.14153935908779869</c:v>
                </c:pt>
                <c:pt idx="74">
                  <c:v>0.14153935908779869</c:v>
                </c:pt>
                <c:pt idx="75">
                  <c:v>0.14153935908779869</c:v>
                </c:pt>
                <c:pt idx="76">
                  <c:v>0.14153935908779869</c:v>
                </c:pt>
                <c:pt idx="77">
                  <c:v>0.14153935908779869</c:v>
                </c:pt>
                <c:pt idx="78">
                  <c:v>0.14153935908779869</c:v>
                </c:pt>
                <c:pt idx="79">
                  <c:v>0.14153935908779869</c:v>
                </c:pt>
                <c:pt idx="80">
                  <c:v>0.14153935908779869</c:v>
                </c:pt>
                <c:pt idx="81">
                  <c:v>0.14153935908779869</c:v>
                </c:pt>
                <c:pt idx="82">
                  <c:v>0.14153935908779869</c:v>
                </c:pt>
                <c:pt idx="83">
                  <c:v>0.14153935908779869</c:v>
                </c:pt>
                <c:pt idx="84">
                  <c:v>0.14153935908779869</c:v>
                </c:pt>
                <c:pt idx="85">
                  <c:v>0.14153935908779869</c:v>
                </c:pt>
                <c:pt idx="86">
                  <c:v>0.14153935908779869</c:v>
                </c:pt>
                <c:pt idx="87">
                  <c:v>0.14153935908779869</c:v>
                </c:pt>
                <c:pt idx="88">
                  <c:v>0.14153935908779869</c:v>
                </c:pt>
                <c:pt idx="89">
                  <c:v>0.14153935908779869</c:v>
                </c:pt>
                <c:pt idx="90">
                  <c:v>0.14153935908779869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8C-4305-B8E5-B70C263CB02F}"/>
            </c:ext>
          </c:extLst>
        </c:ser>
        <c:ser>
          <c:idx val="5"/>
          <c:order val="5"/>
          <c:tx>
            <c:strRef>
              <c:f>MIMICS_fT2!$K$1</c:f>
              <c:strCache>
                <c:ptCount val="1"/>
                <c:pt idx="0">
                  <c:v>Km_k3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MIMICS_fT2!$K$2:$K$92</c:f>
              <c:numCache>
                <c:formatCode>General</c:formatCode>
                <c:ptCount val="91"/>
                <c:pt idx="0">
                  <c:v>9.4359572725199126E-2</c:v>
                </c:pt>
                <c:pt idx="1">
                  <c:v>9.4359572725199126E-2</c:v>
                </c:pt>
                <c:pt idx="2">
                  <c:v>9.4359572725199126E-2</c:v>
                </c:pt>
                <c:pt idx="3">
                  <c:v>9.4359572725199126E-2</c:v>
                </c:pt>
                <c:pt idx="4">
                  <c:v>9.4359572725199126E-2</c:v>
                </c:pt>
                <c:pt idx="5">
                  <c:v>9.4359572725199126E-2</c:v>
                </c:pt>
                <c:pt idx="6">
                  <c:v>9.4359572725199126E-2</c:v>
                </c:pt>
                <c:pt idx="7">
                  <c:v>9.4359572725199126E-2</c:v>
                </c:pt>
                <c:pt idx="8">
                  <c:v>9.4359572725199126E-2</c:v>
                </c:pt>
                <c:pt idx="9">
                  <c:v>9.4359572725199126E-2</c:v>
                </c:pt>
                <c:pt idx="10">
                  <c:v>9.4359572725199126E-2</c:v>
                </c:pt>
                <c:pt idx="11">
                  <c:v>9.4359572725199126E-2</c:v>
                </c:pt>
                <c:pt idx="12">
                  <c:v>9.4359572725199126E-2</c:v>
                </c:pt>
                <c:pt idx="13">
                  <c:v>9.4359572725199126E-2</c:v>
                </c:pt>
                <c:pt idx="14">
                  <c:v>9.4359572725199126E-2</c:v>
                </c:pt>
                <c:pt idx="15">
                  <c:v>9.4359572725199126E-2</c:v>
                </c:pt>
                <c:pt idx="16">
                  <c:v>9.4359572725199126E-2</c:v>
                </c:pt>
                <c:pt idx="17">
                  <c:v>9.4359572725199126E-2</c:v>
                </c:pt>
                <c:pt idx="18">
                  <c:v>9.4359572725199126E-2</c:v>
                </c:pt>
                <c:pt idx="19">
                  <c:v>9.4359572725199126E-2</c:v>
                </c:pt>
                <c:pt idx="20">
                  <c:v>9.4359572725199126E-2</c:v>
                </c:pt>
                <c:pt idx="21">
                  <c:v>9.4359572725199126E-2</c:v>
                </c:pt>
                <c:pt idx="22">
                  <c:v>9.4359572725199126E-2</c:v>
                </c:pt>
                <c:pt idx="23">
                  <c:v>9.4359572725199126E-2</c:v>
                </c:pt>
                <c:pt idx="24">
                  <c:v>9.4359572725199126E-2</c:v>
                </c:pt>
                <c:pt idx="25">
                  <c:v>9.4359572725199126E-2</c:v>
                </c:pt>
                <c:pt idx="26">
                  <c:v>9.4359572725199126E-2</c:v>
                </c:pt>
                <c:pt idx="27">
                  <c:v>9.4359572725199126E-2</c:v>
                </c:pt>
                <c:pt idx="28">
                  <c:v>9.4359572725199126E-2</c:v>
                </c:pt>
                <c:pt idx="29">
                  <c:v>9.4359572725199126E-2</c:v>
                </c:pt>
                <c:pt idx="30">
                  <c:v>9.4359572725199126E-2</c:v>
                </c:pt>
                <c:pt idx="31">
                  <c:v>9.4359572725199126E-2</c:v>
                </c:pt>
                <c:pt idx="32">
                  <c:v>9.4359572725199126E-2</c:v>
                </c:pt>
                <c:pt idx="33">
                  <c:v>9.4359572725199126E-2</c:v>
                </c:pt>
                <c:pt idx="34">
                  <c:v>9.4359572725199126E-2</c:v>
                </c:pt>
                <c:pt idx="35">
                  <c:v>9.4359572725199126E-2</c:v>
                </c:pt>
                <c:pt idx="36">
                  <c:v>9.4359572725199126E-2</c:v>
                </c:pt>
                <c:pt idx="37">
                  <c:v>9.4359572725199126E-2</c:v>
                </c:pt>
                <c:pt idx="38">
                  <c:v>9.4359572725199126E-2</c:v>
                </c:pt>
                <c:pt idx="39">
                  <c:v>9.4359572725199126E-2</c:v>
                </c:pt>
                <c:pt idx="40">
                  <c:v>9.4359572725199126E-2</c:v>
                </c:pt>
                <c:pt idx="41">
                  <c:v>9.4359572725199126E-2</c:v>
                </c:pt>
                <c:pt idx="42">
                  <c:v>9.4359572725199126E-2</c:v>
                </c:pt>
                <c:pt idx="43">
                  <c:v>9.4359572725199126E-2</c:v>
                </c:pt>
                <c:pt idx="44">
                  <c:v>9.4359572725199126E-2</c:v>
                </c:pt>
                <c:pt idx="45">
                  <c:v>9.4359572725199126E-2</c:v>
                </c:pt>
                <c:pt idx="46">
                  <c:v>9.4359572725199126E-2</c:v>
                </c:pt>
                <c:pt idx="47">
                  <c:v>9.4359572725199126E-2</c:v>
                </c:pt>
                <c:pt idx="48">
                  <c:v>9.4359572725199126E-2</c:v>
                </c:pt>
                <c:pt idx="49">
                  <c:v>9.4359572725199126E-2</c:v>
                </c:pt>
                <c:pt idx="50">
                  <c:v>9.4359572725199126E-2</c:v>
                </c:pt>
                <c:pt idx="51">
                  <c:v>9.4359572725199126E-2</c:v>
                </c:pt>
                <c:pt idx="52">
                  <c:v>9.4359572725199126E-2</c:v>
                </c:pt>
                <c:pt idx="53">
                  <c:v>9.4359572725199126E-2</c:v>
                </c:pt>
                <c:pt idx="54">
                  <c:v>9.4359572725199126E-2</c:v>
                </c:pt>
                <c:pt idx="55">
                  <c:v>9.4359572725199126E-2</c:v>
                </c:pt>
                <c:pt idx="56">
                  <c:v>9.4359572725199126E-2</c:v>
                </c:pt>
                <c:pt idx="57">
                  <c:v>9.4359572725199126E-2</c:v>
                </c:pt>
                <c:pt idx="58">
                  <c:v>9.4359572725199126E-2</c:v>
                </c:pt>
                <c:pt idx="59">
                  <c:v>9.4359572725199126E-2</c:v>
                </c:pt>
                <c:pt idx="60">
                  <c:v>9.4359572725199126E-2</c:v>
                </c:pt>
                <c:pt idx="61">
                  <c:v>9.4359572725199126E-2</c:v>
                </c:pt>
                <c:pt idx="62">
                  <c:v>9.4359572725199126E-2</c:v>
                </c:pt>
                <c:pt idx="63">
                  <c:v>9.4359572725199126E-2</c:v>
                </c:pt>
                <c:pt idx="64">
                  <c:v>9.4359572725199126E-2</c:v>
                </c:pt>
                <c:pt idx="65">
                  <c:v>9.4359572725199126E-2</c:v>
                </c:pt>
                <c:pt idx="66">
                  <c:v>9.4359572725199126E-2</c:v>
                </c:pt>
                <c:pt idx="67">
                  <c:v>9.4359572725199126E-2</c:v>
                </c:pt>
                <c:pt idx="68">
                  <c:v>9.4359572725199126E-2</c:v>
                </c:pt>
                <c:pt idx="69">
                  <c:v>9.4359572725199126E-2</c:v>
                </c:pt>
                <c:pt idx="70">
                  <c:v>9.4359572725199126E-2</c:v>
                </c:pt>
                <c:pt idx="71">
                  <c:v>9.4359572725199126E-2</c:v>
                </c:pt>
                <c:pt idx="72">
                  <c:v>9.4359572725199126E-2</c:v>
                </c:pt>
                <c:pt idx="73">
                  <c:v>9.4359572725199126E-2</c:v>
                </c:pt>
                <c:pt idx="74">
                  <c:v>9.4359572725199126E-2</c:v>
                </c:pt>
                <c:pt idx="75">
                  <c:v>9.4359572725199126E-2</c:v>
                </c:pt>
                <c:pt idx="76">
                  <c:v>9.4359572725199126E-2</c:v>
                </c:pt>
                <c:pt idx="77">
                  <c:v>9.4359572725199126E-2</c:v>
                </c:pt>
                <c:pt idx="78">
                  <c:v>9.4359572725199126E-2</c:v>
                </c:pt>
                <c:pt idx="79">
                  <c:v>9.4359572725199126E-2</c:v>
                </c:pt>
                <c:pt idx="80">
                  <c:v>9.4359572725199126E-2</c:v>
                </c:pt>
                <c:pt idx="81">
                  <c:v>9.4359572725199126E-2</c:v>
                </c:pt>
                <c:pt idx="82">
                  <c:v>9.4359572725199126E-2</c:v>
                </c:pt>
                <c:pt idx="83">
                  <c:v>9.4359572725199126E-2</c:v>
                </c:pt>
                <c:pt idx="84">
                  <c:v>9.4359572725199126E-2</c:v>
                </c:pt>
                <c:pt idx="85">
                  <c:v>9.4359572725199126E-2</c:v>
                </c:pt>
                <c:pt idx="86">
                  <c:v>9.4359572725199126E-2</c:v>
                </c:pt>
                <c:pt idx="87">
                  <c:v>9.4359572725199126E-2</c:v>
                </c:pt>
                <c:pt idx="88">
                  <c:v>9.4359572725199126E-2</c:v>
                </c:pt>
                <c:pt idx="89">
                  <c:v>9.4359572725199126E-2</c:v>
                </c:pt>
                <c:pt idx="90">
                  <c:v>9.4359572725199126E-2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8C-4305-B8E5-B70C263C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16536"/>
        <c:axId val="464415224"/>
      </c:scatterChart>
      <c:valAx>
        <c:axId val="464416536"/>
        <c:scaling>
          <c:orientation val="minMax"/>
          <c:max val="5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5224"/>
        <c:crosses val="autoZero"/>
        <c:crossBetween val="midCat"/>
      </c:valAx>
      <c:valAx>
        <c:axId val="4644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MIMICS</a:t>
            </a:r>
            <a:r>
              <a:rPr lang="en-US" baseline="0"/>
              <a:t> </a:t>
            </a:r>
            <a:r>
              <a:rPr lang="en-US"/>
              <a:t>Vmax(T)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7023371004851E-2"/>
          <c:y val="0.12120915032679738"/>
          <c:w val="0.92772315269521166"/>
          <c:h val="0.67199861046780918"/>
        </c:manualLayout>
      </c:layout>
      <c:scatterChart>
        <c:scatterStyle val="lineMarker"/>
        <c:varyColors val="0"/>
        <c:ser>
          <c:idx val="0"/>
          <c:order val="0"/>
          <c:tx>
            <c:strRef>
              <c:f>MIMICS_fT2!$M$1</c:f>
              <c:strCache>
                <c:ptCount val="1"/>
                <c:pt idx="0">
                  <c:v>Vmax_r1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MIMICS_fT2!$M$2:$M$92</c:f>
              <c:numCache>
                <c:formatCode>General</c:formatCode>
                <c:ptCount val="91"/>
                <c:pt idx="0">
                  <c:v>2.3882442160289551E-6</c:v>
                </c:pt>
                <c:pt idx="1">
                  <c:v>2.5435441887097658E-6</c:v>
                </c:pt>
                <c:pt idx="2">
                  <c:v>2.7089428277467159E-6</c:v>
                </c:pt>
                <c:pt idx="3">
                  <c:v>2.8850968174934004E-6</c:v>
                </c:pt>
                <c:pt idx="4">
                  <c:v>3.0727055444112947E-6</c:v>
                </c:pt>
                <c:pt idx="5">
                  <c:v>3.2725138738528688E-6</c:v>
                </c:pt>
                <c:pt idx="6">
                  <c:v>3.4853151074101162E-6</c:v>
                </c:pt>
                <c:pt idx="7">
                  <c:v>3.7119541325701132E-6</c:v>
                </c:pt>
                <c:pt idx="8">
                  <c:v>3.9533307771827296E-6</c:v>
                </c:pt>
                <c:pt idx="9">
                  <c:v>4.2104033820587622E-6</c:v>
                </c:pt>
                <c:pt idx="10">
                  <c:v>4.4841926058828433E-6</c:v>
                </c:pt>
                <c:pt idx="11">
                  <c:v>4.7757854775477963E-6</c:v>
                </c:pt>
                <c:pt idx="12">
                  <c:v>5.0863397119994994E-6</c:v>
                </c:pt>
                <c:pt idx="13">
                  <c:v>5.4170883067274953E-6</c:v>
                </c:pt>
                <c:pt idx="14">
                  <c:v>5.7693444371508491E-6</c:v>
                </c:pt>
                <c:pt idx="15">
                  <c:v>6.1445066703354827E-6</c:v>
                </c:pt>
                <c:pt idx="16">
                  <c:v>6.5440645177430737E-6</c:v>
                </c:pt>
                <c:pt idx="17">
                  <c:v>6.9696043490576437E-6</c:v>
                </c:pt>
                <c:pt idx="18">
                  <c:v>7.4228156905696215E-6</c:v>
                </c:pt>
                <c:pt idx="19">
                  <c:v>7.9054979331239082E-6</c:v>
                </c:pt>
                <c:pt idx="20">
                  <c:v>8.4195674762645724E-6</c:v>
                </c:pt>
                <c:pt idx="21">
                  <c:v>8.9670653369407535E-6</c:v>
                </c:pt>
                <c:pt idx="22">
                  <c:v>9.5501652529826203E-6</c:v>
                </c:pt>
                <c:pt idx="23">
                  <c:v>1.0171182313520717E-5</c:v>
                </c:pt>
                <c:pt idx="24">
                  <c:v>1.0832582150614323E-5</c:v>
                </c:pt>
                <c:pt idx="25">
                  <c:v>1.1536990728582226E-5</c:v>
                </c:pt>
                <c:pt idx="26">
                  <c:v>1.2287204769902812E-5</c:v>
                </c:pt>
                <c:pt idx="27">
                  <c:v>1.3086202859077407E-5</c:v>
                </c:pt>
                <c:pt idx="28">
                  <c:v>1.393715726854288E-5</c:v>
                </c:pt>
                <c:pt idx="29">
                  <c:v>1.4843446553585833E-5</c:v>
                </c:pt>
                <c:pt idx="30">
                  <c:v>1.5808668966264347E-5</c:v>
                </c:pt>
                <c:pt idx="31">
                  <c:v>1.6836656741594541E-5</c:v>
                </c:pt>
                <c:pt idx="32">
                  <c:v>1.7931491312722878E-5</c:v>
                </c:pt>
                <c:pt idx="33">
                  <c:v>1.9097519515492871E-5</c:v>
                </c:pt>
                <c:pt idx="34">
                  <c:v>2.0339370846743542E-5</c:v>
                </c:pt>
                <c:pt idx="35">
                  <c:v>2.1661975844860625E-5</c:v>
                </c:pt>
                <c:pt idx="36">
                  <c:v>2.3070585665556817E-5</c:v>
                </c:pt>
                <c:pt idx="37">
                  <c:v>2.4570792930603031E-5</c:v>
                </c:pt>
                <c:pt idx="38">
                  <c:v>2.6168553932287047E-5</c:v>
                </c:pt>
                <c:pt idx="39">
                  <c:v>2.7870212281757638E-5</c:v>
                </c:pt>
                <c:pt idx="40">
                  <c:v>2.968252409514584E-5</c:v>
                </c:pt>
                <c:pt idx="41">
                  <c:v>3.1612684817460228E-5</c:v>
                </c:pt>
                <c:pt idx="42">
                  <c:v>3.3668357790755164E-5</c:v>
                </c:pt>
                <c:pt idx="43">
                  <c:v>3.5857704679996666E-5</c:v>
                </c:pt>
                <c:pt idx="44">
                  <c:v>3.8189417877426431E-5</c:v>
                </c:pt>
                <c:pt idx="45">
                  <c:v>4.0672755014079E-5</c:v>
                </c:pt>
                <c:pt idx="46">
                  <c:v>4.3317575715473774E-5</c:v>
                </c:pt>
                <c:pt idx="47">
                  <c:v>4.6134380747413784E-5</c:v>
                </c:pt>
                <c:pt idx="48">
                  <c:v>4.9134353707311718E-5</c:v>
                </c:pt>
                <c:pt idx="49">
                  <c:v>5.2329405426571167E-5</c:v>
                </c:pt>
                <c:pt idx="50">
                  <c:v>5.5732221260314589E-5</c:v>
                </c:pt>
                <c:pt idx="51">
                  <c:v>5.9356311452212645E-5</c:v>
                </c:pt>
                <c:pt idx="52">
                  <c:v>6.3216064774378961E-5</c:v>
                </c:pt>
                <c:pt idx="53">
                  <c:v>6.7326805655298265E-5</c:v>
                </c:pt>
                <c:pt idx="54">
                  <c:v>7.1704855022602677E-5</c:v>
                </c:pt>
                <c:pt idx="55">
                  <c:v>7.6367595102261586E-5</c:v>
                </c:pt>
                <c:pt idx="56">
                  <c:v>8.1333538431457747E-5</c:v>
                </c:pt>
                <c:pt idx="57">
                  <c:v>8.6622401359153349E-5</c:v>
                </c:pt>
                <c:pt idx="58">
                  <c:v>9.22551823261646E-5</c:v>
                </c:pt>
                <c:pt idx="59">
                  <c:v>9.825424523554293E-5</c:v>
                </c:pt>
                <c:pt idx="60">
                  <c:v>1.0464340824426781E-4</c:v>
                </c:pt>
                <c:pt idx="61">
                  <c:v>1.1144803832878365E-4</c:v>
                </c:pt>
                <c:pt idx="62">
                  <c:v>1.186951519998339E-4</c:v>
                </c:pt>
                <c:pt idx="63">
                  <c:v>1.2641352256646243E-4</c:v>
                </c:pt>
                <c:pt idx="64">
                  <c:v>1.3463379437505477E-4</c:v>
                </c:pt>
                <c:pt idx="65">
                  <c:v>1.4338860447698218E-4</c:v>
                </c:pt>
                <c:pt idx="66">
                  <c:v>1.527127122079081E-4</c:v>
                </c:pt>
                <c:pt idx="67">
                  <c:v>1.6264313719322832E-4</c:v>
                </c:pt>
                <c:pt idx="68">
                  <c:v>1.7321930632756762E-4</c:v>
                </c:pt>
                <c:pt idx="69">
                  <c:v>1.8448321031188855E-4</c:v>
                </c:pt>
                <c:pt idx="70">
                  <c:v>1.9647957036971481E-4</c:v>
                </c:pt>
                <c:pt idx="71">
                  <c:v>2.0925601580438236E-4</c:v>
                </c:pt>
                <c:pt idx="72">
                  <c:v>2.228632731022774E-4</c:v>
                </c:pt>
                <c:pt idx="73">
                  <c:v>2.3735536733286166E-4</c:v>
                </c:pt>
                <c:pt idx="74">
                  <c:v>2.5278983664510325E-4</c:v>
                </c:pt>
                <c:pt idx="75">
                  <c:v>2.6922796071193224E-4</c:v>
                </c:pt>
                <c:pt idx="76">
                  <c:v>2.8673500402971925E-4</c:v>
                </c:pt>
                <c:pt idx="77">
                  <c:v>3.0538047503874766E-4</c:v>
                </c:pt>
                <c:pt idx="78">
                  <c:v>3.2523840209347185E-4</c:v>
                </c:pt>
                <c:pt idx="79">
                  <c:v>3.4638762737825073E-4</c:v>
                </c:pt>
                <c:pt idx="80">
                  <c:v>3.6891211993548981E-4</c:v>
                </c:pt>
                <c:pt idx="81">
                  <c:v>3.9290130904901519E-4</c:v>
                </c:pt>
                <c:pt idx="82">
                  <c:v>4.1845043930631448E-4</c:v>
                </c:pt>
                <c:pt idx="83">
                  <c:v>4.4566094874935557E-4</c:v>
                </c:pt>
                <c:pt idx="84">
                  <c:v>4.7464087161535131E-4</c:v>
                </c:pt>
                <c:pt idx="85">
                  <c:v>5.0550526726648884E-4</c:v>
                </c:pt>
                <c:pt idx="86">
                  <c:v>5.3837667701160522E-4</c:v>
                </c:pt>
                <c:pt idx="87">
                  <c:v>5.7338561063352274E-4</c:v>
                </c:pt>
                <c:pt idx="88">
                  <c:v>6.1067106455373315E-4</c:v>
                </c:pt>
                <c:pt idx="89">
                  <c:v>6.5038107369167928E-4</c:v>
                </c:pt>
                <c:pt idx="90">
                  <c:v>6.9267329920971103E-4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8-40FA-AD8A-79C95146F7F3}"/>
            </c:ext>
          </c:extLst>
        </c:ser>
        <c:ser>
          <c:idx val="1"/>
          <c:order val="1"/>
          <c:tx>
            <c:strRef>
              <c:f>MIMICS_fT2!$N$1</c:f>
              <c:strCache>
                <c:ptCount val="1"/>
                <c:pt idx="0">
                  <c:v>Vmax_r2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MIMICS_fT2!$N$2:$N$92</c:f>
              <c:numCache>
                <c:formatCode>General</c:formatCode>
                <c:ptCount val="91"/>
                <c:pt idx="0">
                  <c:v>4.7764884320579103E-7</c:v>
                </c:pt>
                <c:pt idx="1">
                  <c:v>5.0870883774195319E-7</c:v>
                </c:pt>
                <c:pt idx="2">
                  <c:v>5.4178856554934318E-7</c:v>
                </c:pt>
                <c:pt idx="3">
                  <c:v>5.7701936349868004E-7</c:v>
                </c:pt>
                <c:pt idx="4">
                  <c:v>6.1454110888225897E-7</c:v>
                </c:pt>
                <c:pt idx="5">
                  <c:v>6.5450277477057377E-7</c:v>
                </c:pt>
                <c:pt idx="6">
                  <c:v>6.9706302148202323E-7</c:v>
                </c:pt>
                <c:pt idx="7">
                  <c:v>7.4239082651402263E-7</c:v>
                </c:pt>
                <c:pt idx="8">
                  <c:v>7.9066615543654601E-7</c:v>
                </c:pt>
                <c:pt idx="9">
                  <c:v>8.4208067641175251E-7</c:v>
                </c:pt>
                <c:pt idx="10">
                  <c:v>8.9683852117656869E-7</c:v>
                </c:pt>
                <c:pt idx="11">
                  <c:v>9.5515709550955923E-7</c:v>
                </c:pt>
                <c:pt idx="12">
                  <c:v>1.0172679423998999E-6</c:v>
                </c:pt>
                <c:pt idx="13">
                  <c:v>1.0834176613454991E-6</c:v>
                </c:pt>
                <c:pt idx="14">
                  <c:v>1.1538688874301699E-6</c:v>
                </c:pt>
                <c:pt idx="15">
                  <c:v>1.2289013340670966E-6</c:v>
                </c:pt>
                <c:pt idx="16">
                  <c:v>1.3088129035486147E-6</c:v>
                </c:pt>
                <c:pt idx="17">
                  <c:v>1.3939208698115288E-6</c:v>
                </c:pt>
                <c:pt idx="18">
                  <c:v>1.4845631381139243E-6</c:v>
                </c:pt>
                <c:pt idx="19">
                  <c:v>1.5810995866247816E-6</c:v>
                </c:pt>
                <c:pt idx="20">
                  <c:v>1.6839134952529143E-6</c:v>
                </c:pt>
                <c:pt idx="21">
                  <c:v>1.7934130673881509E-6</c:v>
                </c:pt>
                <c:pt idx="22">
                  <c:v>1.910033050596524E-6</c:v>
                </c:pt>
                <c:pt idx="23">
                  <c:v>2.0342364627041434E-6</c:v>
                </c:pt>
                <c:pt idx="24">
                  <c:v>2.1665164301228647E-6</c:v>
                </c:pt>
                <c:pt idx="25">
                  <c:v>2.3073981457164451E-6</c:v>
                </c:pt>
                <c:pt idx="26">
                  <c:v>2.4574409539805624E-6</c:v>
                </c:pt>
                <c:pt idx="27">
                  <c:v>2.6172405718154814E-6</c:v>
                </c:pt>
                <c:pt idx="28">
                  <c:v>2.7874314537085759E-6</c:v>
                </c:pt>
                <c:pt idx="29">
                  <c:v>2.9686893107171667E-6</c:v>
                </c:pt>
                <c:pt idx="30">
                  <c:v>3.1617337932528692E-6</c:v>
                </c:pt>
                <c:pt idx="31">
                  <c:v>3.367331348318908E-6</c:v>
                </c:pt>
                <c:pt idx="32">
                  <c:v>3.5862982625445758E-6</c:v>
                </c:pt>
                <c:pt idx="33">
                  <c:v>3.8195039030985742E-6</c:v>
                </c:pt>
                <c:pt idx="34">
                  <c:v>4.0678741693487085E-6</c:v>
                </c:pt>
                <c:pt idx="35">
                  <c:v>4.332395168972125E-6</c:v>
                </c:pt>
                <c:pt idx="36">
                  <c:v>4.6141171331113634E-6</c:v>
                </c:pt>
                <c:pt idx="37">
                  <c:v>4.9141585861206063E-6</c:v>
                </c:pt>
                <c:pt idx="38">
                  <c:v>5.2337107864574091E-6</c:v>
                </c:pt>
                <c:pt idx="39">
                  <c:v>5.5740424563515273E-6</c:v>
                </c:pt>
                <c:pt idx="40">
                  <c:v>5.9365048190291681E-6</c:v>
                </c:pt>
                <c:pt idx="41">
                  <c:v>6.3225369634920461E-6</c:v>
                </c:pt>
                <c:pt idx="42">
                  <c:v>6.7336715581510327E-6</c:v>
                </c:pt>
                <c:pt idx="43">
                  <c:v>7.1715409359993327E-6</c:v>
                </c:pt>
                <c:pt idx="44">
                  <c:v>7.6378835754852859E-6</c:v>
                </c:pt>
                <c:pt idx="45">
                  <c:v>8.1345510028157994E-6</c:v>
                </c:pt>
                <c:pt idx="46">
                  <c:v>8.6635151430947547E-6</c:v>
                </c:pt>
                <c:pt idx="47">
                  <c:v>9.2268761494827574E-6</c:v>
                </c:pt>
                <c:pt idx="48">
                  <c:v>9.826870741462344E-6</c:v>
                </c:pt>
                <c:pt idx="49">
                  <c:v>1.0465881085314233E-5</c:v>
                </c:pt>
                <c:pt idx="50">
                  <c:v>1.1146444252062918E-5</c:v>
                </c:pt>
                <c:pt idx="51">
                  <c:v>1.1871262290442529E-5</c:v>
                </c:pt>
                <c:pt idx="52">
                  <c:v>1.2643212954875792E-5</c:v>
                </c:pt>
                <c:pt idx="53">
                  <c:v>1.3465361131059654E-5</c:v>
                </c:pt>
                <c:pt idx="54">
                  <c:v>1.4340971004520536E-5</c:v>
                </c:pt>
                <c:pt idx="55">
                  <c:v>1.5273519020452316E-5</c:v>
                </c:pt>
                <c:pt idx="56">
                  <c:v>1.6266707686291549E-5</c:v>
                </c:pt>
                <c:pt idx="57">
                  <c:v>1.7324480271830669E-5</c:v>
                </c:pt>
                <c:pt idx="58">
                  <c:v>1.8451036465232919E-5</c:v>
                </c:pt>
                <c:pt idx="59">
                  <c:v>1.9650849047108587E-5</c:v>
                </c:pt>
                <c:pt idx="60">
                  <c:v>2.0928681648853563E-5</c:v>
                </c:pt>
                <c:pt idx="61">
                  <c:v>2.2289607665756729E-5</c:v>
                </c:pt>
                <c:pt idx="62">
                  <c:v>2.3739030399966782E-5</c:v>
                </c:pt>
                <c:pt idx="63">
                  <c:v>2.5282704513292488E-5</c:v>
                </c:pt>
                <c:pt idx="64">
                  <c:v>2.6926758875010953E-5</c:v>
                </c:pt>
                <c:pt idx="65">
                  <c:v>2.8677720895396434E-5</c:v>
                </c:pt>
                <c:pt idx="66">
                  <c:v>3.0542542441581622E-5</c:v>
                </c:pt>
                <c:pt idx="67">
                  <c:v>3.2528627438645661E-5</c:v>
                </c:pt>
                <c:pt idx="68">
                  <c:v>3.4643861265513525E-5</c:v>
                </c:pt>
                <c:pt idx="69">
                  <c:v>3.6896642062377712E-5</c:v>
                </c:pt>
                <c:pt idx="70">
                  <c:v>3.9295914073942963E-5</c:v>
                </c:pt>
                <c:pt idx="71">
                  <c:v>4.1851203160876471E-5</c:v>
                </c:pt>
                <c:pt idx="72">
                  <c:v>4.4572654620455478E-5</c:v>
                </c:pt>
                <c:pt idx="73">
                  <c:v>4.747107346657233E-5</c:v>
                </c:pt>
                <c:pt idx="74">
                  <c:v>5.0557967329020647E-5</c:v>
                </c:pt>
                <c:pt idx="75">
                  <c:v>5.3845592142386452E-5</c:v>
                </c:pt>
                <c:pt idx="76">
                  <c:v>5.7347000805943845E-5</c:v>
                </c:pt>
                <c:pt idx="77">
                  <c:v>6.1076095007749534E-5</c:v>
                </c:pt>
                <c:pt idx="78">
                  <c:v>6.5047680418694372E-5</c:v>
                </c:pt>
                <c:pt idx="79">
                  <c:v>6.9277525475650142E-5</c:v>
                </c:pt>
                <c:pt idx="80">
                  <c:v>7.3782423987097959E-5</c:v>
                </c:pt>
                <c:pt idx="81">
                  <c:v>7.8580261809803041E-5</c:v>
                </c:pt>
                <c:pt idx="82">
                  <c:v>8.3690087861262895E-5</c:v>
                </c:pt>
                <c:pt idx="83">
                  <c:v>8.9132189749871116E-5</c:v>
                </c:pt>
                <c:pt idx="84">
                  <c:v>9.4928174323070258E-5</c:v>
                </c:pt>
                <c:pt idx="85">
                  <c:v>1.0110105345329777E-4</c:v>
                </c:pt>
                <c:pt idx="86">
                  <c:v>1.0767533540232104E-4</c:v>
                </c:pt>
                <c:pt idx="87">
                  <c:v>1.1467712212670456E-4</c:v>
                </c:pt>
                <c:pt idx="88">
                  <c:v>1.2213421291074663E-4</c:v>
                </c:pt>
                <c:pt idx="89">
                  <c:v>1.3007621473833586E-4</c:v>
                </c:pt>
                <c:pt idx="90">
                  <c:v>1.3853465984194221E-4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8-40FA-AD8A-79C95146F7F3}"/>
            </c:ext>
          </c:extLst>
        </c:ser>
        <c:ser>
          <c:idx val="2"/>
          <c:order val="2"/>
          <c:tx>
            <c:strRef>
              <c:f>MIMICS_fT2!$O$1</c:f>
              <c:strCache>
                <c:ptCount val="1"/>
                <c:pt idx="0">
                  <c:v>Vmax_r3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MIMICS_fT2!$O$2:$O$92</c:f>
              <c:numCache>
                <c:formatCode>General</c:formatCode>
                <c:ptCount val="91"/>
                <c:pt idx="0">
                  <c:v>2.3882442160289551E-6</c:v>
                </c:pt>
                <c:pt idx="1">
                  <c:v>2.5435441887097658E-6</c:v>
                </c:pt>
                <c:pt idx="2">
                  <c:v>2.7089428277467159E-6</c:v>
                </c:pt>
                <c:pt idx="3">
                  <c:v>2.8850968174934004E-6</c:v>
                </c:pt>
                <c:pt idx="4">
                  <c:v>3.0727055444112947E-6</c:v>
                </c:pt>
                <c:pt idx="5">
                  <c:v>3.2725138738528688E-6</c:v>
                </c:pt>
                <c:pt idx="6">
                  <c:v>3.4853151074101162E-6</c:v>
                </c:pt>
                <c:pt idx="7">
                  <c:v>3.7119541325701132E-6</c:v>
                </c:pt>
                <c:pt idx="8">
                  <c:v>3.9533307771827296E-6</c:v>
                </c:pt>
                <c:pt idx="9">
                  <c:v>4.2104033820587622E-6</c:v>
                </c:pt>
                <c:pt idx="10">
                  <c:v>4.4841926058828433E-6</c:v>
                </c:pt>
                <c:pt idx="11">
                  <c:v>4.7757854775477963E-6</c:v>
                </c:pt>
                <c:pt idx="12">
                  <c:v>5.0863397119994994E-6</c:v>
                </c:pt>
                <c:pt idx="13">
                  <c:v>5.4170883067274953E-6</c:v>
                </c:pt>
                <c:pt idx="14">
                  <c:v>5.7693444371508491E-6</c:v>
                </c:pt>
                <c:pt idx="15">
                  <c:v>6.1445066703354827E-6</c:v>
                </c:pt>
                <c:pt idx="16">
                  <c:v>6.5440645177430737E-6</c:v>
                </c:pt>
                <c:pt idx="17">
                  <c:v>6.9696043490576437E-6</c:v>
                </c:pt>
                <c:pt idx="18">
                  <c:v>7.4228156905696215E-6</c:v>
                </c:pt>
                <c:pt idx="19">
                  <c:v>7.9054979331239082E-6</c:v>
                </c:pt>
                <c:pt idx="20">
                  <c:v>8.4195674762645724E-6</c:v>
                </c:pt>
                <c:pt idx="21">
                  <c:v>8.9670653369407535E-6</c:v>
                </c:pt>
                <c:pt idx="22">
                  <c:v>9.5501652529826203E-6</c:v>
                </c:pt>
                <c:pt idx="23">
                  <c:v>1.0171182313520717E-5</c:v>
                </c:pt>
                <c:pt idx="24">
                  <c:v>1.0832582150614323E-5</c:v>
                </c:pt>
                <c:pt idx="25">
                  <c:v>1.1536990728582226E-5</c:v>
                </c:pt>
                <c:pt idx="26">
                  <c:v>1.2287204769902812E-5</c:v>
                </c:pt>
                <c:pt idx="27">
                  <c:v>1.3086202859077407E-5</c:v>
                </c:pt>
                <c:pt idx="28">
                  <c:v>1.393715726854288E-5</c:v>
                </c:pt>
                <c:pt idx="29">
                  <c:v>1.4843446553585833E-5</c:v>
                </c:pt>
                <c:pt idx="30">
                  <c:v>1.5808668966264347E-5</c:v>
                </c:pt>
                <c:pt idx="31">
                  <c:v>1.6836656741594541E-5</c:v>
                </c:pt>
                <c:pt idx="32">
                  <c:v>1.7931491312722878E-5</c:v>
                </c:pt>
                <c:pt idx="33">
                  <c:v>1.9097519515492871E-5</c:v>
                </c:pt>
                <c:pt idx="34">
                  <c:v>2.0339370846743542E-5</c:v>
                </c:pt>
                <c:pt idx="35">
                  <c:v>2.1661975844860625E-5</c:v>
                </c:pt>
                <c:pt idx="36">
                  <c:v>2.3070585665556817E-5</c:v>
                </c:pt>
                <c:pt idx="37">
                  <c:v>2.4570792930603031E-5</c:v>
                </c:pt>
                <c:pt idx="38">
                  <c:v>2.6168553932287047E-5</c:v>
                </c:pt>
                <c:pt idx="39">
                  <c:v>2.7870212281757638E-5</c:v>
                </c:pt>
                <c:pt idx="40">
                  <c:v>2.968252409514584E-5</c:v>
                </c:pt>
                <c:pt idx="41">
                  <c:v>3.1612684817460228E-5</c:v>
                </c:pt>
                <c:pt idx="42">
                  <c:v>3.3668357790755164E-5</c:v>
                </c:pt>
                <c:pt idx="43">
                  <c:v>3.5857704679996666E-5</c:v>
                </c:pt>
                <c:pt idx="44">
                  <c:v>3.8189417877426431E-5</c:v>
                </c:pt>
                <c:pt idx="45">
                  <c:v>4.0672755014079E-5</c:v>
                </c:pt>
                <c:pt idx="46">
                  <c:v>4.3317575715473774E-5</c:v>
                </c:pt>
                <c:pt idx="47">
                  <c:v>4.6134380747413784E-5</c:v>
                </c:pt>
                <c:pt idx="48">
                  <c:v>4.9134353707311718E-5</c:v>
                </c:pt>
                <c:pt idx="49">
                  <c:v>5.2329405426571167E-5</c:v>
                </c:pt>
                <c:pt idx="50">
                  <c:v>5.5732221260314589E-5</c:v>
                </c:pt>
                <c:pt idx="51">
                  <c:v>5.9356311452212645E-5</c:v>
                </c:pt>
                <c:pt idx="52">
                  <c:v>6.3216064774378961E-5</c:v>
                </c:pt>
                <c:pt idx="53">
                  <c:v>6.7326805655298265E-5</c:v>
                </c:pt>
                <c:pt idx="54">
                  <c:v>7.1704855022602677E-5</c:v>
                </c:pt>
                <c:pt idx="55">
                  <c:v>7.6367595102261586E-5</c:v>
                </c:pt>
                <c:pt idx="56">
                  <c:v>8.1333538431457747E-5</c:v>
                </c:pt>
                <c:pt idx="57">
                  <c:v>8.6622401359153349E-5</c:v>
                </c:pt>
                <c:pt idx="58">
                  <c:v>9.22551823261646E-5</c:v>
                </c:pt>
                <c:pt idx="59">
                  <c:v>9.825424523554293E-5</c:v>
                </c:pt>
                <c:pt idx="60">
                  <c:v>1.0464340824426781E-4</c:v>
                </c:pt>
                <c:pt idx="61">
                  <c:v>1.1144803832878365E-4</c:v>
                </c:pt>
                <c:pt idx="62">
                  <c:v>1.186951519998339E-4</c:v>
                </c:pt>
                <c:pt idx="63">
                  <c:v>1.2641352256646243E-4</c:v>
                </c:pt>
                <c:pt idx="64">
                  <c:v>1.3463379437505477E-4</c:v>
                </c:pt>
                <c:pt idx="65">
                  <c:v>1.4338860447698218E-4</c:v>
                </c:pt>
                <c:pt idx="66">
                  <c:v>1.527127122079081E-4</c:v>
                </c:pt>
                <c:pt idx="67">
                  <c:v>1.6264313719322832E-4</c:v>
                </c:pt>
                <c:pt idx="68">
                  <c:v>1.7321930632756762E-4</c:v>
                </c:pt>
                <c:pt idx="69">
                  <c:v>1.8448321031188855E-4</c:v>
                </c:pt>
                <c:pt idx="70">
                  <c:v>1.9647957036971481E-4</c:v>
                </c:pt>
                <c:pt idx="71">
                  <c:v>2.0925601580438236E-4</c:v>
                </c:pt>
                <c:pt idx="72">
                  <c:v>2.228632731022774E-4</c:v>
                </c:pt>
                <c:pt idx="73">
                  <c:v>2.3735536733286166E-4</c:v>
                </c:pt>
                <c:pt idx="74">
                  <c:v>2.5278983664510325E-4</c:v>
                </c:pt>
                <c:pt idx="75">
                  <c:v>2.6922796071193224E-4</c:v>
                </c:pt>
                <c:pt idx="76">
                  <c:v>2.8673500402971925E-4</c:v>
                </c:pt>
                <c:pt idx="77">
                  <c:v>3.0538047503874766E-4</c:v>
                </c:pt>
                <c:pt idx="78">
                  <c:v>3.2523840209347185E-4</c:v>
                </c:pt>
                <c:pt idx="79">
                  <c:v>3.4638762737825073E-4</c:v>
                </c:pt>
                <c:pt idx="80">
                  <c:v>3.6891211993548981E-4</c:v>
                </c:pt>
                <c:pt idx="81">
                  <c:v>3.9290130904901519E-4</c:v>
                </c:pt>
                <c:pt idx="82">
                  <c:v>4.1845043930631448E-4</c:v>
                </c:pt>
                <c:pt idx="83">
                  <c:v>4.4566094874935557E-4</c:v>
                </c:pt>
                <c:pt idx="84">
                  <c:v>4.7464087161535131E-4</c:v>
                </c:pt>
                <c:pt idx="85">
                  <c:v>5.0550526726648884E-4</c:v>
                </c:pt>
                <c:pt idx="86">
                  <c:v>5.3837667701160522E-4</c:v>
                </c:pt>
                <c:pt idx="87">
                  <c:v>5.7338561063352274E-4</c:v>
                </c:pt>
                <c:pt idx="88">
                  <c:v>6.1067106455373315E-4</c:v>
                </c:pt>
                <c:pt idx="89">
                  <c:v>6.5038107369167928E-4</c:v>
                </c:pt>
                <c:pt idx="90">
                  <c:v>6.9267329920971103E-4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8-40FA-AD8A-79C95146F7F3}"/>
            </c:ext>
          </c:extLst>
        </c:ser>
        <c:ser>
          <c:idx val="3"/>
          <c:order val="3"/>
          <c:tx>
            <c:strRef>
              <c:f>MIMICS_fT2!$P$1</c:f>
              <c:strCache>
                <c:ptCount val="1"/>
                <c:pt idx="0">
                  <c:v>Vmax_k1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MIMICS_fT2!$P$2:$P$92</c:f>
              <c:numCache>
                <c:formatCode>General</c:formatCode>
                <c:ptCount val="91"/>
                <c:pt idx="0">
                  <c:v>7.1647326480868654E-7</c:v>
                </c:pt>
                <c:pt idx="1">
                  <c:v>7.6306325661292983E-7</c:v>
                </c:pt>
                <c:pt idx="2">
                  <c:v>8.1268284832401478E-7</c:v>
                </c:pt>
                <c:pt idx="3">
                  <c:v>8.6552904524802006E-7</c:v>
                </c:pt>
                <c:pt idx="4">
                  <c:v>9.2181166332338846E-7</c:v>
                </c:pt>
                <c:pt idx="5">
                  <c:v>9.8175416215586065E-7</c:v>
                </c:pt>
                <c:pt idx="6">
                  <c:v>1.0455945322230348E-6</c:v>
                </c:pt>
                <c:pt idx="7">
                  <c:v>1.1135862397710339E-6</c:v>
                </c:pt>
                <c:pt idx="8">
                  <c:v>1.185999233154819E-6</c:v>
                </c:pt>
                <c:pt idx="9">
                  <c:v>1.2631210146176287E-6</c:v>
                </c:pt>
                <c:pt idx="10">
                  <c:v>1.3452577817648531E-6</c:v>
                </c:pt>
                <c:pt idx="11">
                  <c:v>1.4327356432643387E-6</c:v>
                </c:pt>
                <c:pt idx="12">
                  <c:v>1.5259019135998498E-6</c:v>
                </c:pt>
                <c:pt idx="13">
                  <c:v>1.6251264920182488E-6</c:v>
                </c:pt>
                <c:pt idx="14">
                  <c:v>1.7308033311452548E-6</c:v>
                </c:pt>
                <c:pt idx="15">
                  <c:v>1.8433520011006449E-6</c:v>
                </c:pt>
                <c:pt idx="16">
                  <c:v>1.9632193553229221E-6</c:v>
                </c:pt>
                <c:pt idx="17">
                  <c:v>2.0908813047172935E-6</c:v>
                </c:pt>
                <c:pt idx="18">
                  <c:v>2.2268447071708864E-6</c:v>
                </c:pt>
                <c:pt idx="19">
                  <c:v>2.3716493799371725E-6</c:v>
                </c:pt>
                <c:pt idx="20">
                  <c:v>2.5258702428793715E-6</c:v>
                </c:pt>
                <c:pt idx="21">
                  <c:v>2.6901196010822263E-6</c:v>
                </c:pt>
                <c:pt idx="22">
                  <c:v>2.8650495758947857E-6</c:v>
                </c:pt>
                <c:pt idx="23">
                  <c:v>3.0513546940562154E-6</c:v>
                </c:pt>
                <c:pt idx="24">
                  <c:v>3.249774645184297E-6</c:v>
                </c:pt>
                <c:pt idx="25">
                  <c:v>3.4610972185746674E-6</c:v>
                </c:pt>
                <c:pt idx="26">
                  <c:v>3.6861614309708433E-6</c:v>
                </c:pt>
                <c:pt idx="27">
                  <c:v>3.9258608577232219E-6</c:v>
                </c:pt>
                <c:pt idx="28">
                  <c:v>4.1811471805628637E-6</c:v>
                </c:pt>
                <c:pt idx="29">
                  <c:v>4.4530339660757503E-6</c:v>
                </c:pt>
                <c:pt idx="30">
                  <c:v>4.7426006898793036E-6</c:v>
                </c:pt>
                <c:pt idx="31">
                  <c:v>5.0509970224783619E-6</c:v>
                </c:pt>
                <c:pt idx="32">
                  <c:v>5.3794473938168642E-6</c:v>
                </c:pt>
                <c:pt idx="33">
                  <c:v>5.7292558546478613E-6</c:v>
                </c:pt>
                <c:pt idx="34">
                  <c:v>6.1018112540230631E-6</c:v>
                </c:pt>
                <c:pt idx="35">
                  <c:v>6.4985927534581874E-6</c:v>
                </c:pt>
                <c:pt idx="36">
                  <c:v>6.9211756996670452E-6</c:v>
                </c:pt>
                <c:pt idx="37">
                  <c:v>7.3712378791809098E-6</c:v>
                </c:pt>
                <c:pt idx="38">
                  <c:v>7.8505661796861129E-6</c:v>
                </c:pt>
                <c:pt idx="39">
                  <c:v>8.3610636845272901E-6</c:v>
                </c:pt>
                <c:pt idx="40">
                  <c:v>8.9047572285437521E-6</c:v>
                </c:pt>
                <c:pt idx="41">
                  <c:v>9.4838054452380687E-6</c:v>
                </c:pt>
                <c:pt idx="42">
                  <c:v>1.0100507337226549E-5</c:v>
                </c:pt>
                <c:pt idx="43">
                  <c:v>1.0757311403998999E-5</c:v>
                </c:pt>
                <c:pt idx="44">
                  <c:v>1.1456825363227928E-5</c:v>
                </c:pt>
                <c:pt idx="45">
                  <c:v>1.2201826504223699E-5</c:v>
                </c:pt>
                <c:pt idx="46">
                  <c:v>1.2995272714642132E-5</c:v>
                </c:pt>
                <c:pt idx="47">
                  <c:v>1.3840314224224136E-5</c:v>
                </c:pt>
                <c:pt idx="48">
                  <c:v>1.4740306112193517E-5</c:v>
                </c:pt>
                <c:pt idx="49">
                  <c:v>1.5698821627971349E-5</c:v>
                </c:pt>
                <c:pt idx="50">
                  <c:v>1.6719666378094378E-5</c:v>
                </c:pt>
                <c:pt idx="51">
                  <c:v>1.7806893435663795E-5</c:v>
                </c:pt>
                <c:pt idx="52">
                  <c:v>1.8964819432313687E-5</c:v>
                </c:pt>
                <c:pt idx="53">
                  <c:v>2.0198041696589482E-5</c:v>
                </c:pt>
                <c:pt idx="54">
                  <c:v>2.1511456506780804E-5</c:v>
                </c:pt>
                <c:pt idx="55">
                  <c:v>2.2910278530678474E-5</c:v>
                </c:pt>
                <c:pt idx="56">
                  <c:v>2.4400061529437324E-5</c:v>
                </c:pt>
                <c:pt idx="57">
                  <c:v>2.5986720407746002E-5</c:v>
                </c:pt>
                <c:pt idx="58">
                  <c:v>2.7676554697849377E-5</c:v>
                </c:pt>
                <c:pt idx="59">
                  <c:v>2.9476273570662882E-5</c:v>
                </c:pt>
                <c:pt idx="60">
                  <c:v>3.1393022473280346E-5</c:v>
                </c:pt>
                <c:pt idx="61">
                  <c:v>3.3434411498635092E-5</c:v>
                </c:pt>
                <c:pt idx="62">
                  <c:v>3.5608545599950177E-5</c:v>
                </c:pt>
                <c:pt idx="63">
                  <c:v>3.792405676993873E-5</c:v>
                </c:pt>
                <c:pt idx="64">
                  <c:v>4.0390138312516426E-5</c:v>
                </c:pt>
                <c:pt idx="65">
                  <c:v>4.3016581343094651E-5</c:v>
                </c:pt>
                <c:pt idx="66">
                  <c:v>4.5813813662372433E-5</c:v>
                </c:pt>
                <c:pt idx="67">
                  <c:v>4.8792941157968491E-5</c:v>
                </c:pt>
                <c:pt idx="68">
                  <c:v>5.1965791898270287E-5</c:v>
                </c:pt>
                <c:pt idx="69">
                  <c:v>5.5344963093566571E-5</c:v>
                </c:pt>
                <c:pt idx="70">
                  <c:v>5.8943871110914449E-5</c:v>
                </c:pt>
                <c:pt idx="71">
                  <c:v>6.2776804741314707E-5</c:v>
                </c:pt>
                <c:pt idx="72">
                  <c:v>6.685898193068321E-5</c:v>
                </c:pt>
                <c:pt idx="73">
                  <c:v>7.1206610199858492E-5</c:v>
                </c:pt>
                <c:pt idx="74">
                  <c:v>7.5836950993530964E-5</c:v>
                </c:pt>
                <c:pt idx="75">
                  <c:v>8.0768388213579674E-5</c:v>
                </c:pt>
                <c:pt idx="76">
                  <c:v>8.6020501208915767E-5</c:v>
                </c:pt>
                <c:pt idx="77">
                  <c:v>9.1614142511624308E-5</c:v>
                </c:pt>
                <c:pt idx="78">
                  <c:v>9.7571520628041565E-5</c:v>
                </c:pt>
                <c:pt idx="79">
                  <c:v>1.0391628821347521E-4</c:v>
                </c:pt>
                <c:pt idx="80">
                  <c:v>1.1067363598064693E-4</c:v>
                </c:pt>
                <c:pt idx="81">
                  <c:v>1.1787039271470457E-4</c:v>
                </c:pt>
                <c:pt idx="82">
                  <c:v>1.2553513179189434E-4</c:v>
                </c:pt>
                <c:pt idx="83">
                  <c:v>1.3369828462480668E-4</c:v>
                </c:pt>
                <c:pt idx="84">
                  <c:v>1.4239226148460537E-4</c:v>
                </c:pt>
                <c:pt idx="85">
                  <c:v>1.5165158017994666E-4</c:v>
                </c:pt>
                <c:pt idx="86">
                  <c:v>1.6151300310348157E-4</c:v>
                </c:pt>
                <c:pt idx="87">
                  <c:v>1.7201568319005683E-4</c:v>
                </c:pt>
                <c:pt idx="88">
                  <c:v>1.8320131936611994E-4</c:v>
                </c:pt>
                <c:pt idx="89">
                  <c:v>1.9511432210750379E-4</c:v>
                </c:pt>
                <c:pt idx="90">
                  <c:v>2.0780198976291331E-4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8-40FA-AD8A-79C95146F7F3}"/>
            </c:ext>
          </c:extLst>
        </c:ser>
        <c:ser>
          <c:idx val="4"/>
          <c:order val="4"/>
          <c:tx>
            <c:strRef>
              <c:f>MIMICS_fT2!$Q$1</c:f>
              <c:strCache>
                <c:ptCount val="1"/>
                <c:pt idx="0">
                  <c:v>Vmax_k2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MIMICS_fT2!$Q$2:$Q$92</c:f>
              <c:numCache>
                <c:formatCode>General</c:formatCode>
                <c:ptCount val="91"/>
                <c:pt idx="0">
                  <c:v>7.1647326480868654E-7</c:v>
                </c:pt>
                <c:pt idx="1">
                  <c:v>7.6306325661292983E-7</c:v>
                </c:pt>
                <c:pt idx="2">
                  <c:v>8.1268284832401478E-7</c:v>
                </c:pt>
                <c:pt idx="3">
                  <c:v>8.6552904524802006E-7</c:v>
                </c:pt>
                <c:pt idx="4">
                  <c:v>9.2181166332338846E-7</c:v>
                </c:pt>
                <c:pt idx="5">
                  <c:v>9.8175416215586065E-7</c:v>
                </c:pt>
                <c:pt idx="6">
                  <c:v>1.0455945322230348E-6</c:v>
                </c:pt>
                <c:pt idx="7">
                  <c:v>1.1135862397710339E-6</c:v>
                </c:pt>
                <c:pt idx="8">
                  <c:v>1.185999233154819E-6</c:v>
                </c:pt>
                <c:pt idx="9">
                  <c:v>1.2631210146176287E-6</c:v>
                </c:pt>
                <c:pt idx="10">
                  <c:v>1.3452577817648531E-6</c:v>
                </c:pt>
                <c:pt idx="11">
                  <c:v>1.4327356432643387E-6</c:v>
                </c:pt>
                <c:pt idx="12">
                  <c:v>1.5259019135998498E-6</c:v>
                </c:pt>
                <c:pt idx="13">
                  <c:v>1.6251264920182488E-6</c:v>
                </c:pt>
                <c:pt idx="14">
                  <c:v>1.7308033311452548E-6</c:v>
                </c:pt>
                <c:pt idx="15">
                  <c:v>1.8433520011006449E-6</c:v>
                </c:pt>
                <c:pt idx="16">
                  <c:v>1.9632193553229221E-6</c:v>
                </c:pt>
                <c:pt idx="17">
                  <c:v>2.0908813047172935E-6</c:v>
                </c:pt>
                <c:pt idx="18">
                  <c:v>2.2268447071708864E-6</c:v>
                </c:pt>
                <c:pt idx="19">
                  <c:v>2.3716493799371725E-6</c:v>
                </c:pt>
                <c:pt idx="20">
                  <c:v>2.5258702428793715E-6</c:v>
                </c:pt>
                <c:pt idx="21">
                  <c:v>2.6901196010822263E-6</c:v>
                </c:pt>
                <c:pt idx="22">
                  <c:v>2.8650495758947857E-6</c:v>
                </c:pt>
                <c:pt idx="23">
                  <c:v>3.0513546940562154E-6</c:v>
                </c:pt>
                <c:pt idx="24">
                  <c:v>3.249774645184297E-6</c:v>
                </c:pt>
                <c:pt idx="25">
                  <c:v>3.4610972185746674E-6</c:v>
                </c:pt>
                <c:pt idx="26">
                  <c:v>3.6861614309708433E-6</c:v>
                </c:pt>
                <c:pt idx="27">
                  <c:v>3.9258608577232219E-6</c:v>
                </c:pt>
                <c:pt idx="28">
                  <c:v>4.1811471805628637E-6</c:v>
                </c:pt>
                <c:pt idx="29">
                  <c:v>4.4530339660757503E-6</c:v>
                </c:pt>
                <c:pt idx="30">
                  <c:v>4.7426006898793036E-6</c:v>
                </c:pt>
                <c:pt idx="31">
                  <c:v>5.0509970224783619E-6</c:v>
                </c:pt>
                <c:pt idx="32">
                  <c:v>5.3794473938168642E-6</c:v>
                </c:pt>
                <c:pt idx="33">
                  <c:v>5.7292558546478613E-6</c:v>
                </c:pt>
                <c:pt idx="34">
                  <c:v>6.1018112540230631E-6</c:v>
                </c:pt>
                <c:pt idx="35">
                  <c:v>6.4985927534581874E-6</c:v>
                </c:pt>
                <c:pt idx="36">
                  <c:v>6.9211756996670452E-6</c:v>
                </c:pt>
                <c:pt idx="37">
                  <c:v>7.3712378791809098E-6</c:v>
                </c:pt>
                <c:pt idx="38">
                  <c:v>7.8505661796861129E-6</c:v>
                </c:pt>
                <c:pt idx="39">
                  <c:v>8.3610636845272901E-6</c:v>
                </c:pt>
                <c:pt idx="40">
                  <c:v>8.9047572285437521E-6</c:v>
                </c:pt>
                <c:pt idx="41">
                  <c:v>9.4838054452380687E-6</c:v>
                </c:pt>
                <c:pt idx="42">
                  <c:v>1.0100507337226549E-5</c:v>
                </c:pt>
                <c:pt idx="43">
                  <c:v>1.0757311403998999E-5</c:v>
                </c:pt>
                <c:pt idx="44">
                  <c:v>1.1456825363227928E-5</c:v>
                </c:pt>
                <c:pt idx="45">
                  <c:v>1.2201826504223699E-5</c:v>
                </c:pt>
                <c:pt idx="46">
                  <c:v>1.2995272714642132E-5</c:v>
                </c:pt>
                <c:pt idx="47">
                  <c:v>1.3840314224224136E-5</c:v>
                </c:pt>
                <c:pt idx="48">
                  <c:v>1.4740306112193517E-5</c:v>
                </c:pt>
                <c:pt idx="49">
                  <c:v>1.5698821627971349E-5</c:v>
                </c:pt>
                <c:pt idx="50">
                  <c:v>1.6719666378094378E-5</c:v>
                </c:pt>
                <c:pt idx="51">
                  <c:v>1.7806893435663795E-5</c:v>
                </c:pt>
                <c:pt idx="52">
                  <c:v>1.8964819432313687E-5</c:v>
                </c:pt>
                <c:pt idx="53">
                  <c:v>2.0198041696589482E-5</c:v>
                </c:pt>
                <c:pt idx="54">
                  <c:v>2.1511456506780804E-5</c:v>
                </c:pt>
                <c:pt idx="55">
                  <c:v>2.2910278530678474E-5</c:v>
                </c:pt>
                <c:pt idx="56">
                  <c:v>2.4400061529437324E-5</c:v>
                </c:pt>
                <c:pt idx="57">
                  <c:v>2.5986720407746002E-5</c:v>
                </c:pt>
                <c:pt idx="58">
                  <c:v>2.7676554697849377E-5</c:v>
                </c:pt>
                <c:pt idx="59">
                  <c:v>2.9476273570662882E-5</c:v>
                </c:pt>
                <c:pt idx="60">
                  <c:v>3.1393022473280346E-5</c:v>
                </c:pt>
                <c:pt idx="61">
                  <c:v>3.3434411498635092E-5</c:v>
                </c:pt>
                <c:pt idx="62">
                  <c:v>3.5608545599950177E-5</c:v>
                </c:pt>
                <c:pt idx="63">
                  <c:v>3.792405676993873E-5</c:v>
                </c:pt>
                <c:pt idx="64">
                  <c:v>4.0390138312516426E-5</c:v>
                </c:pt>
                <c:pt idx="65">
                  <c:v>4.3016581343094651E-5</c:v>
                </c:pt>
                <c:pt idx="66">
                  <c:v>4.5813813662372433E-5</c:v>
                </c:pt>
                <c:pt idx="67">
                  <c:v>4.8792941157968491E-5</c:v>
                </c:pt>
                <c:pt idx="68">
                  <c:v>5.1965791898270287E-5</c:v>
                </c:pt>
                <c:pt idx="69">
                  <c:v>5.5344963093566571E-5</c:v>
                </c:pt>
                <c:pt idx="70">
                  <c:v>5.8943871110914449E-5</c:v>
                </c:pt>
                <c:pt idx="71">
                  <c:v>6.2776804741314707E-5</c:v>
                </c:pt>
                <c:pt idx="72">
                  <c:v>6.685898193068321E-5</c:v>
                </c:pt>
                <c:pt idx="73">
                  <c:v>7.1206610199858492E-5</c:v>
                </c:pt>
                <c:pt idx="74">
                  <c:v>7.5836950993530964E-5</c:v>
                </c:pt>
                <c:pt idx="75">
                  <c:v>8.0768388213579674E-5</c:v>
                </c:pt>
                <c:pt idx="76">
                  <c:v>8.6020501208915767E-5</c:v>
                </c:pt>
                <c:pt idx="77">
                  <c:v>9.1614142511624308E-5</c:v>
                </c:pt>
                <c:pt idx="78">
                  <c:v>9.7571520628041565E-5</c:v>
                </c:pt>
                <c:pt idx="79">
                  <c:v>1.0391628821347521E-4</c:v>
                </c:pt>
                <c:pt idx="80">
                  <c:v>1.1067363598064693E-4</c:v>
                </c:pt>
                <c:pt idx="81">
                  <c:v>1.1787039271470457E-4</c:v>
                </c:pt>
                <c:pt idx="82">
                  <c:v>1.2553513179189434E-4</c:v>
                </c:pt>
                <c:pt idx="83">
                  <c:v>1.3369828462480668E-4</c:v>
                </c:pt>
                <c:pt idx="84">
                  <c:v>1.4239226148460537E-4</c:v>
                </c:pt>
                <c:pt idx="85">
                  <c:v>1.5165158017994666E-4</c:v>
                </c:pt>
                <c:pt idx="86">
                  <c:v>1.6151300310348157E-4</c:v>
                </c:pt>
                <c:pt idx="87">
                  <c:v>1.7201568319005683E-4</c:v>
                </c:pt>
                <c:pt idx="88">
                  <c:v>1.8320131936611994E-4</c:v>
                </c:pt>
                <c:pt idx="89">
                  <c:v>1.9511432210750379E-4</c:v>
                </c:pt>
                <c:pt idx="90">
                  <c:v>2.0780198976291331E-4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D8-40FA-AD8A-79C95146F7F3}"/>
            </c:ext>
          </c:extLst>
        </c:ser>
        <c:ser>
          <c:idx val="5"/>
          <c:order val="5"/>
          <c:tx>
            <c:strRef>
              <c:f>MIMICS_fT2!$R$1</c:f>
              <c:strCache>
                <c:ptCount val="1"/>
                <c:pt idx="0">
                  <c:v>Vmax_k3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MIMICS_fT2!$R$2:$R$92</c:f>
              <c:numCache>
                <c:formatCode>General</c:formatCode>
                <c:ptCount val="91"/>
                <c:pt idx="0">
                  <c:v>4.7764884320579103E-7</c:v>
                </c:pt>
                <c:pt idx="1">
                  <c:v>5.0870883774195319E-7</c:v>
                </c:pt>
                <c:pt idx="2">
                  <c:v>5.4178856554934318E-7</c:v>
                </c:pt>
                <c:pt idx="3">
                  <c:v>5.7701936349868004E-7</c:v>
                </c:pt>
                <c:pt idx="4">
                  <c:v>6.1454110888225897E-7</c:v>
                </c:pt>
                <c:pt idx="5">
                  <c:v>6.5450277477057377E-7</c:v>
                </c:pt>
                <c:pt idx="6">
                  <c:v>6.9706302148202323E-7</c:v>
                </c:pt>
                <c:pt idx="7">
                  <c:v>7.4239082651402263E-7</c:v>
                </c:pt>
                <c:pt idx="8">
                  <c:v>7.9066615543654601E-7</c:v>
                </c:pt>
                <c:pt idx="9">
                  <c:v>8.4208067641175251E-7</c:v>
                </c:pt>
                <c:pt idx="10">
                  <c:v>8.9683852117656869E-7</c:v>
                </c:pt>
                <c:pt idx="11">
                  <c:v>9.5515709550955923E-7</c:v>
                </c:pt>
                <c:pt idx="12">
                  <c:v>1.0172679423998999E-6</c:v>
                </c:pt>
                <c:pt idx="13">
                  <c:v>1.0834176613454991E-6</c:v>
                </c:pt>
                <c:pt idx="14">
                  <c:v>1.1538688874301699E-6</c:v>
                </c:pt>
                <c:pt idx="15">
                  <c:v>1.2289013340670966E-6</c:v>
                </c:pt>
                <c:pt idx="16">
                  <c:v>1.3088129035486147E-6</c:v>
                </c:pt>
                <c:pt idx="17">
                  <c:v>1.3939208698115288E-6</c:v>
                </c:pt>
                <c:pt idx="18">
                  <c:v>1.4845631381139243E-6</c:v>
                </c:pt>
                <c:pt idx="19">
                  <c:v>1.5810995866247816E-6</c:v>
                </c:pt>
                <c:pt idx="20">
                  <c:v>1.6839134952529143E-6</c:v>
                </c:pt>
                <c:pt idx="21">
                  <c:v>1.7934130673881509E-6</c:v>
                </c:pt>
                <c:pt idx="22">
                  <c:v>1.910033050596524E-6</c:v>
                </c:pt>
                <c:pt idx="23">
                  <c:v>2.0342364627041434E-6</c:v>
                </c:pt>
                <c:pt idx="24">
                  <c:v>2.1665164301228647E-6</c:v>
                </c:pt>
                <c:pt idx="25">
                  <c:v>2.3073981457164451E-6</c:v>
                </c:pt>
                <c:pt idx="26">
                  <c:v>2.4574409539805624E-6</c:v>
                </c:pt>
                <c:pt idx="27">
                  <c:v>2.6172405718154814E-6</c:v>
                </c:pt>
                <c:pt idx="28">
                  <c:v>2.7874314537085759E-6</c:v>
                </c:pt>
                <c:pt idx="29">
                  <c:v>2.9686893107171667E-6</c:v>
                </c:pt>
                <c:pt idx="30">
                  <c:v>3.1617337932528692E-6</c:v>
                </c:pt>
                <c:pt idx="31">
                  <c:v>3.367331348318908E-6</c:v>
                </c:pt>
                <c:pt idx="32">
                  <c:v>3.5862982625445758E-6</c:v>
                </c:pt>
                <c:pt idx="33">
                  <c:v>3.8195039030985742E-6</c:v>
                </c:pt>
                <c:pt idx="34">
                  <c:v>4.0678741693487085E-6</c:v>
                </c:pt>
                <c:pt idx="35">
                  <c:v>4.332395168972125E-6</c:v>
                </c:pt>
                <c:pt idx="36">
                  <c:v>4.6141171331113634E-6</c:v>
                </c:pt>
                <c:pt idx="37">
                  <c:v>4.9141585861206063E-6</c:v>
                </c:pt>
                <c:pt idx="38">
                  <c:v>5.2337107864574091E-6</c:v>
                </c:pt>
                <c:pt idx="39">
                  <c:v>5.5740424563515273E-6</c:v>
                </c:pt>
                <c:pt idx="40">
                  <c:v>5.9365048190291681E-6</c:v>
                </c:pt>
                <c:pt idx="41">
                  <c:v>6.3225369634920461E-6</c:v>
                </c:pt>
                <c:pt idx="42">
                  <c:v>6.7336715581510327E-6</c:v>
                </c:pt>
                <c:pt idx="43">
                  <c:v>7.1715409359993327E-6</c:v>
                </c:pt>
                <c:pt idx="44">
                  <c:v>7.6378835754852859E-6</c:v>
                </c:pt>
                <c:pt idx="45">
                  <c:v>8.1345510028157994E-6</c:v>
                </c:pt>
                <c:pt idx="46">
                  <c:v>8.6635151430947547E-6</c:v>
                </c:pt>
                <c:pt idx="47">
                  <c:v>9.2268761494827574E-6</c:v>
                </c:pt>
                <c:pt idx="48">
                  <c:v>9.826870741462344E-6</c:v>
                </c:pt>
                <c:pt idx="49">
                  <c:v>1.0465881085314233E-5</c:v>
                </c:pt>
                <c:pt idx="50">
                  <c:v>1.1146444252062918E-5</c:v>
                </c:pt>
                <c:pt idx="51">
                  <c:v>1.1871262290442529E-5</c:v>
                </c:pt>
                <c:pt idx="52">
                  <c:v>1.2643212954875792E-5</c:v>
                </c:pt>
                <c:pt idx="53">
                  <c:v>1.3465361131059654E-5</c:v>
                </c:pt>
                <c:pt idx="54">
                  <c:v>1.4340971004520536E-5</c:v>
                </c:pt>
                <c:pt idx="55">
                  <c:v>1.5273519020452316E-5</c:v>
                </c:pt>
                <c:pt idx="56">
                  <c:v>1.6266707686291549E-5</c:v>
                </c:pt>
                <c:pt idx="57">
                  <c:v>1.7324480271830669E-5</c:v>
                </c:pt>
                <c:pt idx="58">
                  <c:v>1.8451036465232919E-5</c:v>
                </c:pt>
                <c:pt idx="59">
                  <c:v>1.9650849047108587E-5</c:v>
                </c:pt>
                <c:pt idx="60">
                  <c:v>2.0928681648853563E-5</c:v>
                </c:pt>
                <c:pt idx="61">
                  <c:v>2.2289607665756729E-5</c:v>
                </c:pt>
                <c:pt idx="62">
                  <c:v>2.3739030399966782E-5</c:v>
                </c:pt>
                <c:pt idx="63">
                  <c:v>2.5282704513292488E-5</c:v>
                </c:pt>
                <c:pt idx="64">
                  <c:v>2.6926758875010953E-5</c:v>
                </c:pt>
                <c:pt idx="65">
                  <c:v>2.8677720895396434E-5</c:v>
                </c:pt>
                <c:pt idx="66">
                  <c:v>3.0542542441581622E-5</c:v>
                </c:pt>
                <c:pt idx="67">
                  <c:v>3.2528627438645661E-5</c:v>
                </c:pt>
                <c:pt idx="68">
                  <c:v>3.4643861265513525E-5</c:v>
                </c:pt>
                <c:pt idx="69">
                  <c:v>3.6896642062377712E-5</c:v>
                </c:pt>
                <c:pt idx="70">
                  <c:v>3.9295914073942963E-5</c:v>
                </c:pt>
                <c:pt idx="71">
                  <c:v>4.1851203160876471E-5</c:v>
                </c:pt>
                <c:pt idx="72">
                  <c:v>4.4572654620455478E-5</c:v>
                </c:pt>
                <c:pt idx="73">
                  <c:v>4.747107346657233E-5</c:v>
                </c:pt>
                <c:pt idx="74">
                  <c:v>5.0557967329020647E-5</c:v>
                </c:pt>
                <c:pt idx="75">
                  <c:v>5.3845592142386452E-5</c:v>
                </c:pt>
                <c:pt idx="76">
                  <c:v>5.7347000805943845E-5</c:v>
                </c:pt>
                <c:pt idx="77">
                  <c:v>6.1076095007749534E-5</c:v>
                </c:pt>
                <c:pt idx="78">
                  <c:v>6.5047680418694372E-5</c:v>
                </c:pt>
                <c:pt idx="79">
                  <c:v>6.9277525475650142E-5</c:v>
                </c:pt>
                <c:pt idx="80">
                  <c:v>7.3782423987097959E-5</c:v>
                </c:pt>
                <c:pt idx="81">
                  <c:v>7.8580261809803041E-5</c:v>
                </c:pt>
                <c:pt idx="82">
                  <c:v>8.3690087861262895E-5</c:v>
                </c:pt>
                <c:pt idx="83">
                  <c:v>8.9132189749871116E-5</c:v>
                </c:pt>
                <c:pt idx="84">
                  <c:v>9.4928174323070258E-5</c:v>
                </c:pt>
                <c:pt idx="85">
                  <c:v>1.0110105345329777E-4</c:v>
                </c:pt>
                <c:pt idx="86">
                  <c:v>1.0767533540232104E-4</c:v>
                </c:pt>
                <c:pt idx="87">
                  <c:v>1.1467712212670456E-4</c:v>
                </c:pt>
                <c:pt idx="88">
                  <c:v>1.2213421291074663E-4</c:v>
                </c:pt>
                <c:pt idx="89">
                  <c:v>1.3007621473833586E-4</c:v>
                </c:pt>
                <c:pt idx="90">
                  <c:v>1.3853465984194221E-4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D8-40FA-AD8A-79C95146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45976"/>
        <c:axId val="541547288"/>
      </c:scatterChart>
      <c:valAx>
        <c:axId val="541545976"/>
        <c:scaling>
          <c:orientation val="minMax"/>
          <c:max val="5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Temperature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47288"/>
        <c:crosses val="autoZero"/>
        <c:crossBetween val="midCat"/>
      </c:valAx>
      <c:valAx>
        <c:axId val="541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(MIC*Vmax)/(Km</a:t>
            </a:r>
            <a:r>
              <a:rPr lang="en-US" baseline="-25000"/>
              <a:t>20</a:t>
            </a:r>
            <a:r>
              <a:rPr lang="en-US"/>
              <a:t>+MIC)</a:t>
            </a:r>
            <a:r>
              <a:rPr lang="en-US" baseline="0"/>
              <a:t> </a:t>
            </a:r>
            <a:r>
              <a:rPr lang="en-US"/>
              <a:t>(MIC=0.05)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MIMICS_fT2!$AD$1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MIMICS_fT2!$AD$2:$AD$92</c:f>
              <c:numCache>
                <c:formatCode>General</c:formatCode>
                <c:ptCount val="91"/>
                <c:pt idx="0">
                  <c:v>9.8875985472861882E-7</c:v>
                </c:pt>
                <c:pt idx="1">
                  <c:v>1.0530557828404259E-6</c:v>
                </c:pt>
                <c:pt idx="2">
                  <c:v>1.1215326719327864E-6</c:v>
                </c:pt>
                <c:pt idx="3">
                  <c:v>1.1944623966832165E-6</c:v>
                </c:pt>
                <c:pt idx="4">
                  <c:v>1.2721345109201756E-6</c:v>
                </c:pt>
                <c:pt idx="5">
                  <c:v>1.3548573972423773E-6</c:v>
                </c:pt>
                <c:pt idx="6">
                  <c:v>1.4429594913942025E-6</c:v>
                </c:pt>
                <c:pt idx="7">
                  <c:v>1.5367905862583791E-6</c:v>
                </c:pt>
                <c:pt idx="8">
                  <c:v>1.6367232206431865E-6</c:v>
                </c:pt>
                <c:pt idx="9">
                  <c:v>1.7431541583780952E-6</c:v>
                </c:pt>
                <c:pt idx="10">
                  <c:v>1.8565059635903295E-6</c:v>
                </c:pt>
                <c:pt idx="11">
                  <c:v>1.9772286784166779E-6</c:v>
                </c:pt>
                <c:pt idx="12">
                  <c:v>2.1058016098116054E-6</c:v>
                </c:pt>
                <c:pt idx="13">
                  <c:v>2.2427352325458493E-6</c:v>
                </c:pt>
                <c:pt idx="14">
                  <c:v>2.3885732159509925E-6</c:v>
                </c:pt>
                <c:pt idx="15">
                  <c:v>2.5438945824568395E-6</c:v>
                </c:pt>
                <c:pt idx="16">
                  <c:v>2.70931600649165E-6</c:v>
                </c:pt>
                <c:pt idx="17">
                  <c:v>2.8854942628725853E-6</c:v>
                </c:pt>
                <c:pt idx="18">
                  <c:v>3.0731288344072548E-6</c:v>
                </c:pt>
                <c:pt idx="19">
                  <c:v>3.2729646890593461E-6</c:v>
                </c:pt>
                <c:pt idx="20">
                  <c:v>3.4857952377045473E-6</c:v>
                </c:pt>
                <c:pt idx="21">
                  <c:v>3.7124654842200098E-6</c:v>
                </c:pt>
                <c:pt idx="22">
                  <c:v>3.953875380414158E-6</c:v>
                </c:pt>
                <c:pt idx="23">
                  <c:v>4.2109833991169647E-6</c:v>
                </c:pt>
                <c:pt idx="24">
                  <c:v>4.4848103396170391E-6</c:v>
                </c:pt>
                <c:pt idx="25">
                  <c:v>4.7764433805542111E-6</c:v>
                </c:pt>
                <c:pt idx="26">
                  <c:v>5.0870403963589465E-6</c:v>
                </c:pt>
                <c:pt idx="27">
                  <c:v>5.4178345543761341E-6</c:v>
                </c:pt>
                <c:pt idx="28">
                  <c:v>5.7701392109253612E-6</c:v>
                </c:pt>
                <c:pt idx="29">
                  <c:v>6.1453531257364534E-6</c:v>
                </c:pt>
                <c:pt idx="30">
                  <c:v>6.5449660154633237E-6</c:v>
                </c:pt>
                <c:pt idx="31">
                  <c:v>6.9705644683252133E-6</c:v>
                </c:pt>
                <c:pt idx="32">
                  <c:v>7.4238382433584439E-6</c:v>
                </c:pt>
                <c:pt idx="33">
                  <c:v>7.906586979288536E-6</c:v>
                </c:pt>
                <c:pt idx="34">
                  <c:v>8.4207273396590627E-6</c:v>
                </c:pt>
                <c:pt idx="35">
                  <c:v>8.9683006225857268E-6</c:v>
                </c:pt>
                <c:pt idx="36">
                  <c:v>9.551480865348634E-6</c:v>
                </c:pt>
                <c:pt idx="37">
                  <c:v>1.0172583476000546E-5</c:v>
                </c:pt>
                <c:pt idx="38">
                  <c:v>1.0834074426261466E-5</c:v>
                </c:pt>
                <c:pt idx="39">
                  <c:v>1.1538580042197975E-5</c:v>
                </c:pt>
                <c:pt idx="40">
                  <c:v>1.2288897431559528E-5</c:v>
                </c:pt>
                <c:pt idx="41">
                  <c:v>1.3088005589171548E-5</c:v>
                </c:pt>
                <c:pt idx="42">
                  <c:v>1.393907722447704E-5</c:v>
                </c:pt>
                <c:pt idx="43">
                  <c:v>1.484549135818586E-5</c:v>
                </c:pt>
                <c:pt idx="44">
                  <c:v>1.5810846738044341E-5</c:v>
                </c:pt>
                <c:pt idx="45">
                  <c:v>1.6838976126989972E-5</c:v>
                </c:pt>
                <c:pt idx="46">
                  <c:v>1.7933961520419531E-5</c:v>
                </c:pt>
                <c:pt idx="47">
                  <c:v>1.9100150352988269E-5</c:v>
                </c:pt>
                <c:pt idx="48">
                  <c:v>2.0342172759285809E-5</c:v>
                </c:pt>
                <c:pt idx="49">
                  <c:v>2.1664959956919329E-5</c:v>
                </c:pt>
                <c:pt idx="50">
                  <c:v>2.307376382499058E-5</c:v>
                </c:pt>
                <c:pt idx="51">
                  <c:v>2.457417775569937E-5</c:v>
                </c:pt>
                <c:pt idx="52">
                  <c:v>2.6172158861860752E-5</c:v>
                </c:pt>
                <c:pt idx="53">
                  <c:v>2.7874051628507145E-5</c:v>
                </c:pt>
                <c:pt idx="54">
                  <c:v>2.9686613102479179E-5</c:v>
                </c:pt>
                <c:pt idx="55">
                  <c:v>3.1617039720016087E-5</c:v>
                </c:pt>
                <c:pt idx="56">
                  <c:v>3.367299587885935E-5</c:v>
                </c:pt>
                <c:pt idx="57">
                  <c:v>3.5862644368310347E-5</c:v>
                </c:pt>
                <c:pt idx="58">
                  <c:v>3.8194678778057938E-5</c:v>
                </c:pt>
                <c:pt idx="59">
                  <c:v>4.0678358014450089E-5</c:v>
                </c:pt>
                <c:pt idx="60">
                  <c:v>4.3323543061249207E-5</c:v>
                </c:pt>
                <c:pt idx="61">
                  <c:v>4.614073613082359E-5</c:v>
                </c:pt>
                <c:pt idx="62">
                  <c:v>4.914112236121677E-5</c:v>
                </c:pt>
                <c:pt idx="63">
                  <c:v>5.2336614224645506E-5</c:v>
                </c:pt>
                <c:pt idx="64">
                  <c:v>5.573989882374238E-5</c:v>
                </c:pt>
                <c:pt idx="65">
                  <c:v>5.9364488263323141E-5</c:v>
                </c:pt>
                <c:pt idx="66">
                  <c:v>6.322477329767095E-5</c:v>
                </c:pt>
                <c:pt idx="67">
                  <c:v>6.7336080466334327E-5</c:v>
                </c:pt>
                <c:pt idx="68">
                  <c:v>7.1714732945284921E-5</c:v>
                </c:pt>
                <c:pt idx="69">
                  <c:v>7.6378115355033949E-5</c:v>
                </c:pt>
                <c:pt idx="70">
                  <c:v>8.1344742783015826E-5</c:v>
                </c:pt>
                <c:pt idx="71">
                  <c:v>8.6634334294278942E-5</c:v>
                </c:pt>
                <c:pt idx="72">
                  <c:v>9.226789122234419E-5</c:v>
                </c:pt>
                <c:pt idx="73">
                  <c:v>9.8267780551071124E-5</c:v>
                </c:pt>
                <c:pt idx="74">
                  <c:v>1.0465782371858288E-4</c:v>
                </c:pt>
                <c:pt idx="75">
                  <c:v>1.1146339119582943E-4</c:v>
                </c:pt>
                <c:pt idx="76">
                  <c:v>1.1871150321529673E-4</c:v>
                </c:pt>
                <c:pt idx="77">
                  <c:v>1.2643093704978449E-4</c:v>
                </c:pt>
                <c:pt idx="78">
                  <c:v>1.3465234126718405E-4</c:v>
                </c:pt>
                <c:pt idx="79">
                  <c:v>1.434083574148841E-4</c:v>
                </c:pt>
                <c:pt idx="80">
                  <c:v>1.5273374961692751E-4</c:v>
                </c:pt>
                <c:pt idx="81">
                  <c:v>1.6266554259846197E-4</c:v>
                </c:pt>
                <c:pt idx="82">
                  <c:v>1.7324316868548502E-4</c:v>
                </c:pt>
                <c:pt idx="83">
                  <c:v>1.8450862436351808E-4</c:v>
                </c:pt>
                <c:pt idx="84">
                  <c:v>1.9650663701679407E-4</c:v>
                </c:pt>
                <c:pt idx="85">
                  <c:v>2.0928484250996935E-4</c:v>
                </c:pt>
                <c:pt idx="86">
                  <c:v>2.2289397431741434E-4</c:v>
                </c:pt>
                <c:pt idx="87">
                  <c:v>2.3738806495097933E-4</c:v>
                </c:pt>
                <c:pt idx="88">
                  <c:v>2.5282466048597751E-4</c:v>
                </c:pt>
                <c:pt idx="89">
                  <c:v>2.6926504903710872E-4</c:v>
                </c:pt>
                <c:pt idx="90">
                  <c:v>2.8677450409145402E-4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9-420D-A40A-80786D6CF2A3}"/>
            </c:ext>
          </c:extLst>
        </c:ser>
        <c:ser>
          <c:idx val="1"/>
          <c:order val="1"/>
          <c:tx>
            <c:strRef>
              <c:f>MIMICS_fT2!$AE$1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MIMICS_fT2!$AE$2:$AE$92</c:f>
              <c:numCache>
                <c:formatCode>General</c:formatCode>
                <c:ptCount val="91"/>
                <c:pt idx="0">
                  <c:v>7.1702095802166661E-8</c:v>
                </c:pt>
                <c:pt idx="1">
                  <c:v>7.6364656458441831E-8</c:v>
                </c:pt>
                <c:pt idx="2">
                  <c:v>8.1330408696918776E-8</c:v>
                </c:pt>
                <c:pt idx="3">
                  <c:v>8.6619068107869697E-8</c:v>
                </c:pt>
                <c:pt idx="4">
                  <c:v>9.2251632324085645E-8</c:v>
                </c:pt>
                <c:pt idx="5">
                  <c:v>9.8250464388049456E-8</c:v>
                </c:pt>
                <c:pt idx="6">
                  <c:v>1.0463938154021225E-7</c:v>
                </c:pt>
                <c:pt idx="7">
                  <c:v>1.1144374978089085E-7</c:v>
                </c:pt>
                <c:pt idx="8">
                  <c:v>1.1869058458122668E-7</c:v>
                </c:pt>
                <c:pt idx="9">
                  <c:v>1.2640865814305974E-7</c:v>
                </c:pt>
                <c:pt idx="10">
                  <c:v>1.3462861363357358E-7</c:v>
                </c:pt>
                <c:pt idx="11">
                  <c:v>1.4338308684825749E-7</c:v>
                </c:pt>
                <c:pt idx="12">
                  <c:v>1.5270683578522744E-7</c:v>
                </c:pt>
                <c:pt idx="13">
                  <c:v>1.6263687864535478E-7</c:v>
                </c:pt>
                <c:pt idx="14">
                  <c:v>1.7321264080610765E-7</c:v>
                </c:pt>
                <c:pt idx="15">
                  <c:v>1.844761113526362E-7</c:v>
                </c:pt>
                <c:pt idx="16">
                  <c:v>1.9647200978758052E-7</c:v>
                </c:pt>
                <c:pt idx="17">
                  <c:v>2.0924796358148901E-7</c:v>
                </c:pt>
                <c:pt idx="18">
                  <c:v>2.2285469726878053E-7</c:v>
                </c:pt>
                <c:pt idx="19">
                  <c:v>2.3734623384001889E-7</c:v>
                </c:pt>
                <c:pt idx="20">
                  <c:v>2.5278010923008955E-7</c:v>
                </c:pt>
                <c:pt idx="21">
                  <c:v>2.6921760075386642E-7</c:v>
                </c:pt>
                <c:pt idx="22">
                  <c:v>2.8672397039632605E-7</c:v>
                </c:pt>
                <c:pt idx="23">
                  <c:v>3.0536872392304946E-7</c:v>
                </c:pt>
                <c:pt idx="24">
                  <c:v>3.2522588683986235E-7</c:v>
                </c:pt>
                <c:pt idx="25">
                  <c:v>3.4637429829725671E-7</c:v>
                </c:pt>
                <c:pt idx="26">
                  <c:v>3.6889792410648894E-7</c:v>
                </c:pt>
                <c:pt idx="27">
                  <c:v>3.9288619011012378E-7</c:v>
                </c:pt>
                <c:pt idx="28">
                  <c:v>4.1843433723061476E-7</c:v>
                </c:pt>
                <c:pt idx="29">
                  <c:v>4.4564379960656773E-7</c:v>
                </c:pt>
                <c:pt idx="30">
                  <c:v>4.7462260731801241E-7</c:v>
                </c:pt>
                <c:pt idx="31">
                  <c:v>5.0548581529962369E-7</c:v>
                </c:pt>
                <c:pt idx="32">
                  <c:v>5.3835596014481756E-7</c:v>
                </c:pt>
                <c:pt idx="33">
                  <c:v>5.7336354661437004E-7</c:v>
                </c:pt>
                <c:pt idx="34">
                  <c:v>6.1064756578115368E-7</c:v>
                </c:pt>
                <c:pt idx="35">
                  <c:v>6.5035604686819242E-7</c:v>
                </c:pt>
                <c:pt idx="36">
                  <c:v>6.9264664497099828E-7</c:v>
                </c:pt>
                <c:pt idx="37">
                  <c:v>7.3768726699763013E-7</c:v>
                </c:pt>
                <c:pt idx="38">
                  <c:v>7.8565673831166602E-7</c:v>
                </c:pt>
                <c:pt idx="39">
                  <c:v>8.3674551272485098E-7</c:v>
                </c:pt>
                <c:pt idx="40">
                  <c:v>8.9115642865832614E-7</c:v>
                </c:pt>
                <c:pt idx="41">
                  <c:v>9.4910551447463506E-7</c:v>
                </c:pt>
                <c:pt idx="42">
                  <c:v>1.0108228461779231E-6</c:v>
                </c:pt>
                <c:pt idx="43">
                  <c:v>1.0765534608876653E-6</c:v>
                </c:pt>
                <c:pt idx="44">
                  <c:v>1.1465583297127127E-6</c:v>
                </c:pt>
                <c:pt idx="45">
                  <c:v>1.221115393888256E-6</c:v>
                </c:pt>
                <c:pt idx="46">
                  <c:v>1.3005206682894994E-6</c:v>
                </c:pt>
                <c:pt idx="47">
                  <c:v>1.3850894167033508E-6</c:v>
                </c:pt>
                <c:pt idx="48">
                  <c:v>1.4751574035243026E-6</c:v>
                </c:pt>
                <c:pt idx="49">
                  <c:v>1.5710822268441473E-6</c:v>
                </c:pt>
                <c:pt idx="50">
                  <c:v>1.6732447382283025E-6</c:v>
                </c:pt>
                <c:pt idx="51">
                  <c:v>1.7820505548157032E-6</c:v>
                </c:pt>
                <c:pt idx="52">
                  <c:v>1.897931669745762E-6</c:v>
                </c:pt>
                <c:pt idx="53">
                  <c:v>2.0213481673063222E-6</c:v>
                </c:pt>
                <c:pt idx="54">
                  <c:v>2.1527900496122436E-6</c:v>
                </c:pt>
                <c:pt idx="55">
                  <c:v>2.2927791820671349E-6</c:v>
                </c:pt>
                <c:pt idx="56">
                  <c:v>2.4418713653322974E-6</c:v>
                </c:pt>
                <c:pt idx="57">
                  <c:v>2.6006585420292892E-6</c:v>
                </c:pt>
                <c:pt idx="58">
                  <c:v>2.7697711469373481E-6</c:v>
                </c:pt>
                <c:pt idx="59">
                  <c:v>2.9498806100167531E-6</c:v>
                </c:pt>
                <c:pt idx="60">
                  <c:v>3.1417020221958572E-6</c:v>
                </c:pt>
                <c:pt idx="61">
                  <c:v>3.3459969745058532E-6</c:v>
                </c:pt>
                <c:pt idx="62">
                  <c:v>3.5635765818354821E-6</c:v>
                </c:pt>
                <c:pt idx="63">
                  <c:v>3.7953047033109421E-6</c:v>
                </c:pt>
                <c:pt idx="64">
                  <c:v>4.0421013720869591E-6</c:v>
                </c:pt>
                <c:pt idx="65">
                  <c:v>4.3049464481662997E-6</c:v>
                </c:pt>
                <c:pt idx="66">
                  <c:v>4.5848835087505879E-6</c:v>
                </c:pt>
                <c:pt idx="67">
                  <c:v>4.8830239915683743E-6</c:v>
                </c:pt>
                <c:pt idx="68">
                  <c:v>5.2005516076307017E-6</c:v>
                </c:pt>
                <c:pt idx="69">
                  <c:v>5.5387270409342086E-6</c:v>
                </c:pt>
                <c:pt idx="70">
                  <c:v>5.8988929537711207E-6</c:v>
                </c:pt>
                <c:pt idx="71">
                  <c:v>6.2824793175186796E-6</c:v>
                </c:pt>
                <c:pt idx="72">
                  <c:v>6.6910090900729674E-6</c:v>
                </c:pt>
                <c:pt idx="73">
                  <c:v>7.1261042624683438E-6</c:v>
                </c:pt>
                <c:pt idx="74">
                  <c:v>7.5894922986893973E-6</c:v>
                </c:pt>
                <c:pt idx="75">
                  <c:v>8.0830129942435023E-6</c:v>
                </c:pt>
                <c:pt idx="76">
                  <c:v>8.6086257807247239E-6</c:v>
                </c:pt>
                <c:pt idx="77">
                  <c:v>9.1684175053703885E-6</c:v>
                </c:pt>
                <c:pt idx="78">
                  <c:v>9.7646107164975895E-6</c:v>
                </c:pt>
                <c:pt idx="79">
                  <c:v>1.0399572487715562E-5</c:v>
                </c:pt>
                <c:pt idx="80">
                  <c:v>1.1075823815948555E-5</c:v>
                </c:pt>
                <c:pt idx="81">
                  <c:v>1.1796049630582513E-5</c:v>
                </c:pt>
                <c:pt idx="82">
                  <c:v>1.2563109453474887E-5</c:v>
                </c:pt>
                <c:pt idx="83">
                  <c:v>1.33800487521513E-5</c:v>
                </c:pt>
                <c:pt idx="84">
                  <c:v>1.4250111031264482E-5</c:v>
                </c:pt>
                <c:pt idx="85">
                  <c:v>1.5176750710322751E-5</c:v>
                </c:pt>
                <c:pt idx="86">
                  <c:v>1.6163646838816519E-5</c:v>
                </c:pt>
                <c:pt idx="87">
                  <c:v>1.7214717703195822E-5</c:v>
                </c:pt>
                <c:pt idx="88">
                  <c:v>1.8334136383693856E-5</c:v>
                </c:pt>
                <c:pt idx="89">
                  <c:v>1.9526347322761157E-5</c:v>
                </c:pt>
                <c:pt idx="90">
                  <c:v>2.0796083970892951E-5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9-420D-A40A-80786D6CF2A3}"/>
            </c:ext>
          </c:extLst>
        </c:ser>
        <c:ser>
          <c:idx val="2"/>
          <c:order val="2"/>
          <c:tx>
            <c:strRef>
              <c:f>MIMICS_fT2!$AF$1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MIMICS_fT2!$AF$2:$AF$92</c:f>
              <c:numCache>
                <c:formatCode>General</c:formatCode>
                <c:ptCount val="91"/>
                <c:pt idx="0">
                  <c:v>6.2343432373453355E-7</c:v>
                </c:pt>
                <c:pt idx="1">
                  <c:v>6.6397428727529695E-7</c:v>
                </c:pt>
                <c:pt idx="2">
                  <c:v>7.07150436507668E-7</c:v>
                </c:pt>
                <c:pt idx="3">
                  <c:v>1.019185347484772E-6</c:v>
                </c:pt>
                <c:pt idx="4">
                  <c:v>8.021081304242055E-7</c:v>
                </c:pt>
                <c:pt idx="5">
                  <c:v>8.5426668686742324E-7</c:v>
                </c:pt>
                <c:pt idx="6">
                  <c:v>9.0981694937501116E-7</c:v>
                </c:pt>
                <c:pt idx="7">
                  <c:v>9.6897946987193647E-7</c:v>
                </c:pt>
                <c:pt idx="8">
                  <c:v>1.0319891420777346E-6</c:v>
                </c:pt>
                <c:pt idx="9">
                  <c:v>1.0990961341080761E-6</c:v>
                </c:pt>
                <c:pt idx="10">
                  <c:v>1.1705668817204715E-6</c:v>
                </c:pt>
                <c:pt idx="11">
                  <c:v>1.2466851461475993E-6</c:v>
                </c:pt>
                <c:pt idx="12">
                  <c:v>1.3277531407181957E-6</c:v>
                </c:pt>
                <c:pt idx="13">
                  <c:v>1.4140927307385386E-6</c:v>
                </c:pt>
                <c:pt idx="14">
                  <c:v>1.5060467113984316E-6</c:v>
                </c:pt>
                <c:pt idx="15">
                  <c:v>1.6039801687753734E-6</c:v>
                </c:pt>
                <c:pt idx="16">
                  <c:v>1.708281929340532E-6</c:v>
                </c:pt>
                <c:pt idx="17">
                  <c:v>1.8193661037215034E-6</c:v>
                </c:pt>
                <c:pt idx="18">
                  <c:v>1.937673730851088E-6</c:v>
                </c:pt>
                <c:pt idx="19">
                  <c:v>2.0636745290298665E-6</c:v>
                </c:pt>
                <c:pt idx="20">
                  <c:v>2.1978687608548311E-6</c:v>
                </c:pt>
                <c:pt idx="21">
                  <c:v>2.3407892194184462E-6</c:v>
                </c:pt>
                <c:pt idx="22">
                  <c:v>2.4930033436639443E-6</c:v>
                </c:pt>
                <c:pt idx="23">
                  <c:v>2.6551154712954859E-6</c:v>
                </c:pt>
                <c:pt idx="24">
                  <c:v>2.8277692381879683E-6</c:v>
                </c:pt>
                <c:pt idx="25">
                  <c:v>3.0116501338228478E-6</c:v>
                </c:pt>
                <c:pt idx="26">
                  <c:v>3.2074882228958877E-6</c:v>
                </c:pt>
                <c:pt idx="27">
                  <c:v>3.4160610439024433E-6</c:v>
                </c:pt>
                <c:pt idx="28">
                  <c:v>3.638196696208612E-6</c:v>
                </c:pt>
                <c:pt idx="29">
                  <c:v>3.8747771278648345E-6</c:v>
                </c:pt>
                <c:pt idx="30">
                  <c:v>4.1267416372156435E-6</c:v>
                </c:pt>
                <c:pt idx="31">
                  <c:v>4.3950906022079983E-6</c:v>
                </c:pt>
                <c:pt idx="32">
                  <c:v>4.6808894522047971E-6</c:v>
                </c:pt>
                <c:pt idx="33">
                  <c:v>4.9852728980728348E-6</c:v>
                </c:pt>
                <c:pt idx="34">
                  <c:v>5.3094494373400007E-6</c:v>
                </c:pt>
                <c:pt idx="35">
                  <c:v>5.6547061523086517E-6</c:v>
                </c:pt>
                <c:pt idx="36">
                  <c:v>6.0224138201751053E-6</c:v>
                </c:pt>
                <c:pt idx="37">
                  <c:v>6.4140323554440211E-6</c:v>
                </c:pt>
                <c:pt idx="38">
                  <c:v>6.8311166062458708E-6</c:v>
                </c:pt>
                <c:pt idx="39">
                  <c:v>7.2753225275705255E-6</c:v>
                </c:pt>
                <c:pt idx="40">
                  <c:v>7.7484137559267466E-6</c:v>
                </c:pt>
                <c:pt idx="41">
                  <c:v>8.2522686115310282E-6</c:v>
                </c:pt>
                <c:pt idx="42">
                  <c:v>8.788887555826609E-6</c:v>
                </c:pt>
                <c:pt idx="43">
                  <c:v>9.3604011339413661E-6</c:v>
                </c:pt>
                <c:pt idx="44">
                  <c:v>9.9690784336186991E-6</c:v>
                </c:pt>
                <c:pt idx="45">
                  <c:v>1.0617336094205903E-5</c:v>
                </c:pt>
                <c:pt idx="46">
                  <c:v>1.1307747901468562E-5</c:v>
                </c:pt>
                <c:pt idx="47">
                  <c:v>1.2043055006325488E-5</c:v>
                </c:pt>
                <c:pt idx="48">
                  <c:v>1.282617680807559E-5</c:v>
                </c:pt>
                <c:pt idx="49">
                  <c:v>1.366022254532662E-5</c:v>
                </c:pt>
                <c:pt idx="50">
                  <c:v>1.4548503640645421E-5</c:v>
                </c:pt>
                <c:pt idx="51">
                  <c:v>1.549454684794174E-5</c:v>
                </c:pt>
                <c:pt idx="52">
                  <c:v>1.6502108254784777E-5</c:v>
                </c:pt>
                <c:pt idx="53">
                  <c:v>1.7575188195246259E-5</c:v>
                </c:pt>
                <c:pt idx="54">
                  <c:v>1.8718047132478472E-5</c:v>
                </c:pt>
                <c:pt idx="55">
                  <c:v>1.9935222574086164E-5</c:v>
                </c:pt>
                <c:pt idx="56">
                  <c:v>2.1231547087451544E-5</c:v>
                </c:pt>
                <c:pt idx="57">
                  <c:v>2.2612167486539143E-5</c:v>
                </c:pt>
                <c:pt idx="58">
                  <c:v>2.4082565266357675E-5</c:v>
                </c:pt>
                <c:pt idx="59">
                  <c:v>2.5648578366210548E-5</c:v>
                </c:pt>
                <c:pt idx="60">
                  <c:v>2.7316424348141652E-5</c:v>
                </c:pt>
                <c:pt idx="61">
                  <c:v>2.909272508260237E-5</c:v>
                </c:pt>
                <c:pt idx="62">
                  <c:v>3.0984533039349341E-5</c:v>
                </c:pt>
                <c:pt idx="63">
                  <c:v>3.2999359287956171E-5</c:v>
                </c:pt>
                <c:pt idx="64">
                  <c:v>3.5145203319110181E-5</c:v>
                </c:pt>
                <c:pt idx="65">
                  <c:v>3.7430584805093524E-5</c:v>
                </c:pt>
                <c:pt idx="66">
                  <c:v>3.9864577425548074E-5</c:v>
                </c:pt>
                <c:pt idx="67">
                  <c:v>4.2456844892823111E-5</c:v>
                </c:pt>
                <c:pt idx="68">
                  <c:v>4.5217679319937207E-5</c:v>
                </c:pt>
                <c:pt idx="69">
                  <c:v>4.8158042083487474E-5</c:v>
                </c:pt>
                <c:pt idx="70">
                  <c:v>5.1289607343744852E-5</c:v>
                </c:pt>
                <c:pt idx="71">
                  <c:v>5.4624808394723365E-5</c:v>
                </c:pt>
                <c:pt idx="72">
                  <c:v>5.8176887028247898E-5</c:v>
                </c:pt>
                <c:pt idx="73">
                  <c:v>6.1959946108011577E-5</c:v>
                </c:pt>
                <c:pt idx="74">
                  <c:v>6.598900556235763E-5</c:v>
                </c:pt>
                <c:pt idx="75">
                  <c:v>7.0280062018094759E-5</c:v>
                </c:pt>
                <c:pt idx="76">
                  <c:v>7.4850152312111576E-5</c:v>
                </c:pt>
                <c:pt idx="77">
                  <c:v>7.9717421132950015E-5</c:v>
                </c:pt>
                <c:pt idx="78">
                  <c:v>8.4901193060896594E-5</c:v>
                </c:pt>
                <c:pt idx="79">
                  <c:v>9.0422049292613525E-5</c:v>
                </c:pt>
                <c:pt idx="80">
                  <c:v>9.6301909354929571E-5</c:v>
                </c:pt>
                <c:pt idx="81">
                  <c:v>1.0256411813222037E-4</c:v>
                </c:pt>
                <c:pt idx="82">
                  <c:v>1.0923353855290475E-4</c:v>
                </c:pt>
                <c:pt idx="83">
                  <c:v>1.1633665030305116E-4</c:v>
                </c:pt>
                <c:pt idx="84">
                  <c:v>1.2390165495901638E-4</c:v>
                </c:pt>
                <c:pt idx="85">
                  <c:v>1.3195858795652884E-4</c:v>
                </c:pt>
                <c:pt idx="86">
                  <c:v>1.4053943784076819E-4</c:v>
                </c:pt>
                <c:pt idx="87">
                  <c:v>1.4967827327089773E-4</c:v>
                </c:pt>
                <c:pt idx="88">
                  <c:v>1.5941137828330389E-4</c:v>
                </c:pt>
                <c:pt idx="89">
                  <c:v>1.6977739635057321E-4</c:v>
                </c:pt>
                <c:pt idx="90">
                  <c:v>1.8081748380817134E-4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9-420D-A40A-80786D6CF2A3}"/>
            </c:ext>
          </c:extLst>
        </c:ser>
        <c:ser>
          <c:idx val="3"/>
          <c:order val="3"/>
          <c:tx>
            <c:strRef>
              <c:f>MIMICS_fT2!$AG$1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MIMICS_fT2!$AG$2:$AG$92</c:f>
              <c:numCache>
                <c:formatCode>General</c:formatCode>
                <c:ptCount val="91"/>
                <c:pt idx="0">
                  <c:v>1.0755314370325E-7</c:v>
                </c:pt>
                <c:pt idx="1">
                  <c:v>1.1454698468766277E-7</c:v>
                </c:pt>
                <c:pt idx="2">
                  <c:v>1.2199561304537815E-7</c:v>
                </c:pt>
                <c:pt idx="3">
                  <c:v>1.2992860216180456E-7</c:v>
                </c:pt>
                <c:pt idx="4">
                  <c:v>1.3837744848612847E-7</c:v>
                </c:pt>
                <c:pt idx="5">
                  <c:v>1.473756965820742E-7</c:v>
                </c:pt>
                <c:pt idx="6">
                  <c:v>1.5695907231031837E-7</c:v>
                </c:pt>
                <c:pt idx="7">
                  <c:v>1.6716562467133628E-7</c:v>
                </c:pt>
                <c:pt idx="8">
                  <c:v>1.7803587687184002E-7</c:v>
                </c:pt>
                <c:pt idx="9">
                  <c:v>1.896129872145896E-7</c:v>
                </c:pt>
                <c:pt idx="10">
                  <c:v>2.0194292045036035E-7</c:v>
                </c:pt>
                <c:pt idx="11">
                  <c:v>2.1507463027238628E-7</c:v>
                </c:pt>
                <c:pt idx="12">
                  <c:v>2.2906025367784117E-7</c:v>
                </c:pt>
                <c:pt idx="13">
                  <c:v>2.4395531796803221E-7</c:v>
                </c:pt>
                <c:pt idx="14">
                  <c:v>2.5981896120916144E-7</c:v>
                </c:pt>
                <c:pt idx="15">
                  <c:v>2.7671416702895431E-7</c:v>
                </c:pt>
                <c:pt idx="16">
                  <c:v>2.9470801468137079E-7</c:v>
                </c:pt>
                <c:pt idx="17">
                  <c:v>3.1387194537223356E-7</c:v>
                </c:pt>
                <c:pt idx="18">
                  <c:v>3.342820459031708E-7</c:v>
                </c:pt>
                <c:pt idx="19">
                  <c:v>3.5601935076002832E-7</c:v>
                </c:pt>
                <c:pt idx="20">
                  <c:v>3.7917016384513436E-7</c:v>
                </c:pt>
                <c:pt idx="21">
                  <c:v>4.0382640113079957E-7</c:v>
                </c:pt>
                <c:pt idx="22">
                  <c:v>4.3008595559448907E-7</c:v>
                </c:pt>
                <c:pt idx="23">
                  <c:v>4.5805308588457416E-7</c:v>
                </c:pt>
                <c:pt idx="24">
                  <c:v>4.8783883025979363E-7</c:v>
                </c:pt>
                <c:pt idx="25">
                  <c:v>5.1956144744588501E-7</c:v>
                </c:pt>
                <c:pt idx="26">
                  <c:v>5.5334688615973326E-7</c:v>
                </c:pt>
                <c:pt idx="27">
                  <c:v>5.8932928516518556E-7</c:v>
                </c:pt>
                <c:pt idx="28">
                  <c:v>6.2765150584592216E-7</c:v>
                </c:pt>
                <c:pt idx="29">
                  <c:v>6.6846569940985163E-7</c:v>
                </c:pt>
                <c:pt idx="30">
                  <c:v>7.1193391097701851E-7</c:v>
                </c:pt>
                <c:pt idx="31">
                  <c:v>7.5822872294943553E-7</c:v>
                </c:pt>
                <c:pt idx="32">
                  <c:v>8.0753394021722634E-7</c:v>
                </c:pt>
                <c:pt idx="33">
                  <c:v>8.6004531992155489E-7</c:v>
                </c:pt>
                <c:pt idx="34">
                  <c:v>9.1597134867173062E-7</c:v>
                </c:pt>
                <c:pt idx="35">
                  <c:v>9.7553407030228864E-7</c:v>
                </c:pt>
                <c:pt idx="36">
                  <c:v>1.0389699674564973E-6</c:v>
                </c:pt>
                <c:pt idx="37">
                  <c:v>1.1065309004964456E-6</c:v>
                </c:pt>
                <c:pt idx="38">
                  <c:v>1.178485107467499E-6</c:v>
                </c:pt>
                <c:pt idx="39">
                  <c:v>1.2551182690872765E-6</c:v>
                </c:pt>
                <c:pt idx="40">
                  <c:v>1.3367346429874892E-6</c:v>
                </c:pt>
                <c:pt idx="41">
                  <c:v>1.4236582717119525E-6</c:v>
                </c:pt>
                <c:pt idx="42">
                  <c:v>1.5162342692668847E-6</c:v>
                </c:pt>
                <c:pt idx="43">
                  <c:v>1.6148301913314979E-6</c:v>
                </c:pt>
                <c:pt idx="44">
                  <c:v>1.7198374945690692E-6</c:v>
                </c:pt>
                <c:pt idx="45">
                  <c:v>1.8316730908323839E-6</c:v>
                </c:pt>
                <c:pt idx="46">
                  <c:v>1.9507810024342496E-6</c:v>
                </c:pt>
                <c:pt idx="47">
                  <c:v>2.0776341250550261E-6</c:v>
                </c:pt>
                <c:pt idx="48">
                  <c:v>2.2127361052864547E-6</c:v>
                </c:pt>
                <c:pt idx="49">
                  <c:v>2.3566233402662207E-6</c:v>
                </c:pt>
                <c:pt idx="50">
                  <c:v>2.5098671073424538E-6</c:v>
                </c:pt>
                <c:pt idx="51">
                  <c:v>2.6730758322235547E-6</c:v>
                </c:pt>
                <c:pt idx="52">
                  <c:v>2.8468975046186429E-6</c:v>
                </c:pt>
                <c:pt idx="53">
                  <c:v>3.0320222509594837E-6</c:v>
                </c:pt>
                <c:pt idx="54">
                  <c:v>3.2291850744183659E-6</c:v>
                </c:pt>
                <c:pt idx="55">
                  <c:v>3.4391687731007022E-6</c:v>
                </c:pt>
                <c:pt idx="56">
                  <c:v>3.6628070479984466E-6</c:v>
                </c:pt>
                <c:pt idx="57">
                  <c:v>3.9009878130439332E-6</c:v>
                </c:pt>
                <c:pt idx="58">
                  <c:v>4.1546567204060218E-6</c:v>
                </c:pt>
                <c:pt idx="59">
                  <c:v>4.4248209150251299E-6</c:v>
                </c:pt>
                <c:pt idx="60">
                  <c:v>4.7125530332937855E-6</c:v>
                </c:pt>
                <c:pt idx="61">
                  <c:v>5.0189954617587798E-6</c:v>
                </c:pt>
                <c:pt idx="62">
                  <c:v>5.3453648727532234E-6</c:v>
                </c:pt>
                <c:pt idx="63">
                  <c:v>5.6929570549664127E-6</c:v>
                </c:pt>
                <c:pt idx="64">
                  <c:v>6.0631520581304382E-6</c:v>
                </c:pt>
                <c:pt idx="65">
                  <c:v>6.4574196722494491E-6</c:v>
                </c:pt>
                <c:pt idx="66">
                  <c:v>6.8773252631258827E-6</c:v>
                </c:pt>
                <c:pt idx="67">
                  <c:v>7.3245359873525623E-6</c:v>
                </c:pt>
                <c:pt idx="68">
                  <c:v>7.800827411446053E-6</c:v>
                </c:pt>
                <c:pt idx="69">
                  <c:v>8.308090561401315E-6</c:v>
                </c:pt>
                <c:pt idx="70">
                  <c:v>8.8483394306566815E-6</c:v>
                </c:pt>
                <c:pt idx="71">
                  <c:v>9.4237189762780202E-6</c:v>
                </c:pt>
                <c:pt idx="72">
                  <c:v>1.0036513635109449E-5</c:v>
                </c:pt>
                <c:pt idx="73">
                  <c:v>1.0689156393702515E-5</c:v>
                </c:pt>
                <c:pt idx="74">
                  <c:v>1.1384238448034096E-5</c:v>
                </c:pt>
                <c:pt idx="75">
                  <c:v>1.2124519491365254E-5</c:v>
                </c:pt>
                <c:pt idx="76">
                  <c:v>1.2912938671087086E-5</c:v>
                </c:pt>
                <c:pt idx="77">
                  <c:v>1.3752626258055583E-5</c:v>
                </c:pt>
                <c:pt idx="78">
                  <c:v>1.4646916074746386E-5</c:v>
                </c:pt>
                <c:pt idx="79">
                  <c:v>1.5599358731573341E-5</c:v>
                </c:pt>
                <c:pt idx="80">
                  <c:v>1.6613735723922833E-5</c:v>
                </c:pt>
                <c:pt idx="81">
                  <c:v>1.7694074445873769E-5</c:v>
                </c:pt>
                <c:pt idx="82">
                  <c:v>1.8844664180212332E-5</c:v>
                </c:pt>
                <c:pt idx="83">
                  <c:v>2.007007312822695E-5</c:v>
                </c:pt>
                <c:pt idx="84">
                  <c:v>2.1375166546896718E-5</c:v>
                </c:pt>
                <c:pt idx="85">
                  <c:v>2.2765126065484125E-5</c:v>
                </c:pt>
                <c:pt idx="86">
                  <c:v>2.4245470258224779E-5</c:v>
                </c:pt>
                <c:pt idx="87">
                  <c:v>2.5822076554793732E-5</c:v>
                </c:pt>
                <c:pt idx="88">
                  <c:v>2.7501204575540786E-5</c:v>
                </c:pt>
                <c:pt idx="89">
                  <c:v>2.9289520984141736E-5</c:v>
                </c:pt>
                <c:pt idx="90">
                  <c:v>3.1194125956339427E-5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9-420D-A40A-80786D6CF2A3}"/>
            </c:ext>
          </c:extLst>
        </c:ser>
        <c:ser>
          <c:idx val="4"/>
          <c:order val="4"/>
          <c:tx>
            <c:strRef>
              <c:f>MIMICS_fT2!$AH$1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MIMICS_fT2!$AH$2:$AH$92</c:f>
              <c:numCache>
                <c:formatCode>General</c:formatCode>
                <c:ptCount val="91"/>
                <c:pt idx="0">
                  <c:v>1.8703029712036009E-7</c:v>
                </c:pt>
                <c:pt idx="1">
                  <c:v>1.9919228618258913E-7</c:v>
                </c:pt>
                <c:pt idx="2">
                  <c:v>2.121451309523004E-7</c:v>
                </c:pt>
                <c:pt idx="3">
                  <c:v>2.2594025827643996E-7</c:v>
                </c:pt>
                <c:pt idx="4">
                  <c:v>2.4063243912726163E-7</c:v>
                </c:pt>
                <c:pt idx="5">
                  <c:v>2.5628000606022699E-7</c:v>
                </c:pt>
                <c:pt idx="6">
                  <c:v>2.7294508481250336E-7</c:v>
                </c:pt>
                <c:pt idx="7">
                  <c:v>2.90693840961581E-7</c:v>
                </c:pt>
                <c:pt idx="8">
                  <c:v>3.0959674262332044E-7</c:v>
                </c:pt>
                <c:pt idx="9">
                  <c:v>3.2972884023242283E-7</c:v>
                </c:pt>
                <c:pt idx="10">
                  <c:v>3.5117006451614149E-7</c:v>
                </c:pt>
                <c:pt idx="11">
                  <c:v>3.7400554384427986E-7</c:v>
                </c:pt>
                <c:pt idx="12">
                  <c:v>3.9832594221545876E-7</c:v>
                </c:pt>
                <c:pt idx="13">
                  <c:v>4.242278192215617E-7</c:v>
                </c:pt>
                <c:pt idx="14">
                  <c:v>4.5181401341952951E-7</c:v>
                </c:pt>
                <c:pt idx="15">
                  <c:v>4.8119405063261202E-7</c:v>
                </c:pt>
                <c:pt idx="16">
                  <c:v>5.1248457880215961E-7</c:v>
                </c:pt>
                <c:pt idx="17">
                  <c:v>5.4580983111645105E-7</c:v>
                </c:pt>
                <c:pt idx="18">
                  <c:v>5.8130211925532644E-7</c:v>
                </c:pt>
                <c:pt idx="19">
                  <c:v>6.1910235870895992E-7</c:v>
                </c:pt>
                <c:pt idx="20">
                  <c:v>6.5936062825644939E-7</c:v>
                </c:pt>
                <c:pt idx="21">
                  <c:v>7.0223676582553386E-7</c:v>
                </c:pt>
                <c:pt idx="22">
                  <c:v>7.4790100309918333E-7</c:v>
                </c:pt>
                <c:pt idx="23">
                  <c:v>7.9653464138864582E-7</c:v>
                </c:pt>
                <c:pt idx="24">
                  <c:v>8.4833077145639058E-7</c:v>
                </c:pt>
                <c:pt idx="25">
                  <c:v>9.0349504014685414E-7</c:v>
                </c:pt>
                <c:pt idx="26">
                  <c:v>9.6224646686876619E-7</c:v>
                </c:pt>
                <c:pt idx="27">
                  <c:v>1.0248183131707328E-6</c:v>
                </c:pt>
                <c:pt idx="28">
                  <c:v>1.0914590088625834E-6</c:v>
                </c:pt>
                <c:pt idx="29">
                  <c:v>1.1624331383594505E-6</c:v>
                </c:pt>
                <c:pt idx="30">
                  <c:v>1.2380224911646929E-6</c:v>
                </c:pt>
                <c:pt idx="31">
                  <c:v>1.3185271806623993E-6</c:v>
                </c:pt>
                <c:pt idx="32">
                  <c:v>1.4042668356614395E-6</c:v>
                </c:pt>
                <c:pt idx="33">
                  <c:v>1.4955818694218507E-6</c:v>
                </c:pt>
                <c:pt idx="34">
                  <c:v>1.5928348312020007E-6</c:v>
                </c:pt>
                <c:pt idx="35">
                  <c:v>1.6964118456925956E-6</c:v>
                </c:pt>
                <c:pt idx="36">
                  <c:v>1.8067241460525314E-6</c:v>
                </c:pt>
                <c:pt idx="37">
                  <c:v>1.9242097066332067E-6</c:v>
                </c:pt>
                <c:pt idx="38">
                  <c:v>2.0493349818737608E-6</c:v>
                </c:pt>
                <c:pt idx="39">
                  <c:v>2.1825967582711572E-6</c:v>
                </c:pt>
                <c:pt idx="40">
                  <c:v>2.3245241267780243E-6</c:v>
                </c:pt>
                <c:pt idx="41">
                  <c:v>2.4756805834593085E-6</c:v>
                </c:pt>
                <c:pt idx="42">
                  <c:v>2.6366662667479829E-6</c:v>
                </c:pt>
                <c:pt idx="43">
                  <c:v>2.8081203401824098E-6</c:v>
                </c:pt>
                <c:pt idx="44">
                  <c:v>2.9907235300856096E-6</c:v>
                </c:pt>
                <c:pt idx="45">
                  <c:v>3.1852008282617701E-6</c:v>
                </c:pt>
                <c:pt idx="46">
                  <c:v>3.3923243704405687E-6</c:v>
                </c:pt>
                <c:pt idx="47">
                  <c:v>3.6129165018976468E-6</c:v>
                </c:pt>
                <c:pt idx="48">
                  <c:v>3.8478530424226777E-6</c:v>
                </c:pt>
                <c:pt idx="49">
                  <c:v>4.0980667635979854E-6</c:v>
                </c:pt>
                <c:pt idx="50">
                  <c:v>4.3645510921936264E-6</c:v>
                </c:pt>
                <c:pt idx="51">
                  <c:v>4.6483640543825231E-6</c:v>
                </c:pt>
                <c:pt idx="52">
                  <c:v>4.9506324764354327E-6</c:v>
                </c:pt>
                <c:pt idx="53">
                  <c:v>5.2725564585738779E-6</c:v>
                </c:pt>
                <c:pt idx="54">
                  <c:v>5.6154141397435418E-6</c:v>
                </c:pt>
                <c:pt idx="55">
                  <c:v>5.9805667722258479E-6</c:v>
                </c:pt>
                <c:pt idx="56">
                  <c:v>6.3694641262354636E-6</c:v>
                </c:pt>
                <c:pt idx="57">
                  <c:v>6.783650245961743E-6</c:v>
                </c:pt>
                <c:pt idx="58">
                  <c:v>7.2247695799073007E-6</c:v>
                </c:pt>
                <c:pt idx="59">
                  <c:v>7.694573509863165E-6</c:v>
                </c:pt>
                <c:pt idx="60">
                  <c:v>8.1949273044424968E-6</c:v>
                </c:pt>
                <c:pt idx="61">
                  <c:v>8.7278175247807104E-6</c:v>
                </c:pt>
                <c:pt idx="62">
                  <c:v>9.2953599118048032E-6</c:v>
                </c:pt>
                <c:pt idx="63">
                  <c:v>9.8998077863868524E-6</c:v>
                </c:pt>
                <c:pt idx="64">
                  <c:v>1.0543560995733053E-5</c:v>
                </c:pt>
                <c:pt idx="65">
                  <c:v>1.1229175441528056E-5</c:v>
                </c:pt>
                <c:pt idx="66">
                  <c:v>1.1959373227664423E-5</c:v>
                </c:pt>
                <c:pt idx="67">
                  <c:v>1.2737053467846931E-5</c:v>
                </c:pt>
                <c:pt idx="68">
                  <c:v>1.3565303795981162E-5</c:v>
                </c:pt>
                <c:pt idx="69">
                  <c:v>1.4447412625046245E-5</c:v>
                </c:pt>
                <c:pt idx="70">
                  <c:v>1.5386882203123455E-5</c:v>
                </c:pt>
                <c:pt idx="71">
                  <c:v>1.6387442518417008E-5</c:v>
                </c:pt>
                <c:pt idx="72">
                  <c:v>1.7453066108474364E-5</c:v>
                </c:pt>
                <c:pt idx="73">
                  <c:v>1.8587983832403471E-5</c:v>
                </c:pt>
                <c:pt idx="74">
                  <c:v>1.9796701668707286E-5</c:v>
                </c:pt>
                <c:pt idx="75">
                  <c:v>2.108401860542843E-5</c:v>
                </c:pt>
                <c:pt idx="76">
                  <c:v>2.2455045693633469E-5</c:v>
                </c:pt>
                <c:pt idx="77">
                  <c:v>2.3915226339885006E-5</c:v>
                </c:pt>
                <c:pt idx="78">
                  <c:v>2.5470357918268979E-5</c:v>
                </c:pt>
                <c:pt idx="79">
                  <c:v>2.7126614787784057E-5</c:v>
                </c:pt>
                <c:pt idx="80">
                  <c:v>2.8890572806478867E-5</c:v>
                </c:pt>
                <c:pt idx="81">
                  <c:v>3.0769235439666111E-5</c:v>
                </c:pt>
                <c:pt idx="82">
                  <c:v>3.2770061565871426E-5</c:v>
                </c:pt>
                <c:pt idx="83">
                  <c:v>3.4900995090915349E-5</c:v>
                </c:pt>
                <c:pt idx="84">
                  <c:v>3.7170496487704903E-5</c:v>
                </c:pt>
                <c:pt idx="85">
                  <c:v>3.9587576386958655E-5</c:v>
                </c:pt>
                <c:pt idx="86">
                  <c:v>4.2161831352230464E-5</c:v>
                </c:pt>
                <c:pt idx="87">
                  <c:v>4.4903481981269322E-5</c:v>
                </c:pt>
                <c:pt idx="88">
                  <c:v>4.7823413484991173E-5</c:v>
                </c:pt>
                <c:pt idx="89">
                  <c:v>5.0933218905171972E-5</c:v>
                </c:pt>
                <c:pt idx="90">
                  <c:v>5.4245245142451402E-5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9-420D-A40A-80786D6CF2A3}"/>
            </c:ext>
          </c:extLst>
        </c:ser>
        <c:ser>
          <c:idx val="5"/>
          <c:order val="5"/>
          <c:tx>
            <c:strRef>
              <c:f>MIMICS_fT2!$AI$1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MIMICS_fT2!$AI$2:$AI$92</c:f>
              <c:numCache>
                <c:formatCode>General</c:formatCode>
                <c:ptCount val="91"/>
                <c:pt idx="0">
                  <c:v>1.6543719068600902E-7</c:v>
                </c:pt>
                <c:pt idx="1">
                  <c:v>1.7619504828762699E-7</c:v>
                </c:pt>
                <c:pt idx="2">
                  <c:v>1.8765245536597856E-7</c:v>
                </c:pt>
                <c:pt idx="3">
                  <c:v>1.9985490141242179E-7</c:v>
                </c:pt>
                <c:pt idx="4">
                  <c:v>2.1285083395615576E-7</c:v>
                </c:pt>
                <c:pt idx="5">
                  <c:v>2.26691850916072E-7</c:v>
                </c:pt>
                <c:pt idx="6">
                  <c:v>2.4143290546063845E-7</c:v>
                </c:pt>
                <c:pt idx="7">
                  <c:v>2.5713252418917435E-7</c:v>
                </c:pt>
                <c:pt idx="8">
                  <c:v>2.7385303950076354E-7</c:v>
                </c:pt>
                <c:pt idx="9">
                  <c:v>2.9166083707338405E-7</c:v>
                </c:pt>
                <c:pt idx="10">
                  <c:v>3.10626619435823E-7</c:v>
                </c:pt>
                <c:pt idx="11">
                  <c:v>3.3082568667884018E-7</c:v>
                </c:pt>
                <c:pt idx="12">
                  <c:v>3.5233823542009128E-7</c:v>
                </c:pt>
                <c:pt idx="13">
                  <c:v>3.7524967720979542E-7</c:v>
                </c:pt>
                <c:pt idx="14">
                  <c:v>3.9965097764131613E-7</c:v>
                </c:pt>
                <c:pt idx="15">
                  <c:v>4.2563901751303195E-7</c:v>
                </c:pt>
                <c:pt idx="16">
                  <c:v>4.5331697747542274E-7</c:v>
                </c:pt>
                <c:pt idx="17">
                  <c:v>4.8279474769053849E-7</c:v>
                </c:pt>
                <c:pt idx="18">
                  <c:v>5.1418936413032973E-7</c:v>
                </c:pt>
                <c:pt idx="19">
                  <c:v>5.4762547324608015E-7</c:v>
                </c:pt>
                <c:pt idx="20">
                  <c:v>5.8323582685382035E-7</c:v>
                </c:pt>
                <c:pt idx="21">
                  <c:v>6.2116180920058114E-7</c:v>
                </c:pt>
                <c:pt idx="22">
                  <c:v>6.6155399830409461E-7</c:v>
                </c:pt>
                <c:pt idx="23">
                  <c:v>7.0457276379464214E-7</c:v>
                </c:pt>
                <c:pt idx="24">
                  <c:v>7.5038890363267265E-7</c:v>
                </c:pt>
                <c:pt idx="25">
                  <c:v>7.9918432223014965E-7</c:v>
                </c:pt>
                <c:pt idx="26">
                  <c:v>8.5115275266799011E-7</c:v>
                </c:pt>
                <c:pt idx="27">
                  <c:v>9.0650052587701423E-7</c:v>
                </c:pt>
                <c:pt idx="28">
                  <c:v>9.6544738983631243E-7</c:v>
                </c:pt>
                <c:pt idx="29">
                  <c:v>1.0282273820414815E-6</c:v>
                </c:pt>
                <c:pt idx="30">
                  <c:v>1.0950897587067198E-6</c:v>
                </c:pt>
                <c:pt idx="31">
                  <c:v>1.1662999843899904E-6</c:v>
                </c:pt>
                <c:pt idx="32">
                  <c:v>1.242140785970392E-6</c:v>
                </c:pt>
                <c:pt idx="33">
                  <c:v>1.3229132751623369E-6</c:v>
                </c:pt>
                <c:pt idx="34">
                  <c:v>1.4089381440232778E-6</c:v>
                </c:pt>
                <c:pt idx="35">
                  <c:v>1.5005569382015326E-6</c:v>
                </c:pt>
                <c:pt idx="36">
                  <c:v>1.5981334129793849E-6</c:v>
                </c:pt>
                <c:pt idx="37">
                  <c:v>1.702054977495372E-6</c:v>
                </c:pt>
                <c:pt idx="38">
                  <c:v>1.8127342328798065E-6</c:v>
                </c:pt>
                <c:pt idx="39">
                  <c:v>1.9306106104103666E-6</c:v>
                </c:pt>
                <c:pt idx="40">
                  <c:v>2.056152116191774E-6</c:v>
                </c:pt>
                <c:pt idx="41">
                  <c:v>2.1898571892864839E-6</c:v>
                </c:pt>
                <c:pt idx="42">
                  <c:v>2.332256680673736E-6</c:v>
                </c:pt>
                <c:pt idx="43">
                  <c:v>2.4839159608940445E-6</c:v>
                </c:pt>
                <c:pt idx="44">
                  <c:v>2.6454371647471744E-6</c:v>
                </c:pt>
                <c:pt idx="45">
                  <c:v>2.8174615819557111E-6</c:v>
                </c:pt>
                <c:pt idx="46">
                  <c:v>3.0006722032859236E-6</c:v>
                </c:pt>
                <c:pt idx="47">
                  <c:v>3.1957964322348443E-6</c:v>
                </c:pt>
                <c:pt idx="48">
                  <c:v>3.4036089730497604E-6</c:v>
                </c:pt>
                <c:pt idx="49">
                  <c:v>3.6249349065464955E-6</c:v>
                </c:pt>
                <c:pt idx="50">
                  <c:v>3.8606529659384402E-6</c:v>
                </c:pt>
                <c:pt idx="51">
                  <c:v>4.1116990256823843E-6</c:v>
                </c:pt>
                <c:pt idx="52">
                  <c:v>4.3790698171929467E-6</c:v>
                </c:pt>
                <c:pt idx="53">
                  <c:v>4.6638268861782137E-6</c:v>
                </c:pt>
                <c:pt idx="54">
                  <c:v>4.9671008073083627E-6</c:v>
                </c:pt>
                <c:pt idx="55">
                  <c:v>5.2900956729508952E-6</c:v>
                </c:pt>
                <c:pt idx="56">
                  <c:v>5.6340938737940952E-6</c:v>
                </c:pt>
                <c:pt idx="57">
                  <c:v>6.0004611903393871E-6</c:v>
                </c:pt>
                <c:pt idx="58">
                  <c:v>6.3906522154772714E-6</c:v>
                </c:pt>
                <c:pt idx="59">
                  <c:v>6.8062161296763021E-6</c:v>
                </c:pt>
                <c:pt idx="60">
                  <c:v>7.2488028517142794E-6</c:v>
                </c:pt>
                <c:pt idx="61">
                  <c:v>7.7201695893721294E-6</c:v>
                </c:pt>
                <c:pt idx="62">
                  <c:v>8.2221878160986502E-6</c:v>
                </c:pt>
                <c:pt idx="63">
                  <c:v>8.7568507013456934E-6</c:v>
                </c:pt>
                <c:pt idx="64">
                  <c:v>9.326281024074642E-6</c:v>
                </c:pt>
                <c:pt idx="65">
                  <c:v>9.9327396008531234E-6</c:v>
                </c:pt>
                <c:pt idx="66">
                  <c:v>1.057863426200422E-5</c:v>
                </c:pt>
                <c:pt idx="67">
                  <c:v>1.1266529411446343E-5</c:v>
                </c:pt>
                <c:pt idx="68">
                  <c:v>1.1999156208179246E-5</c:v>
                </c:pt>
                <c:pt idx="69">
                  <c:v>1.2779423409839835E-5</c:v>
                </c:pt>
                <c:pt idx="70">
                  <c:v>1.3610428921380269E-5</c:v>
                </c:pt>
                <c:pt idx="71">
                  <c:v>1.4495472094719982E-5</c:v>
                </c:pt>
                <c:pt idx="72">
                  <c:v>1.5438066828205212E-5</c:v>
                </c:pt>
                <c:pt idx="73">
                  <c:v>1.6441955517885054E-5</c:v>
                </c:pt>
                <c:pt idx="74">
                  <c:v>1.7511123915994852E-5</c:v>
                </c:pt>
                <c:pt idx="75">
                  <c:v>1.8649816955639714E-5</c:v>
                </c:pt>
                <c:pt idx="76">
                  <c:v>1.9862555604507366E-5</c:v>
                </c:pt>
                <c:pt idx="77">
                  <c:v>2.1154154814524543E-5</c:v>
                </c:pt>
                <c:pt idx="78">
                  <c:v>2.2529742638722768E-5</c:v>
                </c:pt>
                <c:pt idx="79">
                  <c:v>2.3994780591213681E-5</c:v>
                </c:pt>
                <c:pt idx="80">
                  <c:v>2.5555085331108995E-5</c:v>
                </c:pt>
                <c:pt idx="81">
                  <c:v>2.7216851756477329E-5</c:v>
                </c:pt>
                <c:pt idx="82">
                  <c:v>2.8986677600028021E-5</c:v>
                </c:pt>
                <c:pt idx="83">
                  <c:v>3.0871589624174744E-5</c:v>
                </c:pt>
                <c:pt idx="84">
                  <c:v>3.2879071519480816E-5</c:v>
                </c:pt>
                <c:pt idx="85">
                  <c:v>3.5017093617252643E-5</c:v>
                </c:pt>
                <c:pt idx="86">
                  <c:v>3.7294144534249321E-5</c:v>
                </c:pt>
                <c:pt idx="87">
                  <c:v>3.9719264875146986E-5</c:v>
                </c:pt>
                <c:pt idx="88">
                  <c:v>4.2302083126568836E-5</c:v>
                </c:pt>
                <c:pt idx="89">
                  <c:v>4.5052853885189567E-5</c:v>
                </c:pt>
                <c:pt idx="90">
                  <c:v>4.7982498571693224E-5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F9-420D-A40A-80786D6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3256"/>
        <c:axId val="444802928"/>
      </c:scatterChart>
      <c:valAx>
        <c:axId val="4448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2928"/>
        <c:crosses val="autoZero"/>
        <c:crossBetween val="midCat"/>
      </c:valAx>
      <c:valAx>
        <c:axId val="4448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DayCentTemperature Effect on Decomposition</a:t>
            </a:r>
          </a:p>
        </c:rich>
      </c:tx>
      <c:layout>
        <c:manualLayout>
          <c:xMode val="edge"/>
          <c:yMode val="edge"/>
          <c:x val="0.29101283880171186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7784117926771"/>
          <c:y val="0.16709511568123395"/>
          <c:w val="0.81645268663813597"/>
          <c:h val="0.6555269922879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DayCent_fT!$I$1</c:f>
              <c:strCache>
                <c:ptCount val="1"/>
                <c:pt idx="0">
                  <c:v>orig DayCent f(T)</c:v>
                </c:pt>
              </c:strCache>
            </c:strRef>
          </c:tx>
          <c:marker>
            <c:symbol val="none"/>
          </c:marker>
          <c:xVal>
            <c:numRef>
              <c:f>DayCent_fT!$G$2:$G$72</c:f>
              <c:numCache>
                <c:formatCode>General</c:formatCode>
                <c:ptCount val="7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DayCent_fT!$I$2:$I$72</c:f>
              <c:numCache>
                <c:formatCode>General</c:formatCode>
                <c:ptCount val="71"/>
                <c:pt idx="0">
                  <c:v>-0.12071985168176286</c:v>
                </c:pt>
                <c:pt idx="1">
                  <c:v>-0.11719382419360889</c:v>
                </c:pt>
                <c:pt idx="2">
                  <c:v>-0.11347441223766479</c:v>
                </c:pt>
                <c:pt idx="3">
                  <c:v>-0.10954580011681661</c:v>
                </c:pt>
                <c:pt idx="4">
                  <c:v>-0.10539046744897788</c:v>
                </c:pt>
                <c:pt idx="5">
                  <c:v>-0.10098896428139477</c:v>
                </c:pt>
                <c:pt idx="6">
                  <c:v>-9.6319651917391058E-2</c:v>
                </c:pt>
                <c:pt idx="7">
                  <c:v>-9.1358403769497831E-2</c:v>
                </c:pt>
                <c:pt idx="8">
                  <c:v>-8.6078259625006925E-2</c:v>
                </c:pt>
                <c:pt idx="9">
                  <c:v>-8.0449025675745731E-2</c:v>
                </c:pt>
                <c:pt idx="10">
                  <c:v>-7.4436811544326117E-2</c:v>
                </c:pt>
                <c:pt idx="11">
                  <c:v>-6.8003494383328977E-2</c:v>
                </c:pt>
                <c:pt idx="12">
                  <c:v>-6.1106099027599163E-2</c:v>
                </c:pt>
                <c:pt idx="13">
                  <c:v>-5.3696082315241714E-2</c:v>
                </c:pt>
                <c:pt idx="14">
                  <c:v>-4.5718509354951517E-2</c:v>
                </c:pt>
                <c:pt idx="15">
                  <c:v>-3.7111110195329283E-2</c:v>
                </c:pt>
                <c:pt idx="16">
                  <c:v>-2.7803207838826241E-2</c:v>
                </c:pt>
                <c:pt idx="17">
                  <c:v>-1.7714514099268858E-2</c:v>
                </c:pt>
                <c:pt idx="18">
                  <c:v>-6.7538003942881342E-3</c:v>
                </c:pt>
                <c:pt idx="19">
                  <c:v>5.182530797969917E-3</c:v>
                </c:pt>
                <c:pt idx="20">
                  <c:v>1.8211916907332634E-2</c:v>
                </c:pt>
                <c:pt idx="21">
                  <c:v>3.2467041519386952E-2</c:v>
                </c:pt>
                <c:pt idx="22">
                  <c:v>4.8096990467461187E-2</c:v>
                </c:pt>
                <c:pt idx="23">
                  <c:v>6.5267854446909801E-2</c:v>
                </c:pt>
                <c:pt idx="24">
                  <c:v>8.4162304467597426E-2</c:v>
                </c:pt>
                <c:pt idx="25">
                  <c:v>0.10497743359538009</c:v>
                </c:pt>
                <c:pt idx="26">
                  <c:v>0.12791986605885616</c:v>
                </c:pt>
                <c:pt idx="27">
                  <c:v>0.15319681943456351</c:v>
                </c:pt>
                <c:pt idx="28">
                  <c:v>0.18100157207681986</c:v>
                </c:pt>
                <c:pt idx="29">
                  <c:v>0.21149185520750605</c:v>
                </c:pt>
                <c:pt idx="30">
                  <c:v>0.24476042180362376</c:v>
                </c:pt>
                <c:pt idx="31">
                  <c:v>0.2807988996833326</c:v>
                </c:pt>
                <c:pt idx="32">
                  <c:v>0.31945930579793902</c:v>
                </c:pt>
                <c:pt idx="33">
                  <c:v>0.36042186469454629</c:v>
                </c:pt>
                <c:pt idx="34">
                  <c:v>0.40318128281414811</c:v>
                </c:pt>
                <c:pt idx="35">
                  <c:v>0.44706334800636338</c:v>
                </c:pt>
                <c:pt idx="36">
                  <c:v>0.49127704446629938</c:v>
                </c:pt>
                <c:pt idx="37">
                  <c:v>0.53499514690195293</c:v>
                </c:pt>
                <c:pt idx="38">
                  <c:v>0.5774442522332266</c:v>
                </c:pt>
                <c:pt idx="39">
                  <c:v>0.61798088544883478</c:v>
                </c:pt>
                <c:pt idx="40">
                  <c:v>0.65613663692841229</c:v>
                </c:pt>
                <c:pt idx="41">
                  <c:v>0.69162796769921997</c:v>
                </c:pt>
                <c:pt idx="42">
                  <c:v>0.72433775247530663</c:v>
                </c:pt>
                <c:pt idx="43">
                  <c:v>0.75428094439970061</c:v>
                </c:pt>
                <c:pt idx="44">
                  <c:v>0.78156600705204338</c:v>
                </c:pt>
                <c:pt idx="45">
                  <c:v>0.80635988537992853</c:v>
                </c:pt>
                <c:pt idx="46">
                  <c:v>0.82886012970186174</c:v>
                </c:pt>
                <c:pt idx="47">
                  <c:v>0.84927479937231642</c:v>
                </c:pt>
                <c:pt idx="48">
                  <c:v>0.86780917659821333</c:v>
                </c:pt>
                <c:pt idx="49">
                  <c:v>0.88465775689230353</c:v>
                </c:pt>
                <c:pt idx="50">
                  <c:v>0.9</c:v>
                </c:pt>
                <c:pt idx="51">
                  <c:v>0.91399858823352853</c:v>
                </c:pt>
                <c:pt idx="52">
                  <c:v>0.92679925549001563</c:v>
                </c:pt>
                <c:pt idx="53">
                  <c:v>0.93853153214837015</c:v>
                </c:pt>
                <c:pt idx="54">
                  <c:v>0.94930997101169867</c:v>
                </c:pt>
                <c:pt idx="55">
                  <c:v>0.95923557833854034</c:v>
                </c:pt>
                <c:pt idx="56">
                  <c:v>0.96839728295141658</c:v>
                </c:pt>
                <c:pt idx="57">
                  <c:v>0.97687334824172012</c:v>
                </c:pt>
                <c:pt idx="58">
                  <c:v>0.98473267767929051</c:v>
                </c:pt>
                <c:pt idx="59">
                  <c:v>0.99203599265889519</c:v>
                </c:pt>
                <c:pt idx="60">
                  <c:v>0.99883687823982437</c:v>
                </c:pt>
                <c:pt idx="61">
                  <c:v>1.0051827017182984</c:v>
                </c:pt>
                <c:pt idx="62">
                  <c:v>1.0111154137842544</c:v>
                </c:pt>
                <c:pt idx="63">
                  <c:v>1.0166722440563063</c:v>
                </c:pt>
                <c:pt idx="64">
                  <c:v>1.0218863032117298</c:v>
                </c:pt>
                <c:pt idx="65">
                  <c:v>1.0267871034534015</c:v>
                </c:pt>
                <c:pt idx="66">
                  <c:v>1.0314010081258738</c:v>
                </c:pt>
                <c:pt idx="67">
                  <c:v>1.0357516201737911</c:v>
                </c:pt>
                <c:pt idx="68">
                  <c:v>1.0398601179814841</c:v>
                </c:pt>
                <c:pt idx="69">
                  <c:v>1.043745546027292</c:v>
                </c:pt>
                <c:pt idx="70">
                  <c:v>1.0474250667721494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5-402A-8D19-A2E3D258CA51}"/>
            </c:ext>
          </c:extLst>
        </c:ser>
        <c:ser>
          <c:idx val="0"/>
          <c:order val="1"/>
          <c:tx>
            <c:strRef>
              <c:f>DayCent_fT!$B$13</c:f>
              <c:strCache>
                <c:ptCount val="1"/>
                <c:pt idx="0">
                  <c:v>inflection point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DayCent_fT!$B$14</c:f>
              <c:numCache>
                <c:formatCode>General</c:formatCode>
                <c:ptCount val="1"/>
                <c:pt idx="0">
                  <c:v>15.4</c:v>
                </c:pt>
              </c:numCache>
            </c:numRef>
          </c:xVal>
          <c:yVal>
            <c:numRef>
              <c:f>DayCent_fT!$C$14</c:f>
              <c:numCache>
                <c:formatCode>General</c:formatCode>
                <c:ptCount val="1"/>
                <c:pt idx="0">
                  <c:v>0.626075398391301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5-402A-8D19-A2E3D25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86336"/>
        <c:axId val="1"/>
      </c:scatterChart>
      <c:valAx>
        <c:axId val="314186336"/>
        <c:scaling>
          <c:orientation val="minMax"/>
          <c:max val="6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soil temperature</a:t>
                </a:r>
              </a:p>
            </c:rich>
          </c:tx>
          <c:layout>
            <c:manualLayout>
              <c:xMode val="edge"/>
              <c:yMode val="edge"/>
              <c:x val="0.41084165477888729"/>
              <c:y val="0.90231362467866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f(T)</a:t>
                </a:r>
              </a:p>
            </c:rich>
          </c:tx>
          <c:layout>
            <c:manualLayout>
              <c:xMode val="edge"/>
              <c:yMode val="edge"/>
              <c:x val="4.5649072753209702E-2"/>
              <c:y val="0.44448431824809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1863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57203994293868"/>
          <c:y val="0.25964010282776351"/>
          <c:w val="0.16975748930099854"/>
          <c:h val="0.110539845758354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</a:t>
            </a:r>
            <a:r>
              <a:rPr lang="en-US" sz="1400" b="0" i="0" baseline="-25000">
                <a:effectLst/>
              </a:rPr>
              <a:t>20</a:t>
            </a:r>
            <a:r>
              <a:rPr lang="en-US" sz="1400" b="0" i="0" baseline="0">
                <a:effectLst/>
              </a:rPr>
              <a:t>+MIC) (MIC=0.1)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MIMICS_fT2!$AL$1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MIMICS_fT2!$AL$2:$AL$92</c:f>
              <c:numCache>
                <c:formatCode>General</c:formatCode>
                <c:ptCount val="91"/>
                <c:pt idx="0">
                  <c:v>1.398517712516416E-6</c:v>
                </c:pt>
                <c:pt idx="1">
                  <c:v>1.4894588989703545E-6</c:v>
                </c:pt>
                <c:pt idx="2">
                  <c:v>1.5863137033353363E-6</c:v>
                </c:pt>
                <c:pt idx="3">
                  <c:v>1.6894666694925405E-6</c:v>
                </c:pt>
                <c:pt idx="4">
                  <c:v>1.799327346996281E-6</c:v>
                </c:pt>
                <c:pt idx="5">
                  <c:v>1.9163319171138995E-6</c:v>
                </c:pt>
                <c:pt idx="6">
                  <c:v>2.0409449246018844E-6</c:v>
                </c:pt>
                <c:pt idx="7">
                  <c:v>2.1736611220939197E-6</c:v>
                </c:pt>
                <c:pt idx="8">
                  <c:v>2.31500743442366E-6</c:v>
                </c:pt>
                <c:pt idx="9">
                  <c:v>2.4655450506812039E-6</c:v>
                </c:pt>
                <c:pt idx="10">
                  <c:v>2.6258716523093917E-6</c:v>
                </c:pt>
                <c:pt idx="11">
                  <c:v>2.7966237860861574E-6</c:v>
                </c:pt>
                <c:pt idx="12">
                  <c:v>2.9784793914144264E-6</c:v>
                </c:pt>
                <c:pt idx="13">
                  <c:v>3.172160491953689E-6</c:v>
                </c:pt>
                <c:pt idx="14">
                  <c:v>3.3784360622798604E-6</c:v>
                </c:pt>
                <c:pt idx="15">
                  <c:v>3.598125080954977E-6</c:v>
                </c:pt>
                <c:pt idx="16">
                  <c:v>3.8320997821283648E-6</c:v>
                </c:pt>
                <c:pt idx="17">
                  <c:v>4.0812891185791477E-6</c:v>
                </c:pt>
                <c:pt idx="18">
                  <c:v>4.3466824499494693E-6</c:v>
                </c:pt>
                <c:pt idx="19">
                  <c:v>4.629333470811873E-6</c:v>
                </c:pt>
                <c:pt idx="20">
                  <c:v>4.9303643941664569E-6</c:v>
                </c:pt>
                <c:pt idx="21">
                  <c:v>5.2509704069776698E-6</c:v>
                </c:pt>
                <c:pt idx="22">
                  <c:v>5.5924244154405539E-6</c:v>
                </c:pt>
                <c:pt idx="23">
                  <c:v>5.9560820988166318E-6</c:v>
                </c:pt>
                <c:pt idx="24">
                  <c:v>6.343387291904836E-6</c:v>
                </c:pt>
                <c:pt idx="25">
                  <c:v>6.7558777175174358E-6</c:v>
                </c:pt>
                <c:pt idx="26">
                  <c:v>7.1951910917208065E-6</c:v>
                </c:pt>
                <c:pt idx="27">
                  <c:v>7.6630716260806542E-6</c:v>
                </c:pt>
                <c:pt idx="28">
                  <c:v>8.1613769527277772E-6</c:v>
                </c:pt>
                <c:pt idx="29">
                  <c:v>8.6920854997388831E-6</c:v>
                </c:pt>
                <c:pt idx="30">
                  <c:v>9.2573043461151734E-6</c:v>
                </c:pt>
                <c:pt idx="31">
                  <c:v>9.8592775875452672E-6</c:v>
                </c:pt>
                <c:pt idx="32">
                  <c:v>1.0500395246167382E-5</c:v>
                </c:pt>
                <c:pt idx="33">
                  <c:v>1.1183202759705079E-5</c:v>
                </c:pt>
                <c:pt idx="34">
                  <c:v>1.191041108765151E-5</c:v>
                </c:pt>
                <c:pt idx="35">
                  <c:v>1.2684907474626977E-5</c:v>
                </c:pt>
                <c:pt idx="36">
                  <c:v>1.3509766913643541E-5</c:v>
                </c:pt>
                <c:pt idx="37">
                  <c:v>1.4388264354789444E-5</c:v>
                </c:pt>
                <c:pt idx="38">
                  <c:v>1.5323887707805859E-5</c:v>
                </c:pt>
                <c:pt idx="39">
                  <c:v>1.6320351690179938E-5</c:v>
                </c:pt>
                <c:pt idx="40">
                  <c:v>1.7381612575735629E-5</c:v>
                </c:pt>
                <c:pt idx="41">
                  <c:v>1.851188390227882E-5</c:v>
                </c:pt>
                <c:pt idx="42">
                  <c:v>1.9715653200660906E-5</c:v>
                </c:pt>
                <c:pt idx="43">
                  <c:v>2.0997699811680453E-5</c:v>
                </c:pt>
                <c:pt idx="44">
                  <c:v>2.2363113861561804E-5</c:v>
                </c:pt>
                <c:pt idx="45">
                  <c:v>2.3817316471348977E-5</c:v>
                </c:pt>
                <c:pt idx="46">
                  <c:v>2.5366081280452499E-5</c:v>
                </c:pt>
                <c:pt idx="47">
                  <c:v>2.701555736980471E-5</c:v>
                </c:pt>
                <c:pt idx="48">
                  <c:v>2.8772293675635122E-5</c:v>
                </c:pt>
                <c:pt idx="49">
                  <c:v>3.0643264990796556E-5</c:v>
                </c:pt>
                <c:pt idx="50">
                  <c:v>3.2635899656875353E-5</c:v>
                </c:pt>
                <c:pt idx="51">
                  <c:v>3.4758109057032029E-5</c:v>
                </c:pt>
                <c:pt idx="52">
                  <c:v>3.7018319026667826E-5</c:v>
                </c:pt>
                <c:pt idx="53">
                  <c:v>3.9425503306628114E-5</c:v>
                </c:pt>
                <c:pt idx="54">
                  <c:v>4.198921917176151E-5</c:v>
                </c:pt>
                <c:pt idx="55">
                  <c:v>4.4719645376291732E-5</c:v>
                </c:pt>
                <c:pt idx="56">
                  <c:v>4.762762256665682E-5</c:v>
                </c:pt>
                <c:pt idx="57">
                  <c:v>5.0724696322268106E-5</c:v>
                </c:pt>
                <c:pt idx="58">
                  <c:v>5.402316299507302E-5</c:v>
                </c:pt>
                <c:pt idx="59">
                  <c:v>5.7536118529920267E-5</c:v>
                </c:pt>
                <c:pt idx="60">
                  <c:v>6.1277510459558713E-5</c:v>
                </c:pt>
                <c:pt idx="61">
                  <c:v>6.5262193280707058E-5</c:v>
                </c:pt>
                <c:pt idx="62">
                  <c:v>6.9505987431054016E-5</c:v>
                </c:pt>
                <c:pt idx="63">
                  <c:v>7.4025742101346286E-5</c:v>
                </c:pt>
                <c:pt idx="64">
                  <c:v>7.8839402131948599E-5</c:v>
                </c:pt>
                <c:pt idx="65">
                  <c:v>8.3966079259475111E-5</c:v>
                </c:pt>
                <c:pt idx="66">
                  <c:v>8.9426127996364031E-5</c:v>
                </c:pt>
                <c:pt idx="67">
                  <c:v>9.5241226444661719E-5</c:v>
                </c:pt>
                <c:pt idx="68">
                  <c:v>1.0143446236487113E-4</c:v>
                </c:pt>
                <c:pt idx="69">
                  <c:v>1.0803042484158548E-4</c:v>
                </c:pt>
                <c:pt idx="70">
                  <c:v>1.1505530190984886E-4</c:v>
                </c:pt>
                <c:pt idx="71">
                  <c:v>1.2253698452985E-4</c:v>
                </c:pt>
                <c:pt idx="72">
                  <c:v>1.3050517732276151E-4</c:v>
                </c:pt>
                <c:pt idx="73">
                  <c:v>1.3899151650738169E-4</c:v>
                </c:pt>
                <c:pt idx="74">
                  <c:v>1.4802969550582263E-4</c:v>
                </c:pt>
                <c:pt idx="75">
                  <c:v>1.5765559871693877E-4</c:v>
                </c:pt>
                <c:pt idx="76">
                  <c:v>1.6790744398862035E-4</c:v>
                </c:pt>
                <c:pt idx="77">
                  <c:v>1.7882593435460787E-4</c:v>
                </c:pt>
                <c:pt idx="78">
                  <c:v>1.9045441963827286E-4</c:v>
                </c:pt>
                <c:pt idx="79">
                  <c:v>2.028390685649824E-4</c:v>
                </c:pt>
                <c:pt idx="80">
                  <c:v>2.1602905206638542E-4</c:v>
                </c:pt>
                <c:pt idx="81">
                  <c:v>2.3007673850439767E-4</c:v>
                </c:pt>
                <c:pt idx="82">
                  <c:v>2.4503790158998597E-4</c:v>
                </c:pt>
                <c:pt idx="83">
                  <c:v>2.6097194182225455E-4</c:v>
                </c:pt>
                <c:pt idx="84">
                  <c:v>2.7794212232701212E-4</c:v>
                </c:pt>
                <c:pt idx="85">
                  <c:v>2.9601582003117822E-4</c:v>
                </c:pt>
                <c:pt idx="86">
                  <c:v>3.1526479317026888E-4</c:v>
                </c:pt>
                <c:pt idx="87">
                  <c:v>3.3576546619104239E-4</c:v>
                </c:pt>
                <c:pt idx="88">
                  <c:v>3.5759923318047184E-4</c:v>
                </c:pt>
                <c:pt idx="89">
                  <c:v>3.808527810257367E-4</c:v>
                </c:pt>
                <c:pt idx="90">
                  <c:v>4.0561843358829234E-4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4034-852D-922A3744E279}"/>
            </c:ext>
          </c:extLst>
        </c:ser>
        <c:ser>
          <c:idx val="1"/>
          <c:order val="1"/>
          <c:tx>
            <c:strRef>
              <c:f>MIMICS_fT2!$AM$1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MIMICS_fT2!$AM$2:$AM$92</c:f>
              <c:numCache>
                <c:formatCode>General</c:formatCode>
                <c:ptCount val="91"/>
                <c:pt idx="0">
                  <c:v>1.2468686474690674E-7</c:v>
                </c:pt>
                <c:pt idx="1">
                  <c:v>1.327948574550594E-7</c:v>
                </c:pt>
                <c:pt idx="2">
                  <c:v>1.4143008730153361E-7</c:v>
                </c:pt>
                <c:pt idx="3">
                  <c:v>1.5062683885095996E-7</c:v>
                </c:pt>
                <c:pt idx="4">
                  <c:v>1.604216260848411E-7</c:v>
                </c:pt>
                <c:pt idx="5">
                  <c:v>1.7085333737348465E-7</c:v>
                </c:pt>
                <c:pt idx="6">
                  <c:v>1.8196338987500222E-7</c:v>
                </c:pt>
                <c:pt idx="7">
                  <c:v>1.9379589397438732E-7</c:v>
                </c:pt>
                <c:pt idx="8">
                  <c:v>2.0639782841554693E-7</c:v>
                </c:pt>
                <c:pt idx="9">
                  <c:v>2.1981922682161525E-7</c:v>
                </c:pt>
                <c:pt idx="10">
                  <c:v>2.3411337634409434E-7</c:v>
                </c:pt>
                <c:pt idx="11">
                  <c:v>2.4933702922951989E-7</c:v>
                </c:pt>
                <c:pt idx="12">
                  <c:v>2.6555062814363915E-7</c:v>
                </c:pt>
                <c:pt idx="13">
                  <c:v>2.8281854614770778E-7</c:v>
                </c:pt>
                <c:pt idx="14">
                  <c:v>3.0120934227968634E-7</c:v>
                </c:pt>
                <c:pt idx="15">
                  <c:v>3.2079603375507468E-7</c:v>
                </c:pt>
                <c:pt idx="16">
                  <c:v>3.416563858681064E-7</c:v>
                </c:pt>
                <c:pt idx="17">
                  <c:v>3.6387322074430068E-7</c:v>
                </c:pt>
                <c:pt idx="18">
                  <c:v>3.8753474617021756E-7</c:v>
                </c:pt>
                <c:pt idx="19">
                  <c:v>4.1273490580597331E-7</c:v>
                </c:pt>
                <c:pt idx="20">
                  <c:v>4.3957375217096621E-7</c:v>
                </c:pt>
                <c:pt idx="21">
                  <c:v>4.6815784388368929E-7</c:v>
                </c:pt>
                <c:pt idx="22">
                  <c:v>4.9860066873278882E-7</c:v>
                </c:pt>
                <c:pt idx="23">
                  <c:v>5.3102309425909721E-7</c:v>
                </c:pt>
                <c:pt idx="24">
                  <c:v>5.6555384763759369E-7</c:v>
                </c:pt>
                <c:pt idx="25">
                  <c:v>6.0233002676456943E-7</c:v>
                </c:pt>
                <c:pt idx="26">
                  <c:v>6.4149764457917746E-7</c:v>
                </c:pt>
                <c:pt idx="27">
                  <c:v>6.8321220878048856E-7</c:v>
                </c:pt>
                <c:pt idx="28">
                  <c:v>7.2763933924172225E-7</c:v>
                </c:pt>
                <c:pt idx="29">
                  <c:v>7.7495542557296694E-7</c:v>
                </c:pt>
                <c:pt idx="30">
                  <c:v>8.2534832744312871E-7</c:v>
                </c:pt>
                <c:pt idx="31">
                  <c:v>8.7901812044159962E-7</c:v>
                </c:pt>
                <c:pt idx="32">
                  <c:v>9.3617789044095961E-7</c:v>
                </c:pt>
                <c:pt idx="33">
                  <c:v>9.9705457961456712E-7</c:v>
                </c:pt>
                <c:pt idx="34">
                  <c:v>1.0618898874680003E-6</c:v>
                </c:pt>
                <c:pt idx="35">
                  <c:v>1.1309412304617305E-6</c:v>
                </c:pt>
                <c:pt idx="36">
                  <c:v>1.204482764035021E-6</c:v>
                </c:pt>
                <c:pt idx="37">
                  <c:v>1.2828064710888043E-6</c:v>
                </c:pt>
                <c:pt idx="38">
                  <c:v>1.3662233212491739E-6</c:v>
                </c:pt>
                <c:pt idx="39">
                  <c:v>1.4550645055141049E-6</c:v>
                </c:pt>
                <c:pt idx="40">
                  <c:v>1.5496827511853496E-6</c:v>
                </c:pt>
                <c:pt idx="41">
                  <c:v>1.6504537223062058E-6</c:v>
                </c:pt>
                <c:pt idx="42">
                  <c:v>1.7577775111653222E-6</c:v>
                </c:pt>
                <c:pt idx="43">
                  <c:v>1.8720802267882733E-6</c:v>
                </c:pt>
                <c:pt idx="44">
                  <c:v>1.9938156867237399E-6</c:v>
                </c:pt>
                <c:pt idx="45">
                  <c:v>2.1234672188411803E-6</c:v>
                </c:pt>
                <c:pt idx="46">
                  <c:v>2.2615495802937122E-6</c:v>
                </c:pt>
                <c:pt idx="47">
                  <c:v>2.4086110012650977E-6</c:v>
                </c:pt>
                <c:pt idx="48">
                  <c:v>2.5652353616151182E-6</c:v>
                </c:pt>
                <c:pt idx="49">
                  <c:v>2.7320445090653234E-6</c:v>
                </c:pt>
                <c:pt idx="50">
                  <c:v>2.9097007281290844E-6</c:v>
                </c:pt>
                <c:pt idx="51">
                  <c:v>3.0989093695883483E-6</c:v>
                </c:pt>
                <c:pt idx="52">
                  <c:v>3.3004216509569555E-6</c:v>
                </c:pt>
                <c:pt idx="53">
                  <c:v>3.5150376390492521E-6</c:v>
                </c:pt>
                <c:pt idx="54">
                  <c:v>3.743609426495694E-6</c:v>
                </c:pt>
                <c:pt idx="55">
                  <c:v>3.9870445148172322E-6</c:v>
                </c:pt>
                <c:pt idx="56">
                  <c:v>4.2463094174903085E-6</c:v>
                </c:pt>
                <c:pt idx="57">
                  <c:v>4.5224334973078295E-6</c:v>
                </c:pt>
                <c:pt idx="58">
                  <c:v>4.8165130532715344E-6</c:v>
                </c:pt>
                <c:pt idx="59">
                  <c:v>5.1297156732421097E-6</c:v>
                </c:pt>
                <c:pt idx="60">
                  <c:v>5.4632848696283307E-6</c:v>
                </c:pt>
                <c:pt idx="61">
                  <c:v>5.8185450165204739E-6</c:v>
                </c:pt>
                <c:pt idx="62">
                  <c:v>6.196906607869868E-6</c:v>
                </c:pt>
                <c:pt idx="63">
                  <c:v>6.5998718575912349E-6</c:v>
                </c:pt>
                <c:pt idx="64">
                  <c:v>7.0290406638220359E-6</c:v>
                </c:pt>
                <c:pt idx="65">
                  <c:v>7.4861169610187044E-6</c:v>
                </c:pt>
                <c:pt idx="66">
                  <c:v>7.9729154851096151E-6</c:v>
                </c:pt>
                <c:pt idx="67">
                  <c:v>8.4913689785646216E-6</c:v>
                </c:pt>
                <c:pt idx="68">
                  <c:v>9.0435358639874414E-6</c:v>
                </c:pt>
                <c:pt idx="69">
                  <c:v>9.6316084166974955E-6</c:v>
                </c:pt>
                <c:pt idx="70">
                  <c:v>1.0257921468748971E-5</c:v>
                </c:pt>
                <c:pt idx="71">
                  <c:v>1.0924961678944673E-5</c:v>
                </c:pt>
                <c:pt idx="72">
                  <c:v>1.163537740564958E-5</c:v>
                </c:pt>
                <c:pt idx="73">
                  <c:v>1.2391989221602316E-5</c:v>
                </c:pt>
                <c:pt idx="74">
                  <c:v>1.3197801112471527E-5</c:v>
                </c:pt>
                <c:pt idx="75">
                  <c:v>1.4056012403618952E-5</c:v>
                </c:pt>
                <c:pt idx="76">
                  <c:v>1.4970030462422314E-5</c:v>
                </c:pt>
                <c:pt idx="77">
                  <c:v>1.5943484226590004E-5</c:v>
                </c:pt>
                <c:pt idx="78">
                  <c:v>1.6980238612179318E-5</c:v>
                </c:pt>
                <c:pt idx="79">
                  <c:v>1.8084409858522709E-5</c:v>
                </c:pt>
                <c:pt idx="80">
                  <c:v>1.9260381870985912E-5</c:v>
                </c:pt>
                <c:pt idx="81">
                  <c:v>2.0512823626444074E-5</c:v>
                </c:pt>
                <c:pt idx="82">
                  <c:v>2.1846707710580952E-5</c:v>
                </c:pt>
                <c:pt idx="83">
                  <c:v>2.3267330060610234E-5</c:v>
                </c:pt>
                <c:pt idx="84">
                  <c:v>2.4780330991803274E-5</c:v>
                </c:pt>
                <c:pt idx="85">
                  <c:v>2.6391717591305769E-5</c:v>
                </c:pt>
                <c:pt idx="86">
                  <c:v>2.8107887568153641E-5</c:v>
                </c:pt>
                <c:pt idx="87">
                  <c:v>2.9935654654179547E-5</c:v>
                </c:pt>
                <c:pt idx="88">
                  <c:v>3.1882275656660784E-5</c:v>
                </c:pt>
                <c:pt idx="89">
                  <c:v>3.3955479270114646E-5</c:v>
                </c:pt>
                <c:pt idx="90">
                  <c:v>3.6163496761634268E-5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F-4034-852D-922A3744E279}"/>
            </c:ext>
          </c:extLst>
        </c:ser>
        <c:ser>
          <c:idx val="2"/>
          <c:order val="2"/>
          <c:tx>
            <c:strRef>
              <c:f>MIMICS_fT2!$AN$1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MIMICS_fT2!$AN$2:$AN$92</c:f>
              <c:numCache>
                <c:formatCode>General</c:formatCode>
                <c:ptCount val="91"/>
                <c:pt idx="0">
                  <c:v>9.8875985472861882E-7</c:v>
                </c:pt>
                <c:pt idx="1">
                  <c:v>1.0530557828404259E-6</c:v>
                </c:pt>
                <c:pt idx="2">
                  <c:v>1.1215326719327864E-6</c:v>
                </c:pt>
                <c:pt idx="3">
                  <c:v>1.1944623966832165E-6</c:v>
                </c:pt>
                <c:pt idx="4">
                  <c:v>1.2721345109201756E-6</c:v>
                </c:pt>
                <c:pt idx="5">
                  <c:v>1.3548573972423773E-6</c:v>
                </c:pt>
                <c:pt idx="6">
                  <c:v>1.4429594913942025E-6</c:v>
                </c:pt>
                <c:pt idx="7">
                  <c:v>1.5367905862583791E-6</c:v>
                </c:pt>
                <c:pt idx="8">
                  <c:v>1.6367232206431865E-6</c:v>
                </c:pt>
                <c:pt idx="9">
                  <c:v>1.7431541583780952E-6</c:v>
                </c:pt>
                <c:pt idx="10">
                  <c:v>1.8565059635903295E-6</c:v>
                </c:pt>
                <c:pt idx="11">
                  <c:v>1.9772286784166779E-6</c:v>
                </c:pt>
                <c:pt idx="12">
                  <c:v>2.1058016098116054E-6</c:v>
                </c:pt>
                <c:pt idx="13">
                  <c:v>2.2427352325458493E-6</c:v>
                </c:pt>
                <c:pt idx="14">
                  <c:v>2.3885732159509925E-6</c:v>
                </c:pt>
                <c:pt idx="15">
                  <c:v>2.5438945824568395E-6</c:v>
                </c:pt>
                <c:pt idx="16">
                  <c:v>2.70931600649165E-6</c:v>
                </c:pt>
                <c:pt idx="17">
                  <c:v>2.8854942628725853E-6</c:v>
                </c:pt>
                <c:pt idx="18">
                  <c:v>3.0731288344072548E-6</c:v>
                </c:pt>
                <c:pt idx="19">
                  <c:v>3.2729646890593461E-6</c:v>
                </c:pt>
                <c:pt idx="20">
                  <c:v>3.4857952377045473E-6</c:v>
                </c:pt>
                <c:pt idx="21">
                  <c:v>3.7124654842200098E-6</c:v>
                </c:pt>
                <c:pt idx="22">
                  <c:v>3.953875380414158E-6</c:v>
                </c:pt>
                <c:pt idx="23">
                  <c:v>4.2109833991169647E-6</c:v>
                </c:pt>
                <c:pt idx="24">
                  <c:v>4.4848103396170391E-6</c:v>
                </c:pt>
                <c:pt idx="25">
                  <c:v>4.7764433805542111E-6</c:v>
                </c:pt>
                <c:pt idx="26">
                  <c:v>5.0870403963589465E-6</c:v>
                </c:pt>
                <c:pt idx="27">
                  <c:v>5.4178345543761341E-6</c:v>
                </c:pt>
                <c:pt idx="28">
                  <c:v>5.7701392109253612E-6</c:v>
                </c:pt>
                <c:pt idx="29">
                  <c:v>6.1453531257364534E-6</c:v>
                </c:pt>
                <c:pt idx="30">
                  <c:v>6.5449660154633237E-6</c:v>
                </c:pt>
                <c:pt idx="31">
                  <c:v>6.9705644683252133E-6</c:v>
                </c:pt>
                <c:pt idx="32">
                  <c:v>7.4238382433584439E-6</c:v>
                </c:pt>
                <c:pt idx="33">
                  <c:v>7.906586979288536E-6</c:v>
                </c:pt>
                <c:pt idx="34">
                  <c:v>8.4207273396590627E-6</c:v>
                </c:pt>
                <c:pt idx="35">
                  <c:v>8.9683006225857268E-6</c:v>
                </c:pt>
                <c:pt idx="36">
                  <c:v>9.551480865348634E-6</c:v>
                </c:pt>
                <c:pt idx="37">
                  <c:v>1.0172583476000546E-5</c:v>
                </c:pt>
                <c:pt idx="38">
                  <c:v>1.0834074426261466E-5</c:v>
                </c:pt>
                <c:pt idx="39">
                  <c:v>1.1538580042197975E-5</c:v>
                </c:pt>
                <c:pt idx="40">
                  <c:v>1.2288897431559528E-5</c:v>
                </c:pt>
                <c:pt idx="41">
                  <c:v>1.3088005589171548E-5</c:v>
                </c:pt>
                <c:pt idx="42">
                  <c:v>1.393907722447704E-5</c:v>
                </c:pt>
                <c:pt idx="43">
                  <c:v>1.484549135818586E-5</c:v>
                </c:pt>
                <c:pt idx="44">
                  <c:v>1.5810846738044341E-5</c:v>
                </c:pt>
                <c:pt idx="45">
                  <c:v>1.6838976126989972E-5</c:v>
                </c:pt>
                <c:pt idx="46">
                  <c:v>1.7933961520419531E-5</c:v>
                </c:pt>
                <c:pt idx="47">
                  <c:v>1.9100150352988269E-5</c:v>
                </c:pt>
                <c:pt idx="48">
                  <c:v>2.0342172759285809E-5</c:v>
                </c:pt>
                <c:pt idx="49">
                  <c:v>2.1664959956919329E-5</c:v>
                </c:pt>
                <c:pt idx="50">
                  <c:v>2.307376382499058E-5</c:v>
                </c:pt>
                <c:pt idx="51">
                  <c:v>2.457417775569937E-5</c:v>
                </c:pt>
                <c:pt idx="52">
                  <c:v>2.6172158861860752E-5</c:v>
                </c:pt>
                <c:pt idx="53">
                  <c:v>2.7874051628507145E-5</c:v>
                </c:pt>
                <c:pt idx="54">
                  <c:v>2.9686613102479179E-5</c:v>
                </c:pt>
                <c:pt idx="55">
                  <c:v>3.1617039720016087E-5</c:v>
                </c:pt>
                <c:pt idx="56">
                  <c:v>3.367299587885935E-5</c:v>
                </c:pt>
                <c:pt idx="57">
                  <c:v>3.5862644368310347E-5</c:v>
                </c:pt>
                <c:pt idx="58">
                  <c:v>3.8194678778057938E-5</c:v>
                </c:pt>
                <c:pt idx="59">
                  <c:v>4.0678358014450089E-5</c:v>
                </c:pt>
                <c:pt idx="60">
                  <c:v>4.3323543061249207E-5</c:v>
                </c:pt>
                <c:pt idx="61">
                  <c:v>4.614073613082359E-5</c:v>
                </c:pt>
                <c:pt idx="62">
                  <c:v>4.914112236121677E-5</c:v>
                </c:pt>
                <c:pt idx="63">
                  <c:v>5.2336614224645506E-5</c:v>
                </c:pt>
                <c:pt idx="64">
                  <c:v>5.573989882374238E-5</c:v>
                </c:pt>
                <c:pt idx="65">
                  <c:v>5.9364488263323141E-5</c:v>
                </c:pt>
                <c:pt idx="66">
                  <c:v>6.322477329767095E-5</c:v>
                </c:pt>
                <c:pt idx="67">
                  <c:v>6.7336080466334327E-5</c:v>
                </c:pt>
                <c:pt idx="68">
                  <c:v>7.1714732945284921E-5</c:v>
                </c:pt>
                <c:pt idx="69">
                  <c:v>7.6378115355033949E-5</c:v>
                </c:pt>
                <c:pt idx="70">
                  <c:v>8.1344742783015826E-5</c:v>
                </c:pt>
                <c:pt idx="71">
                  <c:v>8.6634334294278942E-5</c:v>
                </c:pt>
                <c:pt idx="72">
                  <c:v>9.226789122234419E-5</c:v>
                </c:pt>
                <c:pt idx="73">
                  <c:v>9.8267780551071124E-5</c:v>
                </c:pt>
                <c:pt idx="74">
                  <c:v>1.0465782371858288E-4</c:v>
                </c:pt>
                <c:pt idx="75">
                  <c:v>1.1146339119582943E-4</c:v>
                </c:pt>
                <c:pt idx="76">
                  <c:v>1.1871150321529673E-4</c:v>
                </c:pt>
                <c:pt idx="77">
                  <c:v>1.2643093704978449E-4</c:v>
                </c:pt>
                <c:pt idx="78">
                  <c:v>1.3465234126718405E-4</c:v>
                </c:pt>
                <c:pt idx="79">
                  <c:v>1.434083574148841E-4</c:v>
                </c:pt>
                <c:pt idx="80">
                  <c:v>1.5273374961692751E-4</c:v>
                </c:pt>
                <c:pt idx="81">
                  <c:v>1.6266554259846197E-4</c:v>
                </c:pt>
                <c:pt idx="82">
                  <c:v>1.7324316868548502E-4</c:v>
                </c:pt>
                <c:pt idx="83">
                  <c:v>1.8450862436351808E-4</c:v>
                </c:pt>
                <c:pt idx="84">
                  <c:v>1.9650663701679407E-4</c:v>
                </c:pt>
                <c:pt idx="85">
                  <c:v>2.0928484250996935E-4</c:v>
                </c:pt>
                <c:pt idx="86">
                  <c:v>2.2289397431741434E-4</c:v>
                </c:pt>
                <c:pt idx="87">
                  <c:v>2.3738806495097933E-4</c:v>
                </c:pt>
                <c:pt idx="88">
                  <c:v>2.5282466048597751E-4</c:v>
                </c:pt>
                <c:pt idx="89">
                  <c:v>2.6926504903710872E-4</c:v>
                </c:pt>
                <c:pt idx="90">
                  <c:v>2.8677450409145402E-4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F-4034-852D-922A3744E279}"/>
            </c:ext>
          </c:extLst>
        </c:ser>
        <c:ser>
          <c:idx val="3"/>
          <c:order val="3"/>
          <c:tx>
            <c:strRef>
              <c:f>MIMICS_fT2!$AO$1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MIMICS_fT2!$AO$2:$AO$92</c:f>
              <c:numCache>
                <c:formatCode>General</c:formatCode>
                <c:ptCount val="91"/>
                <c:pt idx="0">
                  <c:v>1.8703029712036009E-7</c:v>
                </c:pt>
                <c:pt idx="1">
                  <c:v>1.9919228618258913E-7</c:v>
                </c:pt>
                <c:pt idx="2">
                  <c:v>2.121451309523004E-7</c:v>
                </c:pt>
                <c:pt idx="3">
                  <c:v>2.2594025827643996E-7</c:v>
                </c:pt>
                <c:pt idx="4">
                  <c:v>2.4063243912726163E-7</c:v>
                </c:pt>
                <c:pt idx="5">
                  <c:v>2.5628000606022699E-7</c:v>
                </c:pt>
                <c:pt idx="6">
                  <c:v>2.7294508481250336E-7</c:v>
                </c:pt>
                <c:pt idx="7">
                  <c:v>2.90693840961581E-7</c:v>
                </c:pt>
                <c:pt idx="8">
                  <c:v>3.0959674262332044E-7</c:v>
                </c:pt>
                <c:pt idx="9">
                  <c:v>3.2972884023242283E-7</c:v>
                </c:pt>
                <c:pt idx="10">
                  <c:v>3.5117006451614149E-7</c:v>
                </c:pt>
                <c:pt idx="11">
                  <c:v>3.7400554384427986E-7</c:v>
                </c:pt>
                <c:pt idx="12">
                  <c:v>3.9832594221545876E-7</c:v>
                </c:pt>
                <c:pt idx="13">
                  <c:v>4.242278192215617E-7</c:v>
                </c:pt>
                <c:pt idx="14">
                  <c:v>4.5181401341952951E-7</c:v>
                </c:pt>
                <c:pt idx="15">
                  <c:v>4.8119405063261202E-7</c:v>
                </c:pt>
                <c:pt idx="16">
                  <c:v>5.1248457880215961E-7</c:v>
                </c:pt>
                <c:pt idx="17">
                  <c:v>5.4580983111645105E-7</c:v>
                </c:pt>
                <c:pt idx="18">
                  <c:v>5.8130211925532644E-7</c:v>
                </c:pt>
                <c:pt idx="19">
                  <c:v>6.1910235870895992E-7</c:v>
                </c:pt>
                <c:pt idx="20">
                  <c:v>6.5936062825644939E-7</c:v>
                </c:pt>
                <c:pt idx="21">
                  <c:v>7.0223676582553386E-7</c:v>
                </c:pt>
                <c:pt idx="22">
                  <c:v>7.4790100309918333E-7</c:v>
                </c:pt>
                <c:pt idx="23">
                  <c:v>7.9653464138864582E-7</c:v>
                </c:pt>
                <c:pt idx="24">
                  <c:v>8.4833077145639058E-7</c:v>
                </c:pt>
                <c:pt idx="25">
                  <c:v>9.0349504014685414E-7</c:v>
                </c:pt>
                <c:pt idx="26">
                  <c:v>9.6224646686876619E-7</c:v>
                </c:pt>
                <c:pt idx="27">
                  <c:v>1.0248183131707328E-6</c:v>
                </c:pt>
                <c:pt idx="28">
                  <c:v>1.0914590088625834E-6</c:v>
                </c:pt>
                <c:pt idx="29">
                  <c:v>1.1624331383594505E-6</c:v>
                </c:pt>
                <c:pt idx="30">
                  <c:v>1.2380224911646929E-6</c:v>
                </c:pt>
                <c:pt idx="31">
                  <c:v>1.3185271806623993E-6</c:v>
                </c:pt>
                <c:pt idx="32">
                  <c:v>1.4042668356614395E-6</c:v>
                </c:pt>
                <c:pt idx="33">
                  <c:v>1.4955818694218507E-6</c:v>
                </c:pt>
                <c:pt idx="34">
                  <c:v>1.5928348312020007E-6</c:v>
                </c:pt>
                <c:pt idx="35">
                  <c:v>1.6964118456925956E-6</c:v>
                </c:pt>
                <c:pt idx="36">
                  <c:v>1.8067241460525314E-6</c:v>
                </c:pt>
                <c:pt idx="37">
                  <c:v>1.9242097066332067E-6</c:v>
                </c:pt>
                <c:pt idx="38">
                  <c:v>2.0493349818737608E-6</c:v>
                </c:pt>
                <c:pt idx="39">
                  <c:v>2.1825967582711572E-6</c:v>
                </c:pt>
                <c:pt idx="40">
                  <c:v>2.3245241267780243E-6</c:v>
                </c:pt>
                <c:pt idx="41">
                  <c:v>2.4756805834593085E-6</c:v>
                </c:pt>
                <c:pt idx="42">
                  <c:v>2.6366662667479829E-6</c:v>
                </c:pt>
                <c:pt idx="43">
                  <c:v>2.8081203401824098E-6</c:v>
                </c:pt>
                <c:pt idx="44">
                  <c:v>2.9907235300856096E-6</c:v>
                </c:pt>
                <c:pt idx="45">
                  <c:v>3.1852008282617701E-6</c:v>
                </c:pt>
                <c:pt idx="46">
                  <c:v>3.3923243704405687E-6</c:v>
                </c:pt>
                <c:pt idx="47">
                  <c:v>3.6129165018976468E-6</c:v>
                </c:pt>
                <c:pt idx="48">
                  <c:v>3.8478530424226777E-6</c:v>
                </c:pt>
                <c:pt idx="49">
                  <c:v>4.0980667635979854E-6</c:v>
                </c:pt>
                <c:pt idx="50">
                  <c:v>4.3645510921936264E-6</c:v>
                </c:pt>
                <c:pt idx="51">
                  <c:v>4.6483640543825231E-6</c:v>
                </c:pt>
                <c:pt idx="52">
                  <c:v>4.9506324764354327E-6</c:v>
                </c:pt>
                <c:pt idx="53">
                  <c:v>5.2725564585738779E-6</c:v>
                </c:pt>
                <c:pt idx="54">
                  <c:v>5.6154141397435418E-6</c:v>
                </c:pt>
                <c:pt idx="55">
                  <c:v>5.9805667722258479E-6</c:v>
                </c:pt>
                <c:pt idx="56">
                  <c:v>6.3694641262354636E-6</c:v>
                </c:pt>
                <c:pt idx="57">
                  <c:v>6.783650245961743E-6</c:v>
                </c:pt>
                <c:pt idx="58">
                  <c:v>7.2247695799073007E-6</c:v>
                </c:pt>
                <c:pt idx="59">
                  <c:v>7.694573509863165E-6</c:v>
                </c:pt>
                <c:pt idx="60">
                  <c:v>8.1949273044424968E-6</c:v>
                </c:pt>
                <c:pt idx="61">
                  <c:v>8.7278175247807104E-6</c:v>
                </c:pt>
                <c:pt idx="62">
                  <c:v>9.2953599118048032E-6</c:v>
                </c:pt>
                <c:pt idx="63">
                  <c:v>9.8998077863868524E-6</c:v>
                </c:pt>
                <c:pt idx="64">
                  <c:v>1.0543560995733053E-5</c:v>
                </c:pt>
                <c:pt idx="65">
                  <c:v>1.1229175441528056E-5</c:v>
                </c:pt>
                <c:pt idx="66">
                  <c:v>1.1959373227664423E-5</c:v>
                </c:pt>
                <c:pt idx="67">
                  <c:v>1.2737053467846931E-5</c:v>
                </c:pt>
                <c:pt idx="68">
                  <c:v>1.3565303795981162E-5</c:v>
                </c:pt>
                <c:pt idx="69">
                  <c:v>1.4447412625046245E-5</c:v>
                </c:pt>
                <c:pt idx="70">
                  <c:v>1.5386882203123455E-5</c:v>
                </c:pt>
                <c:pt idx="71">
                  <c:v>1.6387442518417008E-5</c:v>
                </c:pt>
                <c:pt idx="72">
                  <c:v>1.7453066108474364E-5</c:v>
                </c:pt>
                <c:pt idx="73">
                  <c:v>1.8587983832403471E-5</c:v>
                </c:pt>
                <c:pt idx="74">
                  <c:v>1.9796701668707286E-5</c:v>
                </c:pt>
                <c:pt idx="75">
                  <c:v>2.108401860542843E-5</c:v>
                </c:pt>
                <c:pt idx="76">
                  <c:v>2.2455045693633469E-5</c:v>
                </c:pt>
                <c:pt idx="77">
                  <c:v>2.3915226339885006E-5</c:v>
                </c:pt>
                <c:pt idx="78">
                  <c:v>2.5470357918268979E-5</c:v>
                </c:pt>
                <c:pt idx="79">
                  <c:v>2.7126614787784057E-5</c:v>
                </c:pt>
                <c:pt idx="80">
                  <c:v>2.8890572806478867E-5</c:v>
                </c:pt>
                <c:pt idx="81">
                  <c:v>3.0769235439666111E-5</c:v>
                </c:pt>
                <c:pt idx="82">
                  <c:v>3.2770061565871426E-5</c:v>
                </c:pt>
                <c:pt idx="83">
                  <c:v>3.4900995090915349E-5</c:v>
                </c:pt>
                <c:pt idx="84">
                  <c:v>3.7170496487704903E-5</c:v>
                </c:pt>
                <c:pt idx="85">
                  <c:v>3.9587576386958655E-5</c:v>
                </c:pt>
                <c:pt idx="86">
                  <c:v>4.2161831352230464E-5</c:v>
                </c:pt>
                <c:pt idx="87">
                  <c:v>4.4903481981269322E-5</c:v>
                </c:pt>
                <c:pt idx="88">
                  <c:v>4.7823413484991173E-5</c:v>
                </c:pt>
                <c:pt idx="89">
                  <c:v>5.0933218905171972E-5</c:v>
                </c:pt>
                <c:pt idx="90">
                  <c:v>5.4245245142451402E-5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F-4034-852D-922A3744E279}"/>
            </c:ext>
          </c:extLst>
        </c:ser>
        <c:ser>
          <c:idx val="4"/>
          <c:order val="4"/>
          <c:tx>
            <c:strRef>
              <c:f>MIMICS_fT2!$AP$1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MIMICS_fT2!$AP$2:$AP$92</c:f>
              <c:numCache>
                <c:formatCode>General</c:formatCode>
                <c:ptCount val="91"/>
                <c:pt idx="0">
                  <c:v>2.9662795641858566E-7</c:v>
                </c:pt>
                <c:pt idx="1">
                  <c:v>3.1591673485212785E-7</c:v>
                </c:pt>
                <c:pt idx="2">
                  <c:v>3.3645980157983588E-7</c:v>
                </c:pt>
                <c:pt idx="3">
                  <c:v>3.5833871900496491E-7</c:v>
                </c:pt>
                <c:pt idx="4">
                  <c:v>3.8164035327605273E-7</c:v>
                </c:pt>
                <c:pt idx="5">
                  <c:v>4.0645721917271322E-7</c:v>
                </c:pt>
                <c:pt idx="6">
                  <c:v>4.3288784741826072E-7</c:v>
                </c:pt>
                <c:pt idx="7">
                  <c:v>4.6103717587751377E-7</c:v>
                </c:pt>
                <c:pt idx="8">
                  <c:v>4.9101696619295598E-7</c:v>
                </c:pt>
                <c:pt idx="9">
                  <c:v>5.2294624751342854E-7</c:v>
                </c:pt>
                <c:pt idx="10">
                  <c:v>5.569517890770989E-7</c:v>
                </c:pt>
                <c:pt idx="11">
                  <c:v>5.9316860352500343E-7</c:v>
                </c:pt>
                <c:pt idx="12">
                  <c:v>6.3174048294348175E-7</c:v>
                </c:pt>
                <c:pt idx="13">
                  <c:v>6.728205697637548E-7</c:v>
                </c:pt>
                <c:pt idx="14">
                  <c:v>7.165719647852979E-7</c:v>
                </c:pt>
                <c:pt idx="15">
                  <c:v>7.6316837473705186E-7</c:v>
                </c:pt>
                <c:pt idx="16">
                  <c:v>8.1279480194749493E-7</c:v>
                </c:pt>
                <c:pt idx="17">
                  <c:v>8.6564827886177569E-7</c:v>
                </c:pt>
                <c:pt idx="18">
                  <c:v>9.2193865032217653E-7</c:v>
                </c:pt>
                <c:pt idx="19">
                  <c:v>9.8188940671780386E-7</c:v>
                </c:pt>
                <c:pt idx="20">
                  <c:v>1.0457385713113641E-6</c:v>
                </c:pt>
                <c:pt idx="21">
                  <c:v>1.113739645266003E-6</c:v>
                </c:pt>
                <c:pt idx="22">
                  <c:v>1.1861626141242475E-6</c:v>
                </c:pt>
                <c:pt idx="23">
                  <c:v>1.2632950197350896E-6</c:v>
                </c:pt>
                <c:pt idx="24">
                  <c:v>1.3454431018851118E-6</c:v>
                </c:pt>
                <c:pt idx="25">
                  <c:v>1.4329330141662632E-6</c:v>
                </c:pt>
                <c:pt idx="26">
                  <c:v>1.5261121189076837E-6</c:v>
                </c:pt>
                <c:pt idx="27">
                  <c:v>1.6253503663128398E-6</c:v>
                </c:pt>
                <c:pt idx="28">
                  <c:v>1.7310417632776081E-6</c:v>
                </c:pt>
                <c:pt idx="29">
                  <c:v>1.8436059377209363E-6</c:v>
                </c:pt>
                <c:pt idx="30">
                  <c:v>1.9634898046389968E-6</c:v>
                </c:pt>
                <c:pt idx="31">
                  <c:v>2.0911693404975638E-6</c:v>
                </c:pt>
                <c:pt idx="32">
                  <c:v>2.2271514730075336E-6</c:v>
                </c:pt>
                <c:pt idx="33">
                  <c:v>2.3719760937865606E-6</c:v>
                </c:pt>
                <c:pt idx="34">
                  <c:v>2.5262182018977193E-6</c:v>
                </c:pt>
                <c:pt idx="35">
                  <c:v>2.6904901867757179E-6</c:v>
                </c:pt>
                <c:pt idx="36">
                  <c:v>2.8654442596045899E-6</c:v>
                </c:pt>
                <c:pt idx="37">
                  <c:v>3.0517750428001641E-6</c:v>
                </c:pt>
                <c:pt idx="38">
                  <c:v>3.2502223278784393E-6</c:v>
                </c:pt>
                <c:pt idx="39">
                  <c:v>3.4615740126593921E-6</c:v>
                </c:pt>
                <c:pt idx="40">
                  <c:v>3.6866692294678585E-6</c:v>
                </c:pt>
                <c:pt idx="41">
                  <c:v>3.9264016767514647E-6</c:v>
                </c:pt>
                <c:pt idx="42">
                  <c:v>4.1817231673431127E-6</c:v>
                </c:pt>
                <c:pt idx="43">
                  <c:v>4.4536474074557577E-6</c:v>
                </c:pt>
                <c:pt idx="44">
                  <c:v>4.7432540214133029E-6</c:v>
                </c:pt>
                <c:pt idx="45">
                  <c:v>5.0516928380969911E-6</c:v>
                </c:pt>
                <c:pt idx="46">
                  <c:v>5.38018845612586E-6</c:v>
                </c:pt>
                <c:pt idx="47">
                  <c:v>5.7300451058964817E-6</c:v>
                </c:pt>
                <c:pt idx="48">
                  <c:v>6.1026518277857441E-6</c:v>
                </c:pt>
                <c:pt idx="49">
                  <c:v>6.4994879870757975E-6</c:v>
                </c:pt>
                <c:pt idx="50">
                  <c:v>6.9221291474971746E-6</c:v>
                </c:pt>
                <c:pt idx="51">
                  <c:v>7.3722533267098111E-6</c:v>
                </c:pt>
                <c:pt idx="52">
                  <c:v>7.8516476585582246E-6</c:v>
                </c:pt>
                <c:pt idx="53">
                  <c:v>8.3622154885521448E-6</c:v>
                </c:pt>
                <c:pt idx="54">
                  <c:v>8.9059839307437541E-6</c:v>
                </c:pt>
                <c:pt idx="55">
                  <c:v>9.4851119160048243E-6</c:v>
                </c:pt>
                <c:pt idx="56">
                  <c:v>1.0101898763657807E-5</c:v>
                </c:pt>
                <c:pt idx="57">
                  <c:v>1.0758793310493104E-5</c:v>
                </c:pt>
                <c:pt idx="58">
                  <c:v>1.1458403633417379E-5</c:v>
                </c:pt>
                <c:pt idx="59">
                  <c:v>1.2203507404335028E-5</c:v>
                </c:pt>
                <c:pt idx="60">
                  <c:v>1.2997062918374762E-5</c:v>
                </c:pt>
                <c:pt idx="61">
                  <c:v>1.3842220839247075E-5</c:v>
                </c:pt>
                <c:pt idx="62">
                  <c:v>1.4742336708365032E-5</c:v>
                </c:pt>
                <c:pt idx="63">
                  <c:v>1.5700984267393652E-5</c:v>
                </c:pt>
                <c:pt idx="64">
                  <c:v>1.6721969647122711E-5</c:v>
                </c:pt>
                <c:pt idx="65">
                  <c:v>1.780934647899694E-5</c:v>
                </c:pt>
                <c:pt idx="66">
                  <c:v>1.8967431989301288E-5</c:v>
                </c:pt>
                <c:pt idx="67">
                  <c:v>2.0200824139900295E-5</c:v>
                </c:pt>
                <c:pt idx="68">
                  <c:v>2.1514419883585476E-5</c:v>
                </c:pt>
                <c:pt idx="69">
                  <c:v>2.2913434606510189E-5</c:v>
                </c:pt>
                <c:pt idx="70">
                  <c:v>2.4403422834904751E-5</c:v>
                </c:pt>
                <c:pt idx="71">
                  <c:v>2.5990300288283683E-5</c:v>
                </c:pt>
                <c:pt idx="72">
                  <c:v>2.768036736670325E-5</c:v>
                </c:pt>
                <c:pt idx="73">
                  <c:v>2.9480334165321332E-5</c:v>
                </c:pt>
                <c:pt idx="74">
                  <c:v>3.1397347115574861E-5</c:v>
                </c:pt>
                <c:pt idx="75">
                  <c:v>3.3439017358748834E-5</c:v>
                </c:pt>
                <c:pt idx="76">
                  <c:v>3.5613450964589015E-5</c:v>
                </c:pt>
                <c:pt idx="77">
                  <c:v>3.7929281114935348E-5</c:v>
                </c:pt>
                <c:pt idx="78">
                  <c:v>4.039570238015522E-5</c:v>
                </c:pt>
                <c:pt idx="79">
                  <c:v>4.3022507224465231E-5</c:v>
                </c:pt>
                <c:pt idx="80">
                  <c:v>4.5820124885078243E-5</c:v>
                </c:pt>
                <c:pt idx="81">
                  <c:v>4.8799662779538593E-5</c:v>
                </c:pt>
                <c:pt idx="82">
                  <c:v>5.1972950605645507E-5</c:v>
                </c:pt>
                <c:pt idx="83">
                  <c:v>5.5352587309055435E-5</c:v>
                </c:pt>
                <c:pt idx="84">
                  <c:v>5.8951991105038207E-5</c:v>
                </c:pt>
                <c:pt idx="85">
                  <c:v>6.2785452752990809E-5</c:v>
                </c:pt>
                <c:pt idx="86">
                  <c:v>6.6868192295224311E-5</c:v>
                </c:pt>
                <c:pt idx="87">
                  <c:v>7.1216419485293795E-5</c:v>
                </c:pt>
                <c:pt idx="88">
                  <c:v>7.5847398145793265E-5</c:v>
                </c:pt>
                <c:pt idx="89">
                  <c:v>8.0779514711132623E-5</c:v>
                </c:pt>
                <c:pt idx="90">
                  <c:v>8.6032351227436206E-5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4F-4034-852D-922A3744E279}"/>
            </c:ext>
          </c:extLst>
        </c:ser>
        <c:ser>
          <c:idx val="5"/>
          <c:order val="5"/>
          <c:tx>
            <c:strRef>
              <c:f>MIMICS_fT2!$AQ$1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MIMICS_fT2!$AQ$2:$AQ$92</c:f>
              <c:numCache>
                <c:formatCode>General</c:formatCode>
                <c:ptCount val="91"/>
                <c:pt idx="0">
                  <c:v>2.4575524452357622E-7</c:v>
                </c:pt>
                <c:pt idx="1">
                  <c:v>2.61735931299461E-7</c:v>
                </c:pt>
                <c:pt idx="2">
                  <c:v>2.7875579162512696E-7</c:v>
                </c:pt>
                <c:pt idx="3">
                  <c:v>2.9688239967192944E-7</c:v>
                </c:pt>
                <c:pt idx="4">
                  <c:v>3.1618772374600021E-7</c:v>
                </c:pt>
                <c:pt idx="5">
                  <c:v>3.3674841202494375E-7</c:v>
                </c:pt>
                <c:pt idx="6">
                  <c:v>3.5864609687508718E-7</c:v>
                </c:pt>
                <c:pt idx="7">
                  <c:v>3.8196771895751866E-7</c:v>
                </c:pt>
                <c:pt idx="8">
                  <c:v>4.0680587240971771E-7</c:v>
                </c:pt>
                <c:pt idx="9">
                  <c:v>4.3325917247325532E-7</c:v>
                </c:pt>
                <c:pt idx="10">
                  <c:v>4.6143264702716222E-7</c:v>
                </c:pt>
                <c:pt idx="11">
                  <c:v>4.9143815358147328E-7</c:v>
                </c:pt>
                <c:pt idx="12">
                  <c:v>5.2339482338654518E-7</c:v>
                </c:pt>
                <c:pt idx="13">
                  <c:v>5.5742953442139967E-7</c:v>
                </c:pt>
                <c:pt idx="14">
                  <c:v>5.9367741513900155E-7</c:v>
                </c:pt>
                <c:pt idx="15">
                  <c:v>6.3228238096850213E-7</c:v>
                </c:pt>
                <c:pt idx="16">
                  <c:v>6.7339770570452815E-7</c:v>
                </c:pt>
                <c:pt idx="17">
                  <c:v>7.1718663005210659E-7</c:v>
                </c:pt>
                <c:pt idx="18">
                  <c:v>7.6382300974334651E-7</c:v>
                </c:pt>
                <c:pt idx="19">
                  <c:v>8.1349200579909939E-7</c:v>
                </c:pt>
                <c:pt idx="20">
                  <c:v>8.6639081967614937E-7</c:v>
                </c:pt>
                <c:pt idx="21">
                  <c:v>9.2272947621870916E-7</c:v>
                </c:pt>
                <c:pt idx="22">
                  <c:v>9.8273165752277062E-7</c:v>
                </c:pt>
                <c:pt idx="23">
                  <c:v>1.0466355910240177E-6</c:v>
                </c:pt>
                <c:pt idx="24">
                  <c:v>1.1146949953352987E-6</c:v>
                </c:pt>
                <c:pt idx="25">
                  <c:v>1.1871800875889074E-6</c:v>
                </c:pt>
                <c:pt idx="26">
                  <c:v>1.2643786562831593E-6</c:v>
                </c:pt>
                <c:pt idx="27">
                  <c:v>1.3465972038927779E-6</c:v>
                </c:pt>
                <c:pt idx="28">
                  <c:v>1.4341621637796384E-6</c:v>
                </c:pt>
                <c:pt idx="29">
                  <c:v>1.5274211962353581E-6</c:v>
                </c:pt>
                <c:pt idx="30">
                  <c:v>1.6267445688014439E-6</c:v>
                </c:pt>
                <c:pt idx="31">
                  <c:v>1.732526626347294E-6</c:v>
                </c:pt>
                <c:pt idx="32">
                  <c:v>1.8451873567427353E-6</c:v>
                </c:pt>
                <c:pt idx="33">
                  <c:v>1.9651740583412835E-6</c:v>
                </c:pt>
                <c:pt idx="34">
                  <c:v>2.0929631158945742E-6</c:v>
                </c:pt>
                <c:pt idx="35">
                  <c:v>2.2290618919489017E-6</c:v>
                </c:pt>
                <c:pt idx="36">
                  <c:v>2.3740107412332944E-6</c:v>
                </c:pt>
                <c:pt idx="37">
                  <c:v>2.528385156036863E-6</c:v>
                </c:pt>
                <c:pt idx="38">
                  <c:v>2.6927980510932906E-6</c:v>
                </c:pt>
                <c:pt idx="39">
                  <c:v>2.8679021970441083E-6</c:v>
                </c:pt>
                <c:pt idx="40">
                  <c:v>3.0543928121424029E-6</c:v>
                </c:pt>
                <c:pt idx="41">
                  <c:v>3.2530103224868406E-6</c:v>
                </c:pt>
                <c:pt idx="42">
                  <c:v>3.4645433017449717E-6</c:v>
                </c:pt>
                <c:pt idx="43">
                  <c:v>3.6898316020374375E-6</c:v>
                </c:pt>
                <c:pt idx="44">
                  <c:v>3.9297696884137148E-6</c:v>
                </c:pt>
                <c:pt idx="45">
                  <c:v>4.1853101901582532E-6</c:v>
                </c:pt>
                <c:pt idx="46">
                  <c:v>4.4574676830268169E-6</c:v>
                </c:pt>
                <c:pt idx="47">
                  <c:v>4.7473227174297409E-6</c:v>
                </c:pt>
                <c:pt idx="48">
                  <c:v>5.0560261085551714E-6</c:v>
                </c:pt>
                <c:pt idx="49">
                  <c:v>5.38480350546547E-6</c:v>
                </c:pt>
                <c:pt idx="50">
                  <c:v>5.7349602573075419E-6</c:v>
                </c:pt>
                <c:pt idx="51">
                  <c:v>6.1078865959574091E-6</c:v>
                </c:pt>
                <c:pt idx="52">
                  <c:v>6.5050631556757756E-6</c:v>
                </c:pt>
                <c:pt idx="53">
                  <c:v>6.9280668516893907E-6</c:v>
                </c:pt>
                <c:pt idx="54">
                  <c:v>7.3785771410379309E-6</c:v>
                </c:pt>
                <c:pt idx="55">
                  <c:v>7.8583826905439964E-6</c:v>
                </c:pt>
                <c:pt idx="56">
                  <c:v>8.3693884783800702E-6</c:v>
                </c:pt>
                <c:pt idx="57">
                  <c:v>8.9136233574280307E-6</c:v>
                </c:pt>
                <c:pt idx="58">
                  <c:v>9.4932481104599103E-6</c:v>
                </c:pt>
                <c:pt idx="59">
                  <c:v>1.0110564029121687E-5</c:v>
                </c:pt>
                <c:pt idx="60">
                  <c:v>1.07680220507812E-5</c:v>
                </c:pt>
                <c:pt idx="61">
                  <c:v>1.1468232489516497E-5</c:v>
                </c:pt>
                <c:pt idx="62">
                  <c:v>1.2213975399879528E-5</c:v>
                </c:pt>
                <c:pt idx="63">
                  <c:v>1.3008211614582611E-5</c:v>
                </c:pt>
                <c:pt idx="64">
                  <c:v>1.385409449993087E-5</c:v>
                </c:pt>
                <c:pt idx="65">
                  <c:v>1.4754982475673197E-5</c:v>
                </c:pt>
                <c:pt idx="66">
                  <c:v>1.5714452348979525E-5</c:v>
                </c:pt>
                <c:pt idx="67">
                  <c:v>1.6736313515484621E-5</c:v>
                </c:pt>
                <c:pt idx="68">
                  <c:v>1.7824623083780772E-5</c:v>
                </c:pt>
                <c:pt idx="69">
                  <c:v>1.8983701983408398E-5</c:v>
                </c:pt>
                <c:pt idx="70">
                  <c:v>2.0218152120298507E-5</c:v>
                </c:pt>
                <c:pt idx="71">
                  <c:v>2.1532874647779245E-5</c:v>
                </c:pt>
                <c:pt idx="72">
                  <c:v>2.2933089425688238E-5</c:v>
                </c:pt>
                <c:pt idx="73">
                  <c:v>2.4424355744849613E-5</c:v>
                </c:pt>
                <c:pt idx="74">
                  <c:v>2.6012594399198174E-5</c:v>
                </c:pt>
                <c:pt idx="75">
                  <c:v>2.7704111193183981E-5</c:v>
                </c:pt>
                <c:pt idx="76">
                  <c:v>2.9505621977789361E-5</c:v>
                </c:pt>
                <c:pt idx="77">
                  <c:v>3.1424279314558756E-5</c:v>
                </c:pt>
                <c:pt idx="78">
                  <c:v>3.3467700873506194E-5</c:v>
                </c:pt>
                <c:pt idx="79">
                  <c:v>3.5643999677649103E-5</c:v>
                </c:pt>
                <c:pt idx="80">
                  <c:v>3.7961816314248319E-5</c:v>
                </c:pt>
                <c:pt idx="81">
                  <c:v>4.0430353240643317E-5</c:v>
                </c:pt>
                <c:pt idx="82">
                  <c:v>4.3059411320887468E-5</c:v>
                </c:pt>
                <c:pt idx="83">
                  <c:v>4.585942873824549E-5</c:v>
                </c:pt>
                <c:pt idx="84">
                  <c:v>4.8841522438046927E-5</c:v>
                </c:pt>
                <c:pt idx="85">
                  <c:v>5.2017532265437942E-5</c:v>
                </c:pt>
                <c:pt idx="86">
                  <c:v>5.5400067973271846E-5</c:v>
                </c:pt>
                <c:pt idx="87">
                  <c:v>5.9002559286773132E-5</c:v>
                </c:pt>
                <c:pt idx="88">
                  <c:v>6.2839309223749741E-5</c:v>
                </c:pt>
                <c:pt idx="89">
                  <c:v>6.692555088204884E-5</c:v>
                </c:pt>
                <c:pt idx="90">
                  <c:v>7.1277507919722288E-5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4F-4034-852D-922A3744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3152"/>
        <c:axId val="445118400"/>
      </c:scatterChart>
      <c:valAx>
        <c:axId val="4451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8400"/>
        <c:crosses val="autoZero"/>
        <c:crossBetween val="midCat"/>
      </c:valAx>
      <c:valAx>
        <c:axId val="4451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</a:t>
            </a:r>
            <a:r>
              <a:rPr lang="en-US" sz="1400" b="0" i="0" baseline="-25000">
                <a:effectLst/>
              </a:rPr>
              <a:t>20</a:t>
            </a:r>
            <a:r>
              <a:rPr lang="en-US" sz="1400" b="0" i="0" baseline="0">
                <a:effectLst/>
              </a:rPr>
              <a:t>+MIC) (MIC=0.3)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MIMICS_fT2!$AT$1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MIMICS_fT2!$AT$2:$AT$92</c:f>
              <c:numCache>
                <c:formatCode>General</c:formatCode>
                <c:ptCount val="91"/>
                <c:pt idx="0">
                  <c:v>1.9323944333583398E-6</c:v>
                </c:pt>
                <c:pt idx="1">
                  <c:v>2.0580519355078027E-6</c:v>
                </c:pt>
                <c:pt idx="2">
                  <c:v>2.1918805478477444E-6</c:v>
                </c:pt>
                <c:pt idx="3">
                  <c:v>2.334411611846866E-6</c:v>
                </c:pt>
                <c:pt idx="4">
                  <c:v>2.4862110204301248E-6</c:v>
                </c:pt>
                <c:pt idx="5">
                  <c:v>2.6478814647507348E-6</c:v>
                </c:pt>
                <c:pt idx="6">
                  <c:v>2.8200648270626346E-6</c:v>
                </c:pt>
                <c:pt idx="7">
                  <c:v>3.003444729193895E-6</c:v>
                </c:pt>
                <c:pt idx="8">
                  <c:v>3.1987492467392977E-6</c:v>
                </c:pt>
                <c:pt idx="9">
                  <c:v>3.4067537997482735E-6</c:v>
                </c:pt>
                <c:pt idx="10">
                  <c:v>3.6282842313851439E-6</c:v>
                </c:pt>
                <c:pt idx="11">
                  <c:v>3.8642200867849069E-6</c:v>
                </c:pt>
                <c:pt idx="12">
                  <c:v>4.1154981051226496E-6</c:v>
                </c:pt>
                <c:pt idx="13">
                  <c:v>4.3831159387612027E-6</c:v>
                </c:pt>
                <c:pt idx="14">
                  <c:v>4.6681361142431999E-6</c:v>
                </c:pt>
                <c:pt idx="15">
                  <c:v>4.9716902508539424E-6</c:v>
                </c:pt>
                <c:pt idx="16">
                  <c:v>5.2949835535040719E-6</c:v>
                </c:pt>
                <c:pt idx="17">
                  <c:v>5.6392995977701881E-6</c:v>
                </c:pt>
                <c:pt idx="18">
                  <c:v>6.0060054260915547E-6</c:v>
                </c:pt>
                <c:pt idx="19">
                  <c:v>6.3965569753563622E-6</c:v>
                </c:pt>
                <c:pt idx="20">
                  <c:v>6.8125048574267442E-6</c:v>
                </c:pt>
                <c:pt idx="21">
                  <c:v>7.2555005155531181E-6</c:v>
                </c:pt>
                <c:pt idx="22">
                  <c:v>7.7273027811206517E-6</c:v>
                </c:pt>
                <c:pt idx="23">
                  <c:v>8.2297848567602007E-6</c:v>
                </c:pt>
                <c:pt idx="24">
                  <c:v>8.7649417535489755E-6</c:v>
                </c:pt>
                <c:pt idx="25">
                  <c:v>9.3348982118287579E-6</c:v>
                </c:pt>
                <c:pt idx="26">
                  <c:v>9.9419171370899535E-6</c:v>
                </c:pt>
                <c:pt idx="27">
                  <c:v>1.058840858441446E-5</c:v>
                </c:pt>
                <c:pt idx="28">
                  <c:v>1.127693932714855E-5</c:v>
                </c:pt>
                <c:pt idx="29">
                  <c:v>1.2010243047796221E-5</c:v>
                </c:pt>
                <c:pt idx="30">
                  <c:v>1.2791231191594179E-5</c:v>
                </c:pt>
                <c:pt idx="31">
                  <c:v>1.362300452586043E-5</c:v>
                </c:pt>
                <c:pt idx="32">
                  <c:v>1.4508865451010899E-5</c:v>
                </c:pt>
                <c:pt idx="33">
                  <c:v>1.5452331112122435E-5</c:v>
                </c:pt>
                <c:pt idx="34">
                  <c:v>1.6457147363099318E-5</c:v>
                </c:pt>
                <c:pt idx="35">
                  <c:v>1.7527303638885472E-5</c:v>
                </c:pt>
                <c:pt idx="36">
                  <c:v>1.8667048794769568E-5</c:v>
                </c:pt>
                <c:pt idx="37">
                  <c:v>1.9880907975669975E-5</c:v>
                </c:pt>
                <c:pt idx="38">
                  <c:v>2.1173700582376243E-5</c:v>
                </c:pt>
                <c:pt idx="39">
                  <c:v>2.2550559406078235E-5</c:v>
                </c:pt>
                <c:pt idx="40">
                  <c:v>2.4016951007153281E-5</c:v>
                </c:pt>
                <c:pt idx="41">
                  <c:v>2.5578697419121567E-5</c:v>
                </c:pt>
                <c:pt idx="42">
                  <c:v>2.7241999263941008E-5</c:v>
                </c:pt>
                <c:pt idx="43">
                  <c:v>2.9013460370416639E-5</c:v>
                </c:pt>
                <c:pt idx="44">
                  <c:v>3.0900113993467571E-5</c:v>
                </c:pt>
                <c:pt idx="45">
                  <c:v>3.2909450738349808E-5</c:v>
                </c:pt>
                <c:pt idx="46">
                  <c:v>3.504944830070304E-5</c:v>
                </c:pt>
                <c:pt idx="47">
                  <c:v>3.73286031404988E-5</c:v>
                </c:pt>
                <c:pt idx="48">
                  <c:v>3.9755964215645242E-5</c:v>
                </c:pt>
                <c:pt idx="49">
                  <c:v>4.234116890918153E-5</c:v>
                </c:pt>
                <c:pt idx="50">
                  <c:v>4.50944812927044E-5</c:v>
                </c:pt>
                <c:pt idx="51">
                  <c:v>4.8026832877944235E-5</c:v>
                </c:pt>
                <c:pt idx="52">
                  <c:v>5.1149866018287079E-5</c:v>
                </c:pt>
                <c:pt idx="53">
                  <c:v>5.4475980132561026E-5</c:v>
                </c:pt>
                <c:pt idx="54">
                  <c:v>5.8018380934608855E-5</c:v>
                </c:pt>
                <c:pt idx="55">
                  <c:v>6.179113286410434E-5</c:v>
                </c:pt>
                <c:pt idx="56">
                  <c:v>6.5809214926778665E-5</c:v>
                </c:pt>
                <c:pt idx="57">
                  <c:v>7.0088580165760726E-5</c:v>
                </c:pt>
                <c:pt idx="58">
                  <c:v>7.464621900015009E-5</c:v>
                </c:pt>
                <c:pt idx="59">
                  <c:v>7.950022668229771E-5</c:v>
                </c:pt>
                <c:pt idx="60">
                  <c:v>8.4669875141619801E-5</c:v>
                </c:pt>
                <c:pt idx="61">
                  <c:v>9.0175689500188589E-5</c:v>
                </c:pt>
                <c:pt idx="62">
                  <c:v>9.6039529563889532E-5</c:v>
                </c:pt>
                <c:pt idx="63">
                  <c:v>1.0228467661269077E-4</c:v>
                </c:pt>
                <c:pt idx="64">
                  <c:v>1.0893592583461027E-4</c:v>
                </c:pt>
                <c:pt idx="65">
                  <c:v>1.1601968477037094E-4</c:v>
                </c:pt>
                <c:pt idx="66">
                  <c:v>1.2356407815960056E-4</c:v>
                </c:pt>
                <c:pt idx="67">
                  <c:v>1.3159905960484933E-4</c:v>
                </c:pt>
                <c:pt idx="68">
                  <c:v>1.4015653049676493E-4</c:v>
                </c:pt>
                <c:pt idx="69">
                  <c:v>1.4927046667259557E-4</c:v>
                </c:pt>
                <c:pt idx="70">
                  <c:v>1.5897705331089637E-4</c:v>
                </c:pt>
                <c:pt idx="71">
                  <c:v>1.6931482859801079E-4</c:v>
                </c:pt>
                <c:pt idx="72">
                  <c:v>1.8032483673672967E-4</c:v>
                </c:pt>
                <c:pt idx="73">
                  <c:v>1.9205079090462031E-4</c:v>
                </c:pt>
                <c:pt idx="74">
                  <c:v>2.0453924680902027E-4</c:v>
                </c:pt>
                <c:pt idx="75">
                  <c:v>2.1783978752776265E-4</c:v>
                </c:pt>
                <c:pt idx="76">
                  <c:v>2.3200522036951216E-4</c:v>
                </c:pt>
                <c:pt idx="77">
                  <c:v>2.4709178653530413E-4</c:v>
                </c:pt>
                <c:pt idx="78">
                  <c:v>2.6315938441371126E-4</c:v>
                </c:pt>
                <c:pt idx="79">
                  <c:v>2.8027180739619104E-4</c:v>
                </c:pt>
                <c:pt idx="80">
                  <c:v>2.9849699715681072E-4</c:v>
                </c:pt>
                <c:pt idx="81">
                  <c:v>3.1790731340195427E-4</c:v>
                </c:pt>
                <c:pt idx="82">
                  <c:v>3.3857982116099899E-4</c:v>
                </c:pt>
                <c:pt idx="83">
                  <c:v>3.605965967585996E-4</c:v>
                </c:pt>
                <c:pt idx="84">
                  <c:v>3.8404505368337726E-4</c:v>
                </c:pt>
                <c:pt idx="85">
                  <c:v>4.0901828964682376E-4</c:v>
                </c:pt>
                <c:pt idx="86">
                  <c:v>4.356154562103516E-4</c:v>
                </c:pt>
                <c:pt idx="87">
                  <c:v>4.6394215244801343E-4</c:v>
                </c:pt>
                <c:pt idx="88">
                  <c:v>4.9411084420787654E-4</c:v>
                </c:pt>
                <c:pt idx="89">
                  <c:v>5.2624131063662698E-4</c:v>
                </c:pt>
                <c:pt idx="90">
                  <c:v>5.6046111974026572E-4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D-4491-8DAD-65F28B3FD9D0}"/>
            </c:ext>
          </c:extLst>
        </c:ser>
        <c:ser>
          <c:idx val="1"/>
          <c:order val="1"/>
          <c:tx>
            <c:strRef>
              <c:f>MIMICS_fT2!$AU$1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MIMICS_fT2!$AU$2:$AU$92</c:f>
              <c:numCache>
                <c:formatCode>General</c:formatCode>
                <c:ptCount val="91"/>
                <c:pt idx="0">
                  <c:v>2.4575524452357616E-7</c:v>
                </c:pt>
                <c:pt idx="1">
                  <c:v>2.61735931299461E-7</c:v>
                </c:pt>
                <c:pt idx="2">
                  <c:v>2.7875579162512696E-7</c:v>
                </c:pt>
                <c:pt idx="3">
                  <c:v>2.9688239967192939E-7</c:v>
                </c:pt>
                <c:pt idx="4">
                  <c:v>3.1618772374600021E-7</c:v>
                </c:pt>
                <c:pt idx="5">
                  <c:v>3.3674841202494375E-7</c:v>
                </c:pt>
                <c:pt idx="6">
                  <c:v>3.5864609687508718E-7</c:v>
                </c:pt>
                <c:pt idx="7">
                  <c:v>3.8196771895751855E-7</c:v>
                </c:pt>
                <c:pt idx="8">
                  <c:v>4.0680587240971765E-7</c:v>
                </c:pt>
                <c:pt idx="9">
                  <c:v>4.3325917247325522E-7</c:v>
                </c:pt>
                <c:pt idx="10">
                  <c:v>4.6143264702716217E-7</c:v>
                </c:pt>
                <c:pt idx="11">
                  <c:v>4.9143815358147317E-7</c:v>
                </c:pt>
                <c:pt idx="12">
                  <c:v>5.2339482338654518E-7</c:v>
                </c:pt>
                <c:pt idx="13">
                  <c:v>5.5742953442139957E-7</c:v>
                </c:pt>
                <c:pt idx="14">
                  <c:v>5.9367741513900144E-7</c:v>
                </c:pt>
                <c:pt idx="15">
                  <c:v>6.3228238096850213E-7</c:v>
                </c:pt>
                <c:pt idx="16">
                  <c:v>6.7339770570452804E-7</c:v>
                </c:pt>
                <c:pt idx="17">
                  <c:v>7.1718663005210649E-7</c:v>
                </c:pt>
                <c:pt idx="18">
                  <c:v>7.638230097433464E-7</c:v>
                </c:pt>
                <c:pt idx="19">
                  <c:v>8.1349200579909928E-7</c:v>
                </c:pt>
                <c:pt idx="20">
                  <c:v>8.6639081967614916E-7</c:v>
                </c:pt>
                <c:pt idx="21">
                  <c:v>9.2272947621870895E-7</c:v>
                </c:pt>
                <c:pt idx="22">
                  <c:v>9.8273165752277041E-7</c:v>
                </c:pt>
                <c:pt idx="23">
                  <c:v>1.0466355910240175E-6</c:v>
                </c:pt>
                <c:pt idx="24">
                  <c:v>1.1146949953352985E-6</c:v>
                </c:pt>
                <c:pt idx="25">
                  <c:v>1.1871800875889072E-6</c:v>
                </c:pt>
                <c:pt idx="26">
                  <c:v>1.2643786562831591E-6</c:v>
                </c:pt>
                <c:pt idx="27">
                  <c:v>1.3465972038927777E-6</c:v>
                </c:pt>
                <c:pt idx="28">
                  <c:v>1.4341621637796384E-6</c:v>
                </c:pt>
                <c:pt idx="29">
                  <c:v>1.5274211962353576E-6</c:v>
                </c:pt>
                <c:pt idx="30">
                  <c:v>1.6267445688014436E-6</c:v>
                </c:pt>
                <c:pt idx="31">
                  <c:v>1.7325266263472938E-6</c:v>
                </c:pt>
                <c:pt idx="32">
                  <c:v>1.8451873567427348E-6</c:v>
                </c:pt>
                <c:pt idx="33">
                  <c:v>1.9651740583412835E-6</c:v>
                </c:pt>
                <c:pt idx="34">
                  <c:v>2.0929631158945738E-6</c:v>
                </c:pt>
                <c:pt idx="35">
                  <c:v>2.2290618919489017E-6</c:v>
                </c:pt>
                <c:pt idx="36">
                  <c:v>2.374010741233294E-6</c:v>
                </c:pt>
                <c:pt idx="37">
                  <c:v>2.528385156036863E-6</c:v>
                </c:pt>
                <c:pt idx="38">
                  <c:v>2.6927980510932906E-6</c:v>
                </c:pt>
                <c:pt idx="39">
                  <c:v>2.8679021970441083E-6</c:v>
                </c:pt>
                <c:pt idx="40">
                  <c:v>3.0543928121424024E-6</c:v>
                </c:pt>
                <c:pt idx="41">
                  <c:v>3.2530103224868406E-6</c:v>
                </c:pt>
                <c:pt idx="42">
                  <c:v>3.4645433017449709E-6</c:v>
                </c:pt>
                <c:pt idx="43">
                  <c:v>3.689831602037437E-6</c:v>
                </c:pt>
                <c:pt idx="44">
                  <c:v>3.9297696884137148E-6</c:v>
                </c:pt>
                <c:pt idx="45">
                  <c:v>4.1853101901582523E-6</c:v>
                </c:pt>
                <c:pt idx="46">
                  <c:v>4.4574676830268161E-6</c:v>
                </c:pt>
                <c:pt idx="47">
                  <c:v>4.7473227174297409E-6</c:v>
                </c:pt>
                <c:pt idx="48">
                  <c:v>5.0560261085551714E-6</c:v>
                </c:pt>
                <c:pt idx="49">
                  <c:v>5.38480350546547E-6</c:v>
                </c:pt>
                <c:pt idx="50">
                  <c:v>5.734960257307541E-6</c:v>
                </c:pt>
                <c:pt idx="51">
                  <c:v>6.1078865959574083E-6</c:v>
                </c:pt>
                <c:pt idx="52">
                  <c:v>6.5050631556757748E-6</c:v>
                </c:pt>
                <c:pt idx="53">
                  <c:v>6.928066851689389E-6</c:v>
                </c:pt>
                <c:pt idx="54">
                  <c:v>7.3785771410379301E-6</c:v>
                </c:pt>
                <c:pt idx="55">
                  <c:v>7.8583826905439947E-6</c:v>
                </c:pt>
                <c:pt idx="56">
                  <c:v>8.3693884783800685E-6</c:v>
                </c:pt>
                <c:pt idx="57">
                  <c:v>8.913623357428029E-6</c:v>
                </c:pt>
                <c:pt idx="58">
                  <c:v>9.4932481104599087E-6</c:v>
                </c:pt>
                <c:pt idx="59">
                  <c:v>1.0110564029121685E-5</c:v>
                </c:pt>
                <c:pt idx="60">
                  <c:v>1.0768022050781197E-5</c:v>
                </c:pt>
                <c:pt idx="61">
                  <c:v>1.1468232489516495E-5</c:v>
                </c:pt>
                <c:pt idx="62">
                  <c:v>1.2213975399879526E-5</c:v>
                </c:pt>
                <c:pt idx="63">
                  <c:v>1.3008211614582609E-5</c:v>
                </c:pt>
                <c:pt idx="64">
                  <c:v>1.385409449993087E-5</c:v>
                </c:pt>
                <c:pt idx="65">
                  <c:v>1.4754982475673196E-5</c:v>
                </c:pt>
                <c:pt idx="66">
                  <c:v>1.5714452348979525E-5</c:v>
                </c:pt>
                <c:pt idx="67">
                  <c:v>1.6736313515484617E-5</c:v>
                </c:pt>
                <c:pt idx="68">
                  <c:v>1.7824623083780772E-5</c:v>
                </c:pt>
                <c:pt idx="69">
                  <c:v>1.8983701983408395E-5</c:v>
                </c:pt>
                <c:pt idx="70">
                  <c:v>2.0218152120298504E-5</c:v>
                </c:pt>
                <c:pt idx="71">
                  <c:v>2.1532874647779245E-5</c:v>
                </c:pt>
                <c:pt idx="72">
                  <c:v>2.2933089425688231E-5</c:v>
                </c:pt>
                <c:pt idx="73">
                  <c:v>2.4424355744849609E-5</c:v>
                </c:pt>
                <c:pt idx="74">
                  <c:v>2.601259439919817E-5</c:v>
                </c:pt>
                <c:pt idx="75">
                  <c:v>2.7704111193183975E-5</c:v>
                </c:pt>
                <c:pt idx="76">
                  <c:v>2.9505621977789354E-5</c:v>
                </c:pt>
                <c:pt idx="77">
                  <c:v>3.1424279314558756E-5</c:v>
                </c:pt>
                <c:pt idx="78">
                  <c:v>3.3467700873506188E-5</c:v>
                </c:pt>
                <c:pt idx="79">
                  <c:v>3.5643999677649096E-5</c:v>
                </c:pt>
                <c:pt idx="80">
                  <c:v>3.7961816314248312E-5</c:v>
                </c:pt>
                <c:pt idx="81">
                  <c:v>4.043035324064331E-5</c:v>
                </c:pt>
                <c:pt idx="82">
                  <c:v>4.3059411320887461E-5</c:v>
                </c:pt>
                <c:pt idx="83">
                  <c:v>4.585942873824549E-5</c:v>
                </c:pt>
                <c:pt idx="84">
                  <c:v>4.8841522438046914E-5</c:v>
                </c:pt>
                <c:pt idx="85">
                  <c:v>5.2017532265437929E-5</c:v>
                </c:pt>
                <c:pt idx="86">
                  <c:v>5.5400067973271832E-5</c:v>
                </c:pt>
                <c:pt idx="87">
                  <c:v>5.9002559286773126E-5</c:v>
                </c:pt>
                <c:pt idx="88">
                  <c:v>6.2839309223749727E-5</c:v>
                </c:pt>
                <c:pt idx="89">
                  <c:v>6.6925550882048827E-5</c:v>
                </c:pt>
                <c:pt idx="90">
                  <c:v>7.1277507919722275E-5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D-4491-8DAD-65F28B3FD9D0}"/>
            </c:ext>
          </c:extLst>
        </c:ser>
        <c:ser>
          <c:idx val="2"/>
          <c:order val="2"/>
          <c:tx>
            <c:strRef>
              <c:f>MIMICS_fT2!$AV$1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MIMICS_fT2!$AV$2:$AV$92</c:f>
              <c:numCache>
                <c:formatCode>General</c:formatCode>
                <c:ptCount val="91"/>
                <c:pt idx="0">
                  <c:v>1.6226713430233932E-6</c:v>
                </c:pt>
                <c:pt idx="1">
                  <c:v>1.7281885315714222E-6</c:v>
                </c:pt>
                <c:pt idx="2">
                  <c:v>1.8405671693753023E-6</c:v>
                </c:pt>
                <c:pt idx="3">
                  <c:v>1.9602534347926894E-6</c:v>
                </c:pt>
                <c:pt idx="4">
                  <c:v>2.0877225197495678E-6</c:v>
                </c:pt>
                <c:pt idx="5">
                  <c:v>2.223480516400899E-6</c:v>
                </c:pt>
                <c:pt idx="6">
                  <c:v>2.3680664264748405E-6</c:v>
                </c:pt>
                <c:pt idx="7">
                  <c:v>2.5220543012782716E-6</c:v>
                </c:pt>
                <c:pt idx="8">
                  <c:v>2.6860555208601158E-6</c:v>
                </c:pt>
                <c:pt idx="9">
                  <c:v>2.8607212213814471E-6</c:v>
                </c:pt>
                <c:pt idx="10">
                  <c:v>3.0467448803298026E-6</c:v>
                </c:pt>
                <c:pt idx="11">
                  <c:v>3.2448650698418125E-6</c:v>
                </c:pt>
                <c:pt idx="12">
                  <c:v>3.455868389065694E-6</c:v>
                </c:pt>
                <c:pt idx="13">
                  <c:v>3.6805925872060194E-6</c:v>
                </c:pt>
                <c:pt idx="14">
                  <c:v>3.9199298896502001E-6</c:v>
                </c:pt>
                <c:pt idx="15">
                  <c:v>4.1748305403824714E-6</c:v>
                </c:pt>
                <c:pt idx="16">
                  <c:v>4.4463065747498677E-6</c:v>
                </c:pt>
                <c:pt idx="17">
                  <c:v>4.7354358375592246E-6</c:v>
                </c:pt>
                <c:pt idx="18">
                  <c:v>5.0433662624583495E-6</c:v>
                </c:pt>
                <c:pt idx="19">
                  <c:v>5.3713204295918219E-6</c:v>
                </c:pt>
                <c:pt idx="20">
                  <c:v>5.7206004196267144E-6</c:v>
                </c:pt>
                <c:pt idx="21">
                  <c:v>6.0925929834203168E-6</c:v>
                </c:pt>
                <c:pt idx="22">
                  <c:v>6.4887750478549758E-6</c:v>
                </c:pt>
                <c:pt idx="23">
                  <c:v>6.9107195796999446E-6</c:v>
                </c:pt>
                <c:pt idx="24">
                  <c:v>7.3601018307817251E-6</c:v>
                </c:pt>
                <c:pt idx="25">
                  <c:v>7.8387059892580025E-6</c:v>
                </c:pt>
                <c:pt idx="26">
                  <c:v>8.3484322634029592E-6</c:v>
                </c:pt>
                <c:pt idx="27">
                  <c:v>8.8913044260287039E-6</c:v>
                </c:pt>
                <c:pt idx="28">
                  <c:v>9.4694778494966647E-6</c:v>
                </c:pt>
                <c:pt idx="29">
                  <c:v>1.0085248063220289E-5</c:v>
                </c:pt>
                <c:pt idx="30">
                  <c:v>1.0741059867635159E-5</c:v>
                </c:pt>
                <c:pt idx="31">
                  <c:v>1.1439517040821693E-5</c:v>
                </c:pt>
                <c:pt idx="32">
                  <c:v>1.2183392676318982E-5</c:v>
                </c:pt>
                <c:pt idx="33">
                  <c:v>1.2975640193173849E-5</c:v>
                </c:pt>
                <c:pt idx="34">
                  <c:v>1.3819405061938628E-5</c:v>
                </c:pt>
                <c:pt idx="35">
                  <c:v>1.4718037293173593E-5</c:v>
                </c:pt>
                <c:pt idx="36">
                  <c:v>1.5675104738037164E-5</c:v>
                </c:pt>
                <c:pt idx="37">
                  <c:v>1.6694407253771372E-5</c:v>
                </c:pt>
                <c:pt idx="38">
                  <c:v>1.7779991790324303E-5</c:v>
                </c:pt>
                <c:pt idx="39">
                  <c:v>1.8936168458007661E-5</c:v>
                </c:pt>
                <c:pt idx="40">
                  <c:v>2.0167527639983438E-5</c:v>
                </c:pt>
                <c:pt idx="41">
                  <c:v>2.1478958217521541E-5</c:v>
                </c:pt>
                <c:pt idx="42">
                  <c:v>2.2875666980388255E-5</c:v>
                </c:pt>
                <c:pt idx="43">
                  <c:v>2.4363199299430841E-5</c:v>
                </c:pt>
                <c:pt idx="44">
                  <c:v>2.5947461143435182E-5</c:v>
                </c:pt>
                <c:pt idx="45">
                  <c:v>2.7634742527669894E-5</c:v>
                </c:pt>
                <c:pt idx="46">
                  <c:v>2.9431742487215197E-5</c:v>
                </c:pt>
                <c:pt idx="47">
                  <c:v>3.1345595674228515E-5</c:v>
                </c:pt>
                <c:pt idx="48">
                  <c:v>3.3383900684746094E-5</c:v>
                </c:pt>
                <c:pt idx="49">
                  <c:v>3.5554750227486944E-5</c:v>
                </c:pt>
                <c:pt idx="50">
                  <c:v>3.786676325443894E-5</c:v>
                </c:pt>
                <c:pt idx="51">
                  <c:v>4.0329119180795271E-5</c:v>
                </c:pt>
                <c:pt idx="52">
                  <c:v>4.2951594330104997E-5</c:v>
                </c:pt>
                <c:pt idx="53">
                  <c:v>4.5744600749336962E-5</c:v>
                </c:pt>
                <c:pt idx="54">
                  <c:v>4.871922754796435E-5</c:v>
                </c:pt>
                <c:pt idx="55">
                  <c:v>5.1887284925199245E-5</c:v>
                </c:pt>
                <c:pt idx="56">
                  <c:v>5.5261351060179101E-5</c:v>
                </c:pt>
                <c:pt idx="57">
                  <c:v>5.8854822051274094E-5</c:v>
                </c:pt>
                <c:pt idx="58">
                  <c:v>6.2681965102789357E-5</c:v>
                </c:pt>
                <c:pt idx="59">
                  <c:v>6.6757975170230778E-5</c:v>
                </c:pt>
                <c:pt idx="60">
                  <c:v>7.1099035289032836E-5</c:v>
                </c:pt>
                <c:pt idx="61">
                  <c:v>7.5722380826273678E-5</c:v>
                </c:pt>
                <c:pt idx="62">
                  <c:v>8.0646367910475509E-5</c:v>
                </c:pt>
                <c:pt idx="63">
                  <c:v>8.5890546311178688E-5</c:v>
                </c:pt>
                <c:pt idx="64">
                  <c:v>9.1475737057644695E-5</c:v>
                </c:pt>
                <c:pt idx="65">
                  <c:v>9.7424115104857375E-5</c:v>
                </c:pt>
                <c:pt idx="66">
                  <c:v>1.0375929737503309E-4</c:v>
                </c:pt>
                <c:pt idx="67">
                  <c:v>1.1050643652419257E-4</c:v>
                </c:pt>
                <c:pt idx="68">
                  <c:v>1.1769232080607577E-4</c:v>
                </c:pt>
                <c:pt idx="69">
                  <c:v>1.2534548042989163E-4</c:v>
                </c:pt>
                <c:pt idx="70">
                  <c:v>1.3349630083417692E-4</c:v>
                </c:pt>
                <c:pt idx="71">
                  <c:v>1.4217714332649502E-4</c:v>
                </c:pt>
                <c:pt idx="72">
                  <c:v>1.5142247356795326E-4</c:v>
                </c:pt>
                <c:pt idx="73">
                  <c:v>1.6126899841266312E-4</c:v>
                </c:pt>
                <c:pt idx="74">
                  <c:v>1.7175581164543714E-4</c:v>
                </c:pt>
                <c:pt idx="75">
                  <c:v>1.8292454919634728E-4</c:v>
                </c:pt>
                <c:pt idx="76">
                  <c:v>1.9481955444839713E-4</c:v>
                </c:pt>
                <c:pt idx="77">
                  <c:v>2.0748805429462772E-4</c:v>
                </c:pt>
                <c:pt idx="78">
                  <c:v>2.2098034664366076E-4</c:v>
                </c:pt>
                <c:pt idx="79">
                  <c:v>2.3535000011813624E-4</c:v>
                </c:pt>
                <c:pt idx="80">
                  <c:v>2.5065406673890613E-4</c:v>
                </c:pt>
                <c:pt idx="81">
                  <c:v>2.6695330843941008E-4</c:v>
                </c:pt>
                <c:pt idx="82">
                  <c:v>2.8431243830956437E-4</c:v>
                </c:pt>
                <c:pt idx="83">
                  <c:v>3.0280037752698096E-4</c:v>
                </c:pt>
                <c:pt idx="84">
                  <c:v>3.2249052899560685E-4</c:v>
                </c:pt>
                <c:pt idx="85">
                  <c:v>3.4346106877822236E-4</c:v>
                </c:pt>
                <c:pt idx="86">
                  <c:v>3.6579525647987643E-4</c:v>
                </c:pt>
                <c:pt idx="87">
                  <c:v>3.895817658145671E-4</c:v>
                </c:pt>
                <c:pt idx="88">
                  <c:v>4.1491503666763932E-4</c:v>
                </c:pt>
                <c:pt idx="89">
                  <c:v>4.4189565005167735E-4</c:v>
                </c:pt>
                <c:pt idx="90">
                  <c:v>4.7063072744460036E-4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D-4491-8DAD-65F28B3FD9D0}"/>
            </c:ext>
          </c:extLst>
        </c:ser>
        <c:ser>
          <c:idx val="3"/>
          <c:order val="3"/>
          <c:tx>
            <c:strRef>
              <c:f>MIMICS_fT2!$AW$1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MIMICS_fT2!$AW$2:$AW$92</c:f>
              <c:numCache>
                <c:formatCode>General</c:formatCode>
                <c:ptCount val="91"/>
                <c:pt idx="0">
                  <c:v>3.6863286678536424E-7</c:v>
                </c:pt>
                <c:pt idx="1">
                  <c:v>3.9260389694919153E-7</c:v>
                </c:pt>
                <c:pt idx="2">
                  <c:v>4.1813368743769039E-7</c:v>
                </c:pt>
                <c:pt idx="3">
                  <c:v>4.4532359950789408E-7</c:v>
                </c:pt>
                <c:pt idx="4">
                  <c:v>4.7428158561900026E-7</c:v>
                </c:pt>
                <c:pt idx="5">
                  <c:v>5.051226180374156E-7</c:v>
                </c:pt>
                <c:pt idx="6">
                  <c:v>5.3796914531263082E-7</c:v>
                </c:pt>
                <c:pt idx="7">
                  <c:v>5.7295157843627783E-7</c:v>
                </c:pt>
                <c:pt idx="8">
                  <c:v>6.1020880861457648E-7</c:v>
                </c:pt>
                <c:pt idx="9">
                  <c:v>6.4988875870988285E-7</c:v>
                </c:pt>
                <c:pt idx="10">
                  <c:v>6.9214897054074328E-7</c:v>
                </c:pt>
                <c:pt idx="11">
                  <c:v>7.3715723037220965E-7</c:v>
                </c:pt>
                <c:pt idx="12">
                  <c:v>7.8509223507981772E-7</c:v>
                </c:pt>
                <c:pt idx="13">
                  <c:v>8.361443016320994E-7</c:v>
                </c:pt>
                <c:pt idx="14">
                  <c:v>8.9051612270850221E-7</c:v>
                </c:pt>
                <c:pt idx="15">
                  <c:v>9.4842357145275325E-7</c:v>
                </c:pt>
                <c:pt idx="16">
                  <c:v>1.0100965585567921E-6</c:v>
                </c:pt>
                <c:pt idx="17">
                  <c:v>1.0757799450781599E-6</c:v>
                </c:pt>
                <c:pt idx="18">
                  <c:v>1.1457345146150196E-6</c:v>
                </c:pt>
                <c:pt idx="19">
                  <c:v>1.2202380086986489E-6</c:v>
                </c:pt>
                <c:pt idx="20">
                  <c:v>1.2995862295142239E-6</c:v>
                </c:pt>
                <c:pt idx="21">
                  <c:v>1.3840942143280635E-6</c:v>
                </c:pt>
                <c:pt idx="22">
                  <c:v>1.4740974862841554E-6</c:v>
                </c:pt>
                <c:pt idx="23">
                  <c:v>1.5699533865360265E-6</c:v>
                </c:pt>
                <c:pt idx="24">
                  <c:v>1.6720424930029476E-6</c:v>
                </c:pt>
                <c:pt idx="25">
                  <c:v>1.7807701313833607E-6</c:v>
                </c:pt>
                <c:pt idx="26">
                  <c:v>1.8965679844247386E-6</c:v>
                </c:pt>
                <c:pt idx="27">
                  <c:v>2.0198958058391664E-6</c:v>
                </c:pt>
                <c:pt idx="28">
                  <c:v>2.1512432456694575E-6</c:v>
                </c:pt>
                <c:pt idx="29">
                  <c:v>2.2911317943530364E-6</c:v>
                </c:pt>
                <c:pt idx="30">
                  <c:v>2.4401168532021654E-6</c:v>
                </c:pt>
                <c:pt idx="31">
                  <c:v>2.5987899395209405E-6</c:v>
                </c:pt>
                <c:pt idx="32">
                  <c:v>2.7677810351141029E-6</c:v>
                </c:pt>
                <c:pt idx="33">
                  <c:v>2.9477610875119251E-6</c:v>
                </c:pt>
                <c:pt idx="34">
                  <c:v>3.1394446738418611E-6</c:v>
                </c:pt>
                <c:pt idx="35">
                  <c:v>3.3435928379233517E-6</c:v>
                </c:pt>
                <c:pt idx="36">
                  <c:v>3.5610161118499412E-6</c:v>
                </c:pt>
                <c:pt idx="37">
                  <c:v>3.7925777340552941E-6</c:v>
                </c:pt>
                <c:pt idx="38">
                  <c:v>4.0391970766399353E-6</c:v>
                </c:pt>
                <c:pt idx="39">
                  <c:v>4.3018532955661618E-6</c:v>
                </c:pt>
                <c:pt idx="40">
                  <c:v>4.5815892182136039E-6</c:v>
                </c:pt>
                <c:pt idx="41">
                  <c:v>4.879515483730261E-6</c:v>
                </c:pt>
                <c:pt idx="42">
                  <c:v>5.1968149526174565E-6</c:v>
                </c:pt>
                <c:pt idx="43">
                  <c:v>5.5347474030561556E-6</c:v>
                </c:pt>
                <c:pt idx="44">
                  <c:v>5.8946545326205714E-6</c:v>
                </c:pt>
                <c:pt idx="45">
                  <c:v>6.2779652852373785E-6</c:v>
                </c:pt>
                <c:pt idx="46">
                  <c:v>6.6862015245402245E-6</c:v>
                </c:pt>
                <c:pt idx="47">
                  <c:v>7.1209840761446109E-6</c:v>
                </c:pt>
                <c:pt idx="48">
                  <c:v>7.5840391628327563E-6</c:v>
                </c:pt>
                <c:pt idx="49">
                  <c:v>8.0772052581982038E-6</c:v>
                </c:pt>
                <c:pt idx="50">
                  <c:v>8.6024403859613115E-6</c:v>
                </c:pt>
                <c:pt idx="51">
                  <c:v>9.1618298939361129E-6</c:v>
                </c:pt>
                <c:pt idx="52">
                  <c:v>9.7575947335136609E-6</c:v>
                </c:pt>
                <c:pt idx="53">
                  <c:v>1.0392100277534084E-5</c:v>
                </c:pt>
                <c:pt idx="54">
                  <c:v>1.1067865711556894E-5</c:v>
                </c:pt>
                <c:pt idx="55">
                  <c:v>1.1787574035815991E-5</c:v>
                </c:pt>
                <c:pt idx="56">
                  <c:v>1.2554082717570104E-5</c:v>
                </c:pt>
                <c:pt idx="57">
                  <c:v>1.3370435036142044E-5</c:v>
                </c:pt>
                <c:pt idx="58">
                  <c:v>1.4239872165689862E-5</c:v>
                </c:pt>
                <c:pt idx="59">
                  <c:v>1.5165846043682528E-5</c:v>
                </c:pt>
                <c:pt idx="60">
                  <c:v>1.6152033076171797E-5</c:v>
                </c:pt>
                <c:pt idx="61">
                  <c:v>1.720234873427474E-5</c:v>
                </c:pt>
                <c:pt idx="62">
                  <c:v>1.8320963099819291E-5</c:v>
                </c:pt>
                <c:pt idx="63">
                  <c:v>1.9512317421873913E-5</c:v>
                </c:pt>
                <c:pt idx="64">
                  <c:v>2.0781141749896302E-5</c:v>
                </c:pt>
                <c:pt idx="65">
                  <c:v>2.2132473713509795E-5</c:v>
                </c:pt>
                <c:pt idx="66">
                  <c:v>2.3571678523469282E-5</c:v>
                </c:pt>
                <c:pt idx="67">
                  <c:v>2.5104470273226928E-5</c:v>
                </c:pt>
                <c:pt idx="68">
                  <c:v>2.673693462567116E-5</c:v>
                </c:pt>
                <c:pt idx="69">
                  <c:v>2.8475552975112593E-5</c:v>
                </c:pt>
                <c:pt idx="70">
                  <c:v>3.0327228180447755E-5</c:v>
                </c:pt>
                <c:pt idx="71">
                  <c:v>3.2299311971668866E-5</c:v>
                </c:pt>
                <c:pt idx="72">
                  <c:v>3.4399634138532342E-5</c:v>
                </c:pt>
                <c:pt idx="73">
                  <c:v>3.6636533617274411E-5</c:v>
                </c:pt>
                <c:pt idx="74">
                  <c:v>3.9018891598797252E-5</c:v>
                </c:pt>
                <c:pt idx="75">
                  <c:v>4.1556166789775967E-5</c:v>
                </c:pt>
                <c:pt idx="76">
                  <c:v>4.4258432966684032E-5</c:v>
                </c:pt>
                <c:pt idx="77">
                  <c:v>4.7136418971838137E-5</c:v>
                </c:pt>
                <c:pt idx="78">
                  <c:v>5.0201551310259288E-5</c:v>
                </c:pt>
                <c:pt idx="79">
                  <c:v>5.346599951647364E-5</c:v>
                </c:pt>
                <c:pt idx="80">
                  <c:v>5.6942724471372465E-5</c:v>
                </c:pt>
                <c:pt idx="81">
                  <c:v>6.0645529860964959E-5</c:v>
                </c:pt>
                <c:pt idx="82">
                  <c:v>6.4589116981331199E-5</c:v>
                </c:pt>
                <c:pt idx="83">
                  <c:v>6.8789143107368236E-5</c:v>
                </c:pt>
                <c:pt idx="84">
                  <c:v>7.3262283657070371E-5</c:v>
                </c:pt>
                <c:pt idx="85">
                  <c:v>7.8026298398156907E-5</c:v>
                </c:pt>
                <c:pt idx="86">
                  <c:v>8.3100101959907762E-5</c:v>
                </c:pt>
                <c:pt idx="87">
                  <c:v>8.8503838930159678E-5</c:v>
                </c:pt>
                <c:pt idx="88">
                  <c:v>9.4258963835624584E-5</c:v>
                </c:pt>
                <c:pt idx="89">
                  <c:v>1.0038832632307325E-4</c:v>
                </c:pt>
                <c:pt idx="90">
                  <c:v>1.0691626187958343E-4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D-4491-8DAD-65F28B3FD9D0}"/>
            </c:ext>
          </c:extLst>
        </c:ser>
        <c:ser>
          <c:idx val="4"/>
          <c:order val="4"/>
          <c:tx>
            <c:strRef>
              <c:f>MIMICS_fT2!$AX$1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MIMICS_fT2!$AX$2:$AX$92</c:f>
              <c:numCache>
                <c:formatCode>General</c:formatCode>
                <c:ptCount val="91"/>
                <c:pt idx="0">
                  <c:v>4.8680140290701796E-7</c:v>
                </c:pt>
                <c:pt idx="1">
                  <c:v>5.1845655947142673E-7</c:v>
                </c:pt>
                <c:pt idx="2">
                  <c:v>5.5217015081259059E-7</c:v>
                </c:pt>
                <c:pt idx="3">
                  <c:v>5.8807603043780677E-7</c:v>
                </c:pt>
                <c:pt idx="4">
                  <c:v>6.2631675592487045E-7</c:v>
                </c:pt>
                <c:pt idx="5">
                  <c:v>6.6704415492026975E-7</c:v>
                </c:pt>
                <c:pt idx="6">
                  <c:v>7.1041992794245214E-7</c:v>
                </c:pt>
                <c:pt idx="7">
                  <c:v>7.5661629038348146E-7</c:v>
                </c:pt>
                <c:pt idx="8">
                  <c:v>8.0581665625803497E-7</c:v>
                </c:pt>
                <c:pt idx="9">
                  <c:v>8.5821636641443413E-7</c:v>
                </c:pt>
                <c:pt idx="10">
                  <c:v>9.1402346409894091E-7</c:v>
                </c:pt>
                <c:pt idx="11">
                  <c:v>9.7345952095254338E-7</c:v>
                </c:pt>
                <c:pt idx="12">
                  <c:v>1.0367605167197081E-6</c:v>
                </c:pt>
                <c:pt idx="13">
                  <c:v>1.104177776161806E-6</c:v>
                </c:pt>
                <c:pt idx="14">
                  <c:v>1.1759789668950601E-6</c:v>
                </c:pt>
                <c:pt idx="15">
                  <c:v>1.2524491621147417E-6</c:v>
                </c:pt>
                <c:pt idx="16">
                  <c:v>1.3338919724249604E-6</c:v>
                </c:pt>
                <c:pt idx="17">
                  <c:v>1.4206307512677675E-6</c:v>
                </c:pt>
                <c:pt idx="18">
                  <c:v>1.5130098787375048E-6</c:v>
                </c:pt>
                <c:pt idx="19">
                  <c:v>1.6113961288775465E-6</c:v>
                </c:pt>
                <c:pt idx="20">
                  <c:v>1.7161801258880141E-6</c:v>
                </c:pt>
                <c:pt idx="21">
                  <c:v>1.8277778950260952E-6</c:v>
                </c:pt>
                <c:pt idx="22">
                  <c:v>1.9466325143564922E-6</c:v>
                </c:pt>
                <c:pt idx="23">
                  <c:v>2.0732158739099834E-6</c:v>
                </c:pt>
                <c:pt idx="24">
                  <c:v>2.2080305492345176E-6</c:v>
                </c:pt>
                <c:pt idx="25">
                  <c:v>2.3516117967774006E-6</c:v>
                </c:pt>
                <c:pt idx="26">
                  <c:v>2.5045296790208879E-6</c:v>
                </c:pt>
                <c:pt idx="27">
                  <c:v>2.6673913278086112E-6</c:v>
                </c:pt>
                <c:pt idx="28">
                  <c:v>2.8408433548489997E-6</c:v>
                </c:pt>
                <c:pt idx="29">
                  <c:v>3.0255744189660873E-6</c:v>
                </c:pt>
                <c:pt idx="30">
                  <c:v>3.2223179602905475E-6</c:v>
                </c:pt>
                <c:pt idx="31">
                  <c:v>3.4318551122465077E-6</c:v>
                </c:pt>
                <c:pt idx="32">
                  <c:v>3.6550178028956947E-6</c:v>
                </c:pt>
                <c:pt idx="33">
                  <c:v>3.8926920579521543E-6</c:v>
                </c:pt>
                <c:pt idx="34">
                  <c:v>4.1458215185815886E-6</c:v>
                </c:pt>
                <c:pt idx="35">
                  <c:v>4.415411187952077E-6</c:v>
                </c:pt>
                <c:pt idx="36">
                  <c:v>4.7025314214111488E-6</c:v>
                </c:pt>
                <c:pt idx="37">
                  <c:v>5.008322176131412E-6</c:v>
                </c:pt>
                <c:pt idx="38">
                  <c:v>5.3339975370972893E-6</c:v>
                </c:pt>
                <c:pt idx="39">
                  <c:v>5.6808505374022972E-6</c:v>
                </c:pt>
                <c:pt idx="40">
                  <c:v>6.0502582919950307E-6</c:v>
                </c:pt>
                <c:pt idx="41">
                  <c:v>6.4436874652564625E-6</c:v>
                </c:pt>
                <c:pt idx="42">
                  <c:v>6.8627000941164756E-6</c:v>
                </c:pt>
                <c:pt idx="43">
                  <c:v>7.3089597898292524E-6</c:v>
                </c:pt>
                <c:pt idx="44">
                  <c:v>7.7842383430305523E-6</c:v>
                </c:pt>
                <c:pt idx="45">
                  <c:v>8.2904227583009686E-6</c:v>
                </c:pt>
                <c:pt idx="46">
                  <c:v>8.8295227461645582E-6</c:v>
                </c:pt>
                <c:pt idx="47">
                  <c:v>9.4036787022685563E-6</c:v>
                </c:pt>
                <c:pt idx="48">
                  <c:v>1.001517020542383E-5</c:v>
                </c:pt>
                <c:pt idx="49">
                  <c:v>1.0666425068246082E-5</c:v>
                </c:pt>
                <c:pt idx="50">
                  <c:v>1.1360028976331683E-5</c:v>
                </c:pt>
                <c:pt idx="51">
                  <c:v>1.2098735754238581E-5</c:v>
                </c:pt>
                <c:pt idx="52">
                  <c:v>1.2885478299031498E-5</c:v>
                </c:pt>
                <c:pt idx="53">
                  <c:v>1.3723380224801091E-5</c:v>
                </c:pt>
                <c:pt idx="54">
                  <c:v>1.4615768264389304E-5</c:v>
                </c:pt>
                <c:pt idx="55">
                  <c:v>1.5566185477559773E-5</c:v>
                </c:pt>
                <c:pt idx="56">
                  <c:v>1.657840531805373E-5</c:v>
                </c:pt>
                <c:pt idx="57">
                  <c:v>1.7656446615382228E-5</c:v>
                </c:pt>
                <c:pt idx="58">
                  <c:v>1.8804589530836808E-5</c:v>
                </c:pt>
                <c:pt idx="59">
                  <c:v>2.0027392551069236E-5</c:v>
                </c:pt>
                <c:pt idx="60">
                  <c:v>2.1329710586709857E-5</c:v>
                </c:pt>
                <c:pt idx="61">
                  <c:v>2.2716714247882099E-5</c:v>
                </c:pt>
                <c:pt idx="62">
                  <c:v>2.4193910373142655E-5</c:v>
                </c:pt>
                <c:pt idx="63">
                  <c:v>2.5767163893353606E-5</c:v>
                </c:pt>
                <c:pt idx="64">
                  <c:v>2.7442721117293404E-5</c:v>
                </c:pt>
                <c:pt idx="65">
                  <c:v>2.9227234531457213E-5</c:v>
                </c:pt>
                <c:pt idx="66">
                  <c:v>3.1127789212509935E-5</c:v>
                </c:pt>
                <c:pt idx="67">
                  <c:v>3.3151930957257764E-5</c:v>
                </c:pt>
                <c:pt idx="68">
                  <c:v>3.5307696241822733E-5</c:v>
                </c:pt>
                <c:pt idx="69">
                  <c:v>3.7603644128967489E-5</c:v>
                </c:pt>
                <c:pt idx="70">
                  <c:v>4.0048890250253073E-5</c:v>
                </c:pt>
                <c:pt idx="71">
                  <c:v>4.2653142997948511E-5</c:v>
                </c:pt>
                <c:pt idx="72">
                  <c:v>4.542674207038597E-5</c:v>
                </c:pt>
                <c:pt idx="73">
                  <c:v>4.8380699523798927E-5</c:v>
                </c:pt>
                <c:pt idx="74">
                  <c:v>5.152674349363113E-5</c:v>
                </c:pt>
                <c:pt idx="75">
                  <c:v>5.4877364758904176E-5</c:v>
                </c:pt>
                <c:pt idx="76">
                  <c:v>5.8445866334519138E-5</c:v>
                </c:pt>
                <c:pt idx="77">
                  <c:v>6.2246416288388323E-5</c:v>
                </c:pt>
                <c:pt idx="78">
                  <c:v>6.629410399309823E-5</c:v>
                </c:pt>
                <c:pt idx="79">
                  <c:v>7.0605000035440867E-5</c:v>
                </c:pt>
                <c:pt idx="80">
                  <c:v>7.5196220021671851E-5</c:v>
                </c:pt>
                <c:pt idx="81">
                  <c:v>8.0085992531823023E-5</c:v>
                </c:pt>
                <c:pt idx="82">
                  <c:v>8.5293731492869313E-5</c:v>
                </c:pt>
                <c:pt idx="83">
                  <c:v>9.08401132580943E-5</c:v>
                </c:pt>
                <c:pt idx="84">
                  <c:v>9.6747158698682031E-5</c:v>
                </c:pt>
                <c:pt idx="85">
                  <c:v>1.0303832063346672E-4</c:v>
                </c:pt>
                <c:pt idx="86">
                  <c:v>1.0973857694396291E-4</c:v>
                </c:pt>
                <c:pt idx="87">
                  <c:v>1.1687452974437012E-4</c:v>
                </c:pt>
                <c:pt idx="88">
                  <c:v>1.2447451100029179E-4</c:v>
                </c:pt>
                <c:pt idx="89">
                  <c:v>1.3256869501550319E-4</c:v>
                </c:pt>
                <c:pt idx="90">
                  <c:v>1.411892182333801E-4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D-4491-8DAD-65F28B3FD9D0}"/>
            </c:ext>
          </c:extLst>
        </c:ser>
        <c:ser>
          <c:idx val="5"/>
          <c:order val="5"/>
          <c:tx>
            <c:strRef>
              <c:f>MIMICS_fT2!$AY$1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MIMICS_fT2!$AY$2:$AY$92</c:f>
              <c:numCache>
                <c:formatCode>General</c:formatCode>
                <c:ptCount val="91"/>
                <c:pt idx="0">
                  <c:v>3.6336040221239682E-7</c:v>
                </c:pt>
                <c:pt idx="1">
                  <c:v>3.8698858067008494E-7</c:v>
                </c:pt>
                <c:pt idx="2">
                  <c:v>4.1215322488966951E-7</c:v>
                </c:pt>
                <c:pt idx="3">
                  <c:v>4.3895424638323417E-7</c:v>
                </c:pt>
                <c:pt idx="4">
                  <c:v>4.6749805359269564E-7</c:v>
                </c:pt>
                <c:pt idx="5">
                  <c:v>4.9789797436461601E-7</c:v>
                </c:pt>
                <c:pt idx="6">
                  <c:v>5.3027470589721665E-7</c:v>
                </c:pt>
                <c:pt idx="7">
                  <c:v>5.6475679394602256E-7</c:v>
                </c:pt>
                <c:pt idx="8">
                  <c:v>6.0148114319073814E-7</c:v>
                </c:pt>
                <c:pt idx="9">
                  <c:v>6.4059356078966393E-7</c:v>
                </c:pt>
                <c:pt idx="10">
                  <c:v>6.8224933527974315E-7</c:v>
                </c:pt>
                <c:pt idx="11">
                  <c:v>7.2661385312064398E-7</c:v>
                </c:pt>
                <c:pt idx="12">
                  <c:v>7.738632553307594E-7</c:v>
                </c:pt>
                <c:pt idx="13">
                  <c:v>8.241851368221674E-7</c:v>
                </c:pt>
                <c:pt idx="14">
                  <c:v>8.7777929121113401E-7</c:v>
                </c:pt>
                <c:pt idx="15">
                  <c:v>9.3485850406128958E-7</c:v>
                </c:pt>
                <c:pt idx="16">
                  <c:v>9.9564939770890197E-7</c:v>
                </c:pt>
                <c:pt idx="17">
                  <c:v>1.060393331024465E-6</c:v>
                </c:pt>
                <c:pt idx="18">
                  <c:v>1.1293473576829412E-6</c:v>
                </c:pt>
                <c:pt idx="19">
                  <c:v>1.2027852467472899E-6</c:v>
                </c:pt>
                <c:pt idx="20">
                  <c:v>1.2809985696173116E-6</c:v>
                </c:pt>
                <c:pt idx="21">
                  <c:v>1.3642978576593486E-6</c:v>
                </c:pt>
                <c:pt idx="22">
                  <c:v>1.4530138351129785E-6</c:v>
                </c:pt>
                <c:pt idx="23">
                  <c:v>1.5474987321697323E-6</c:v>
                </c:pt>
                <c:pt idx="24">
                  <c:v>1.6481276834371822E-6</c:v>
                </c:pt>
                <c:pt idx="25">
                  <c:v>1.755300217340715E-6</c:v>
                </c:pt>
                <c:pt idx="26">
                  <c:v>1.8694418423764064E-6</c:v>
                </c:pt>
                <c:pt idx="27">
                  <c:v>1.9910057365128917E-6</c:v>
                </c:pt>
                <c:pt idx="28">
                  <c:v>2.120474546449722E-6</c:v>
                </c:pt>
                <c:pt idx="29">
                  <c:v>2.2583623038757825E-6</c:v>
                </c:pt>
                <c:pt idx="30">
                  <c:v>2.4052164663359558E-6</c:v>
                </c:pt>
                <c:pt idx="31">
                  <c:v>2.5616200908088716E-6</c:v>
                </c:pt>
                <c:pt idx="32">
                  <c:v>2.7281941486255816E-6</c:v>
                </c:pt>
                <c:pt idx="33">
                  <c:v>2.9055999909200475E-6</c:v>
                </c:pt>
                <c:pt idx="34">
                  <c:v>3.0945419744000873E-6</c:v>
                </c:pt>
                <c:pt idx="35">
                  <c:v>3.2957702578639269E-6</c:v>
                </c:pt>
                <c:pt idx="36">
                  <c:v>3.5100837805653654E-6</c:v>
                </c:pt>
                <c:pt idx="37">
                  <c:v>3.7383334342526007E-6</c:v>
                </c:pt>
                <c:pt idx="38">
                  <c:v>3.9814254414747577E-6</c:v>
                </c:pt>
                <c:pt idx="39">
                  <c:v>4.2403249535689682E-6</c:v>
                </c:pt>
                <c:pt idx="40">
                  <c:v>4.5160598826131898E-6</c:v>
                </c:pt>
                <c:pt idx="41">
                  <c:v>4.809724982558825E-6</c:v>
                </c:pt>
                <c:pt idx="42">
                  <c:v>5.1224861957464729E-6</c:v>
                </c:pt>
                <c:pt idx="43">
                  <c:v>5.4555852820618593E-6</c:v>
                </c:pt>
                <c:pt idx="44">
                  <c:v>5.8103447491111711E-6</c:v>
                </c:pt>
                <c:pt idx="45">
                  <c:v>6.1881731029900862E-6</c:v>
                </c:pt>
                <c:pt idx="46">
                  <c:v>6.5905704404937088E-6</c:v>
                </c:pt>
                <c:pt idx="47">
                  <c:v>7.0191344049702865E-6</c:v>
                </c:pt>
                <c:pt idx="48">
                  <c:v>7.4755665294652185E-6</c:v>
                </c:pt>
                <c:pt idx="49">
                  <c:v>7.9616789923396792E-6</c:v>
                </c:pt>
                <c:pt idx="50">
                  <c:v>8.4794018121858101E-6</c:v>
                </c:pt>
                <c:pt idx="51">
                  <c:v>9.0307905106044619E-6</c:v>
                </c:pt>
                <c:pt idx="52">
                  <c:v>9.6180342732691356E-6</c:v>
                </c:pt>
                <c:pt idx="53">
                  <c:v>1.0243464641678191E-5</c:v>
                </c:pt>
                <c:pt idx="54">
                  <c:v>1.0909564770104158E-5</c:v>
                </c:pt>
                <c:pt idx="55">
                  <c:v>1.1618979284493242E-5</c:v>
                </c:pt>
                <c:pt idx="56">
                  <c:v>1.2374524782457848E-5</c:v>
                </c:pt>
                <c:pt idx="57">
                  <c:v>1.3179201016050539E-5</c:v>
                </c:pt>
                <c:pt idx="58">
                  <c:v>1.4036202801718309E-5</c:v>
                </c:pt>
                <c:pt idx="59">
                  <c:v>1.4948932704723656E-5</c:v>
                </c:pt>
                <c:pt idx="60">
                  <c:v>1.5921014548393318E-5</c:v>
                </c:pt>
                <c:pt idx="61">
                  <c:v>1.6956307801830961E-5</c:v>
                </c:pt>
                <c:pt idx="62">
                  <c:v>1.8058922903217169E-5</c:v>
                </c:pt>
                <c:pt idx="63">
                  <c:v>1.9233237579535205E-5</c:v>
                </c:pt>
                <c:pt idx="64">
                  <c:v>2.048391422751714E-5</c:v>
                </c:pt>
                <c:pt idx="65">
                  <c:v>2.1815918424817758E-5</c:v>
                </c:pt>
                <c:pt idx="66">
                  <c:v>2.3234538644911651E-5</c:v>
                </c:pt>
                <c:pt idx="67">
                  <c:v>2.4745407253987865E-5</c:v>
                </c:pt>
                <c:pt idx="68">
                  <c:v>2.6354522873206133E-5</c:v>
                </c:pt>
                <c:pt idx="69">
                  <c:v>2.8068274195099863E-5</c:v>
                </c:pt>
                <c:pt idx="70">
                  <c:v>2.9893465348684815E-5</c:v>
                </c:pt>
                <c:pt idx="71">
                  <c:v>3.183734291398036E-5</c:v>
                </c:pt>
                <c:pt idx="72">
                  <c:v>3.3907624693199695E-5</c:v>
                </c:pt>
                <c:pt idx="73">
                  <c:v>3.6112530352839827E-5</c:v>
                </c:pt>
                <c:pt idx="74">
                  <c:v>3.8460814058329604E-5</c:v>
                </c:pt>
                <c:pt idx="75">
                  <c:v>4.0961799230805719E-5</c:v>
                </c:pt>
                <c:pt idx="76">
                  <c:v>4.3625415564012329E-5</c:v>
                </c:pt>
                <c:pt idx="77">
                  <c:v>4.6462238448292277E-5</c:v>
                </c:pt>
                <c:pt idx="78">
                  <c:v>4.9483530958195929E-5</c:v>
                </c:pt>
                <c:pt idx="79">
                  <c:v>5.2701288570411858E-5</c:v>
                </c:pt>
                <c:pt idx="80">
                  <c:v>5.6128286789562708E-5</c:v>
                </c:pt>
                <c:pt idx="81">
                  <c:v>5.9778131870956242E-5</c:v>
                </c:pt>
                <c:pt idx="82">
                  <c:v>6.3665314841676609E-5</c:v>
                </c:pt>
                <c:pt idx="83">
                  <c:v>6.7805269034496807E-5</c:v>
                </c:pt>
                <c:pt idx="84">
                  <c:v>7.221443136303848E-5</c:v>
                </c:pt>
                <c:pt idx="85">
                  <c:v>7.6910307581462843E-5</c:v>
                </c:pt>
                <c:pt idx="86">
                  <c:v>8.1911541787792929E-5</c:v>
                </c:pt>
                <c:pt idx="87">
                  <c:v>8.7237990446816012E-5</c:v>
                </c:pt>
                <c:pt idx="88">
                  <c:v>9.291080122646334E-5</c:v>
                </c:pt>
                <c:pt idx="89">
                  <c:v>9.8952496960668401E-5</c:v>
                </c:pt>
                <c:pt idx="90">
                  <c:v>1.0538706507206589E-4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D-4491-8DAD-65F28B3F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57760"/>
        <c:axId val="457755136"/>
      </c:scatterChart>
      <c:valAx>
        <c:axId val="457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5136"/>
        <c:crosses val="autoZero"/>
        <c:crossBetween val="midCat"/>
      </c:valAx>
      <c:valAx>
        <c:axId val="4577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</a:t>
            </a:r>
            <a:r>
              <a:rPr lang="en-US" sz="1400" b="0" i="0" baseline="-25000">
                <a:effectLst/>
              </a:rPr>
              <a:t>20</a:t>
            </a:r>
            <a:r>
              <a:rPr lang="en-US" sz="1400" b="0" i="0" baseline="0">
                <a:effectLst/>
              </a:rPr>
              <a:t>+MIC) (MIC=0.5)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MIMICS_fT2!$BB$1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MIMICS_fT2!$BB$2:$BB$92</c:f>
              <c:numCache>
                <c:formatCode>General</c:formatCode>
                <c:ptCount val="91"/>
                <c:pt idx="0">
                  <c:v>2.0921260375440714E-6</c:v>
                </c:pt>
                <c:pt idx="1">
                  <c:v>2.2281703810390784E-6</c:v>
                </c:pt>
                <c:pt idx="2">
                  <c:v>2.3730612581868623E-6</c:v>
                </c:pt>
                <c:pt idx="3">
                  <c:v>2.5273739311090196E-6</c:v>
                </c:pt>
                <c:pt idx="4">
                  <c:v>2.6917210694046379E-6</c:v>
                </c:pt>
                <c:pt idx="5">
                  <c:v>2.8667551826403311E-6</c:v>
                </c:pt>
                <c:pt idx="6">
                  <c:v>3.0531712110173956E-6</c:v>
                </c:pt>
                <c:pt idx="7">
                  <c:v>3.2517092845018737E-6</c:v>
                </c:pt>
                <c:pt idx="8">
                  <c:v>3.46315766137212E-6</c:v>
                </c:pt>
                <c:pt idx="9">
                  <c:v>3.6883558578508281E-6</c:v>
                </c:pt>
                <c:pt idx="10">
                  <c:v>3.9281979812471389E-6</c:v>
                </c:pt>
                <c:pt idx="11">
                  <c:v>4.1836362798424353E-6</c:v>
                </c:pt>
                <c:pt idx="12">
                  <c:v>4.4556849236140057E-6</c:v>
                </c:pt>
                <c:pt idx="13">
                  <c:v>4.7454240308072051E-6</c:v>
                </c:pt>
                <c:pt idx="14">
                  <c:v>5.0540039563428787E-6</c:v>
                </c:pt>
                <c:pt idx="15">
                  <c:v>5.3826498590863682E-6</c:v>
                </c:pt>
                <c:pt idx="16">
                  <c:v>5.7326665661115875E-6</c:v>
                </c:pt>
                <c:pt idx="17">
                  <c:v>6.1054437532728063E-6</c:v>
                </c:pt>
                <c:pt idx="18">
                  <c:v>6.5024614626526543E-6</c:v>
                </c:pt>
                <c:pt idx="19">
                  <c:v>6.9252959787923324E-6</c:v>
                </c:pt>
                <c:pt idx="20">
                  <c:v>7.3756260870344654E-6</c:v>
                </c:pt>
                <c:pt idx="21">
                  <c:v>7.8552397388262761E-6</c:v>
                </c:pt>
                <c:pt idx="22">
                  <c:v>8.3660411504463004E-6</c:v>
                </c:pt>
                <c:pt idx="23">
                  <c:v>8.910058363338855E-6</c:v>
                </c:pt>
                <c:pt idx="24">
                  <c:v>9.4894512960732369E-6</c:v>
                </c:pt>
                <c:pt idx="25">
                  <c:v>1.0106520319896291E-5</c:v>
                </c:pt>
                <c:pt idx="26">
                  <c:v>1.0763715391926117E-5</c:v>
                </c:pt>
                <c:pt idx="27">
                  <c:v>1.146364578224842E-5</c:v>
                </c:pt>
                <c:pt idx="28">
                  <c:v>1.2209090433535317E-5</c:v>
                </c:pt>
                <c:pt idx="29">
                  <c:v>1.3003008994317283E-5</c:v>
                </c:pt>
                <c:pt idx="30">
                  <c:v>1.3848553569713982E-5</c:v>
                </c:pt>
                <c:pt idx="31">
                  <c:v>1.4749081236277891E-5</c:v>
                </c:pt>
                <c:pt idx="32">
                  <c:v>1.5708167370638791E-5</c:v>
                </c:pt>
                <c:pt idx="33">
                  <c:v>1.672961984486777E-5</c:v>
                </c:pt>
                <c:pt idx="34">
                  <c:v>1.7817494144920839E-5</c:v>
                </c:pt>
                <c:pt idx="35">
                  <c:v>1.8976109472187326E-5</c:v>
                </c:pt>
                <c:pt idx="36">
                  <c:v>2.0210065892070918E-5</c:v>
                </c:pt>
                <c:pt idx="37">
                  <c:v>2.1524262597688697E-5</c:v>
                </c:pt>
                <c:pt idx="38">
                  <c:v>2.2923917361200997E-5</c:v>
                </c:pt>
                <c:pt idx="39">
                  <c:v>2.4414587249999558E-5</c:v>
                </c:pt>
                <c:pt idx="40">
                  <c:v>2.6002190690003955E-5</c:v>
                </c:pt>
                <c:pt idx="41">
                  <c:v>2.7693030963664579E-5</c:v>
                </c:pt>
                <c:pt idx="42">
                  <c:v>2.9493821235966377E-5</c:v>
                </c:pt>
                <c:pt idx="43">
                  <c:v>3.141171120779442E-5</c:v>
                </c:pt>
                <c:pt idx="44">
                  <c:v>3.3454315502483861E-5</c:v>
                </c:pt>
                <c:pt idx="45">
                  <c:v>3.5629743898257264E-5</c:v>
                </c:pt>
                <c:pt idx="46">
                  <c:v>3.7946633526581813E-5</c:v>
                </c:pt>
                <c:pt idx="47">
                  <c:v>4.0414183164284111E-5</c:v>
                </c:pt>
                <c:pt idx="48">
                  <c:v>4.3042189755572562E-5</c:v>
                </c:pt>
                <c:pt idx="49">
                  <c:v>4.5841087308971519E-5</c:v>
                </c:pt>
                <c:pt idx="50">
                  <c:v>4.8821988323600225E-5</c:v>
                </c:pt>
                <c:pt idx="51">
                  <c:v>5.1996727909271678E-5</c:v>
                </c:pt>
                <c:pt idx="52">
                  <c:v>5.5377910775581813E-5</c:v>
                </c:pt>
                <c:pt idx="53">
                  <c:v>5.897896127655112E-5</c:v>
                </c:pt>
                <c:pt idx="54">
                  <c:v>6.2814176709510792E-5</c:v>
                </c:pt>
                <c:pt idx="55">
                  <c:v>6.6898784079847011E-5</c:v>
                </c:pt>
                <c:pt idx="56">
                  <c:v>7.1249000556977013E-5</c:v>
                </c:pt>
                <c:pt idx="57">
                  <c:v>7.5882097861586743E-5</c:v>
                </c:pt>
                <c:pt idx="58">
                  <c:v>8.0816470839766312E-5</c:v>
                </c:pt>
                <c:pt idx="59">
                  <c:v>8.6071710496305327E-5</c:v>
                </c:pt>
                <c:pt idx="60">
                  <c:v>9.1668681777112011E-5</c:v>
                </c:pt>
                <c:pt idx="61">
                  <c:v>9.7629606409577944E-5</c:v>
                </c:pt>
                <c:pt idx="62">
                  <c:v>1.0397815112978927E-4</c:v>
                </c:pt>
                <c:pt idx="63">
                  <c:v>1.1073952164687442E-4</c:v>
                </c:pt>
                <c:pt idx="64">
                  <c:v>1.1794056271755738E-4</c:v>
                </c:pt>
                <c:pt idx="65">
                  <c:v>1.2560986472824175E-4</c:v>
                </c:pt>
                <c:pt idx="66">
                  <c:v>1.3377787720779112E-4</c:v>
                </c:pt>
                <c:pt idx="67">
                  <c:v>1.4247702972168744E-4</c:v>
                </c:pt>
                <c:pt idx="68">
                  <c:v>1.5174186062755362E-4</c:v>
                </c:pt>
                <c:pt idx="69">
                  <c:v>1.6160915420324065E-4</c:v>
                </c:pt>
                <c:pt idx="70">
                  <c:v>1.72118086691922E-4</c:v>
                </c:pt>
                <c:pt idx="71">
                  <c:v>1.8331038184403762E-4</c:v>
                </c:pt>
                <c:pt idx="72">
                  <c:v>1.9523047657363904E-4</c:v>
                </c:pt>
                <c:pt idx="73">
                  <c:v>2.0792569738684415E-4</c:v>
                </c:pt>
                <c:pt idx="74">
                  <c:v>2.2144644828287567E-4</c:v>
                </c:pt>
                <c:pt idx="75">
                  <c:v>2.3584641087370973E-4</c:v>
                </c:pt>
                <c:pt idx="76">
                  <c:v>2.5118275751687482E-4</c:v>
                </c:pt>
                <c:pt idx="77">
                  <c:v>2.6751637830760077E-4</c:v>
                </c:pt>
                <c:pt idx="78">
                  <c:v>2.8491212283155007E-4</c:v>
                </c:pt>
                <c:pt idx="79">
                  <c:v>3.0343905763796723E-4</c:v>
                </c:pt>
                <c:pt idx="80">
                  <c:v>3.2317074045549039E-4</c:v>
                </c:pt>
                <c:pt idx="81">
                  <c:v>3.4418551223935168E-4</c:v>
                </c:pt>
                <c:pt idx="82">
                  <c:v>3.6656680820948407E-4</c:v>
                </c:pt>
                <c:pt idx="83">
                  <c:v>3.9040348911445521E-4</c:v>
                </c:pt>
                <c:pt idx="84">
                  <c:v>4.1579019403644189E-4</c:v>
                </c:pt>
                <c:pt idx="85">
                  <c:v>4.4282771613800233E-4</c:v>
                </c:pt>
                <c:pt idx="86">
                  <c:v>4.7162340284247466E-4</c:v>
                </c:pt>
                <c:pt idx="87">
                  <c:v>5.0229158203683299E-4</c:v>
                </c:pt>
                <c:pt idx="88">
                  <c:v>5.3495401598918049E-4</c:v>
                </c:pt>
                <c:pt idx="89">
                  <c:v>5.6974038478305048E-4</c:v>
                </c:pt>
                <c:pt idx="90">
                  <c:v>6.0678880118791921E-4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5-4CD6-A324-3B3D768015B1}"/>
            </c:ext>
          </c:extLst>
        </c:ser>
        <c:ser>
          <c:idx val="1"/>
          <c:order val="1"/>
          <c:tx>
            <c:strRef>
              <c:f>MIMICS_fT2!$BC$1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MIMICS_fT2!$BC$2:$BC$92</c:f>
              <c:numCache>
                <c:formatCode>General</c:formatCode>
                <c:ptCount val="91"/>
                <c:pt idx="0">
                  <c:v>3.0498137168036483E-7</c:v>
                </c:pt>
                <c:pt idx="1">
                  <c:v>3.2481334630516699E-7</c:v>
                </c:pt>
                <c:pt idx="2">
                  <c:v>3.4593493155553531E-7</c:v>
                </c:pt>
                <c:pt idx="3">
                  <c:v>3.6842998673428982E-7</c:v>
                </c:pt>
                <c:pt idx="4">
                  <c:v>3.9238782424965251E-7</c:v>
                </c:pt>
                <c:pt idx="5">
                  <c:v>4.1790356421345639E-7</c:v>
                </c:pt>
                <c:pt idx="6">
                  <c:v>4.4507851209775439E-7</c:v>
                </c:pt>
                <c:pt idx="7">
                  <c:v>4.7402056094924359E-7</c:v>
                </c:pt>
                <c:pt idx="8">
                  <c:v>5.0484461975842333E-7</c:v>
                </c:pt>
                <c:pt idx="9">
                  <c:v>5.3767306968424379E-7</c:v>
                </c:pt>
                <c:pt idx="10">
                  <c:v>5.7263624994560368E-7</c:v>
                </c:pt>
                <c:pt idx="11">
                  <c:v>6.0987297530883413E-7</c:v>
                </c:pt>
                <c:pt idx="12">
                  <c:v>6.4953108722575958E-7</c:v>
                </c:pt>
                <c:pt idx="13">
                  <c:v>6.9176804081052412E-7</c:v>
                </c:pt>
                <c:pt idx="14">
                  <c:v>7.3675152998566526E-7</c:v>
                </c:pt>
                <c:pt idx="15">
                  <c:v>7.8466015327946133E-7</c:v>
                </c:pt>
                <c:pt idx="16">
                  <c:v>8.3568412291797651E-7</c:v>
                </c:pt>
                <c:pt idx="17">
                  <c:v>8.9002602002711839E-7</c:v>
                </c:pt>
                <c:pt idx="18">
                  <c:v>9.4790159894310029E-7</c:v>
                </c:pt>
                <c:pt idx="19">
                  <c:v>1.0095406438246713E-6</c:v>
                </c:pt>
                <c:pt idx="20">
                  <c:v>1.0751878809681264E-6</c:v>
                </c:pt>
                <c:pt idx="21">
                  <c:v>1.1451039504472884E-6</c:v>
                </c:pt>
                <c:pt idx="22">
                  <c:v>1.2195664409361579E-6</c:v>
                </c:pt>
                <c:pt idx="23">
                  <c:v>1.2988709918228085E-6</c:v>
                </c:pt>
                <c:pt idx="24">
                  <c:v>1.3833324669902762E-6</c:v>
                </c:pt>
                <c:pt idx="25">
                  <c:v>1.4732862049246975E-6</c:v>
                </c:pt>
                <c:pt idx="26">
                  <c:v>1.5690893501140369E-6</c:v>
                </c:pt>
                <c:pt idx="27">
                  <c:v>1.6711222710234554E-6</c:v>
                </c:pt>
                <c:pt idx="28">
                  <c:v>1.7797900702771512E-6</c:v>
                </c:pt>
                <c:pt idx="29">
                  <c:v>1.8955241930425368E-6</c:v>
                </c:pt>
                <c:pt idx="30">
                  <c:v>2.0187841400025654E-6</c:v>
                </c:pt>
                <c:pt idx="31">
                  <c:v>2.1500592917172207E-6</c:v>
                </c:pt>
                <c:pt idx="32">
                  <c:v>2.2898708516174905E-6</c:v>
                </c:pt>
                <c:pt idx="33">
                  <c:v>2.438773915346075E-6</c:v>
                </c:pt>
                <c:pt idx="34">
                  <c:v>2.5973596746607852E-6</c:v>
                </c:pt>
                <c:pt idx="35">
                  <c:v>2.7662577646508264E-6</c:v>
                </c:pt>
                <c:pt idx="36">
                  <c:v>2.9461387635851284E-6</c:v>
                </c:pt>
                <c:pt idx="37">
                  <c:v>3.1377168553178943E-6</c:v>
                </c:pt>
                <c:pt idx="38">
                  <c:v>3.3417526648220079E-6</c:v>
                </c:pt>
                <c:pt idx="39">
                  <c:v>3.5590562781081771E-6</c:v>
                </c:pt>
                <c:pt idx="40">
                  <c:v>3.790490458519885E-6</c:v>
                </c:pt>
                <c:pt idx="41">
                  <c:v>4.036974072173854E-6</c:v>
                </c:pt>
                <c:pt idx="42">
                  <c:v>4.2994857361460539E-6</c:v>
                </c:pt>
                <c:pt idx="43">
                  <c:v>4.5790677038877136E-6</c:v>
                </c:pt>
                <c:pt idx="44">
                  <c:v>4.8768300032976814E-6</c:v>
                </c:pt>
                <c:pt idx="45">
                  <c:v>5.1939548438805292E-6</c:v>
                </c:pt>
                <c:pt idx="46">
                  <c:v>5.5317013104882067E-6</c:v>
                </c:pt>
                <c:pt idx="47">
                  <c:v>5.8914103622809254E-6</c:v>
                </c:pt>
                <c:pt idx="48">
                  <c:v>6.2745101567546172E-6</c:v>
                </c:pt>
                <c:pt idx="49">
                  <c:v>6.6825217199730914E-6</c:v>
                </c:pt>
                <c:pt idx="50">
                  <c:v>7.1170649855174858E-6</c:v>
                </c:pt>
                <c:pt idx="51">
                  <c:v>7.5798652261294892E-6</c:v>
                </c:pt>
                <c:pt idx="52">
                  <c:v>8.0727599035839716E-6</c:v>
                </c:pt>
                <c:pt idx="53">
                  <c:v>8.5977059639872529E-6</c:v>
                </c:pt>
                <c:pt idx="54">
                  <c:v>9.1567876074654867E-6</c:v>
                </c:pt>
                <c:pt idx="55">
                  <c:v>9.7522245630913608E-6</c:v>
                </c:pt>
                <c:pt idx="56">
                  <c:v>1.0386380901903087E-5</c:v>
                </c:pt>
                <c:pt idx="57">
                  <c:v>1.106177442300624E-5</c:v>
                </c:pt>
                <c:pt idx="58">
                  <c:v>1.1781086650024029E-5</c:v>
                </c:pt>
                <c:pt idx="59">
                  <c:v>1.2547173477585228E-5</c:v>
                </c:pt>
                <c:pt idx="60">
                  <c:v>1.336307651011946E-5</c:v>
                </c:pt>
                <c:pt idx="61">
                  <c:v>1.4232035137978627E-5</c:v>
                </c:pt>
                <c:pt idx="62">
                  <c:v>1.5157499398830265E-5</c:v>
                </c:pt>
                <c:pt idx="63">
                  <c:v>1.6143143675386605E-5</c:v>
                </c:pt>
                <c:pt idx="64">
                  <c:v>1.719288128385383E-5</c:v>
                </c:pt>
                <c:pt idx="65">
                  <c:v>1.8310880011021925E-5</c:v>
                </c:pt>
                <c:pt idx="66">
                  <c:v>1.9501578661682368E-5</c:v>
                </c:pt>
                <c:pt idx="67">
                  <c:v>2.0769704682072237E-5</c:v>
                </c:pt>
                <c:pt idx="68">
                  <c:v>2.2120292929315053E-5</c:v>
                </c:pt>
                <c:pt idx="69">
                  <c:v>2.3558705661379001E-5</c:v>
                </c:pt>
                <c:pt idx="70">
                  <c:v>2.5090653826919132E-5</c:v>
                </c:pt>
                <c:pt idx="71">
                  <c:v>2.672221973953056E-5</c:v>
                </c:pt>
                <c:pt idx="72">
                  <c:v>2.8459881226436623E-5</c:v>
                </c:pt>
                <c:pt idx="73">
                  <c:v>3.0310537347490159E-5</c:v>
                </c:pt>
                <c:pt idx="74">
                  <c:v>3.2281535786599899E-5</c:v>
                </c:pt>
                <c:pt idx="75">
                  <c:v>3.4380702024334755E-5</c:v>
                </c:pt>
                <c:pt idx="76">
                  <c:v>3.6616370407530579E-5</c:v>
                </c:pt>
                <c:pt idx="77">
                  <c:v>3.899741723925502E-5</c:v>
                </c:pt>
                <c:pt idx="78">
                  <c:v>4.1533296020508179E-5</c:v>
                </c:pt>
                <c:pt idx="79">
                  <c:v>4.4234074983579984E-5</c:v>
                </c:pt>
                <c:pt idx="80">
                  <c:v>4.7110477066082779E-5</c:v>
                </c:pt>
                <c:pt idx="81">
                  <c:v>5.0173922484369073E-5</c:v>
                </c:pt>
                <c:pt idx="82">
                  <c:v>5.3436574075364063E-5</c:v>
                </c:pt>
                <c:pt idx="83">
                  <c:v>5.691138558683454E-5</c:v>
                </c:pt>
                <c:pt idx="84">
                  <c:v>6.0612153107820498E-5</c:v>
                </c:pt>
                <c:pt idx="85">
                  <c:v>6.4553569843425949E-5</c:v>
                </c:pt>
                <c:pt idx="86">
                  <c:v>6.875128445144129E-5</c:v>
                </c:pt>
                <c:pt idx="87">
                  <c:v>7.3221963172410843E-5</c:v>
                </c:pt>
                <c:pt idx="88">
                  <c:v>7.798335599982382E-5</c:v>
                </c:pt>
                <c:pt idx="89">
                  <c:v>8.3054367153142071E-5</c:v>
                </c:pt>
                <c:pt idx="90">
                  <c:v>8.8455130133467132E-5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5-4CD6-A324-3B3D768015B1}"/>
            </c:ext>
          </c:extLst>
        </c:ser>
        <c:ser>
          <c:idx val="2"/>
          <c:order val="2"/>
          <c:tx>
            <c:strRef>
              <c:f>MIMICS_fT2!$BD$1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MIMICS_fT2!$BD$2:$BD$92</c:f>
              <c:numCache>
                <c:formatCode>General</c:formatCode>
                <c:ptCount val="91"/>
                <c:pt idx="0">
                  <c:v>1.8613388112498558E-6</c:v>
                </c:pt>
                <c:pt idx="1">
                  <c:v>1.9823757908839898E-6</c:v>
                </c:pt>
                <c:pt idx="2">
                  <c:v>2.1112834227338344E-6</c:v>
                </c:pt>
                <c:pt idx="3">
                  <c:v>2.2485735104356682E-6</c:v>
                </c:pt>
                <c:pt idx="4">
                  <c:v>2.3947911385985403E-6</c:v>
                </c:pt>
                <c:pt idx="5">
                  <c:v>2.5505168369607425E-6</c:v>
                </c:pt>
                <c:pt idx="6">
                  <c:v>2.7163688852745268E-6</c:v>
                </c:pt>
                <c:pt idx="7">
                  <c:v>2.8930057680701935E-6</c:v>
                </c:pt>
                <c:pt idx="8">
                  <c:v>3.0811287890457332E-6</c:v>
                </c:pt>
                <c:pt idx="9">
                  <c:v>3.2814848554619562E-6</c:v>
                </c:pt>
                <c:pt idx="10">
                  <c:v>3.4948694435980455E-6</c:v>
                </c:pt>
                <c:pt idx="11">
                  <c:v>3.7221297570412981E-6</c:v>
                </c:pt>
                <c:pt idx="12">
                  <c:v>3.9641680903504795E-6</c:v>
                </c:pt>
                <c:pt idx="13">
                  <c:v>4.2219454114475721E-6</c:v>
                </c:pt>
                <c:pt idx="14">
                  <c:v>4.4964851769611212E-6</c:v>
                </c:pt>
                <c:pt idx="15">
                  <c:v>4.7888773956693189E-6</c:v>
                </c:pt>
                <c:pt idx="16">
                  <c:v>5.100282956175942E-6</c:v>
                </c:pt>
                <c:pt idx="17">
                  <c:v>5.4319382360013627E-6</c:v>
                </c:pt>
                <c:pt idx="18">
                  <c:v>5.7851600103882033E-6</c:v>
                </c:pt>
                <c:pt idx="19">
                  <c:v>6.1613506803110981E-6</c:v>
                </c:pt>
                <c:pt idx="20">
                  <c:v>6.5620038404473803E-6</c:v>
                </c:pt>
                <c:pt idx="21">
                  <c:v>6.9887102092153587E-6</c:v>
                </c:pt>
                <c:pt idx="22">
                  <c:v>7.4431639444241956E-6</c:v>
                </c:pt>
                <c:pt idx="23">
                  <c:v>7.9271693696105137E-6</c:v>
                </c:pt>
                <c:pt idx="24">
                  <c:v>8.4426481377675041E-6</c:v>
                </c:pt>
                <c:pt idx="25">
                  <c:v>8.9916468609085883E-6</c:v>
                </c:pt>
                <c:pt idx="26">
                  <c:v>9.5763452357575702E-6</c:v>
                </c:pt>
                <c:pt idx="27">
                  <c:v>1.0199064697826652E-5</c:v>
                </c:pt>
                <c:pt idx="28">
                  <c:v>1.0862277638241906E-5</c:v>
                </c:pt>
                <c:pt idx="29">
                  <c:v>1.1568617219909663E-5</c:v>
                </c:pt>
                <c:pt idx="30">
                  <c:v>1.232088783199725E-5</c:v>
                </c:pt>
                <c:pt idx="31">
                  <c:v>1.3122076224235478E-5</c:v>
                </c:pt>
                <c:pt idx="32">
                  <c:v>1.3975363365249771E-5</c:v>
                </c:pt>
                <c:pt idx="33">
                  <c:v>1.4884137072000953E-5</c:v>
                </c:pt>
                <c:pt idx="34">
                  <c:v>1.5852005460478671E-5</c:v>
                </c:pt>
                <c:pt idx="35">
                  <c:v>1.6882811271050984E-5</c:v>
                </c:pt>
                <c:pt idx="36">
                  <c:v>1.7980647125346101E-5</c:v>
                </c:pt>
                <c:pt idx="37">
                  <c:v>1.9149871775240811E-5</c:v>
                </c:pt>
                <c:pt idx="38">
                  <c:v>2.0395127408469507E-5</c:v>
                </c:pt>
                <c:pt idx="39">
                  <c:v>2.1721358079562056E-5</c:v>
                </c:pt>
                <c:pt idx="40">
                  <c:v>2.3133829339287349E-5</c:v>
                </c:pt>
                <c:pt idx="41">
                  <c:v>2.4638149140537638E-5</c:v>
                </c:pt>
                <c:pt idx="42">
                  <c:v>2.624029010365632E-5</c:v>
                </c:pt>
                <c:pt idx="43">
                  <c:v>2.7946613229609592E-5</c:v>
                </c:pt>
                <c:pt idx="44">
                  <c:v>2.9763893155150882E-5</c:v>
                </c:pt>
                <c:pt idx="45">
                  <c:v>3.1699345050248644E-5</c:v>
                </c:pt>
                <c:pt idx="46">
                  <c:v>3.3760653264568832E-5</c:v>
                </c:pt>
                <c:pt idx="47">
                  <c:v>3.5956001836747794E-5</c:v>
                </c:pt>
                <c:pt idx="48">
                  <c:v>3.8294106987586538E-5</c:v>
                </c:pt>
                <c:pt idx="49">
                  <c:v>4.078425172617473E-5</c:v>
                </c:pt>
                <c:pt idx="50">
                  <c:v>4.3436322706341767E-5</c:v>
                </c:pt>
                <c:pt idx="51">
                  <c:v>4.626084947976618E-5</c:v>
                </c:pt>
                <c:pt idx="52">
                  <c:v>4.9269046301590551E-5</c:v>
                </c:pt>
                <c:pt idx="53">
                  <c:v>5.2472856654523802E-5</c:v>
                </c:pt>
                <c:pt idx="54">
                  <c:v>5.5885000668204849E-5</c:v>
                </c:pt>
                <c:pt idx="55">
                  <c:v>5.9519025622097648E-5</c:v>
                </c:pt>
                <c:pt idx="56">
                  <c:v>6.3389359732429716E-5</c:v>
                </c:pt>
                <c:pt idx="57">
                  <c:v>6.7511369436725811E-5</c:v>
                </c:pt>
                <c:pt idx="58">
                  <c:v>7.1901420403373018E-5</c:v>
                </c:pt>
                <c:pt idx="59">
                  <c:v>7.6576942508445699E-5</c:v>
                </c:pt>
                <c:pt idx="60">
                  <c:v>8.1556499037767303E-5</c:v>
                </c:pt>
                <c:pt idx="61">
                  <c:v>8.6859860388964288E-5</c:v>
                </c:pt>
                <c:pt idx="62">
                  <c:v>9.2508082566131167E-5</c:v>
                </c:pt>
                <c:pt idx="63">
                  <c:v>9.8523590778755281E-5</c:v>
                </c:pt>
                <c:pt idx="64">
                  <c:v>1.0493026847681631E-4</c:v>
                </c:pt>
                <c:pt idx="65">
                  <c:v>1.1175355217555604E-4</c:v>
                </c:pt>
                <c:pt idx="66">
                  <c:v>1.1902053244640319E-4</c:v>
                </c:pt>
                <c:pt idx="67">
                  <c:v>1.267600614750198E-4</c:v>
                </c:pt>
                <c:pt idx="68">
                  <c:v>1.3500286761350638E-4</c:v>
                </c:pt>
                <c:pt idx="69">
                  <c:v>1.4378167738157501E-4</c:v>
                </c:pt>
                <c:pt idx="70">
                  <c:v>1.531313454010741E-4</c:v>
                </c:pt>
                <c:pt idx="71">
                  <c:v>1.6308899277974335E-4</c:v>
                </c:pt>
                <c:pt idx="72">
                  <c:v>1.7369415449362724E-4</c:v>
                </c:pt>
                <c:pt idx="73">
                  <c:v>1.849889363533018E-4</c:v>
                </c:pt>
                <c:pt idx="74">
                  <c:v>1.9701818217711828E-4</c:v>
                </c:pt>
                <c:pt idx="75">
                  <c:v>2.098296518351937E-4</c:v>
                </c:pt>
                <c:pt idx="76">
                  <c:v>2.2347421087104164E-4</c:v>
                </c:pt>
                <c:pt idx="77">
                  <c:v>2.3800603245369582E-4</c:v>
                </c:pt>
                <c:pt idx="78">
                  <c:v>2.5348281246214305E-4</c:v>
                </c:pt>
                <c:pt idx="79">
                  <c:v>2.6996599855601798E-4</c:v>
                </c:pt>
                <c:pt idx="80">
                  <c:v>2.8752103414203919E-4</c:v>
                </c:pt>
                <c:pt idx="81">
                  <c:v>3.0621761820481244E-4</c:v>
                </c:pt>
                <c:pt idx="82">
                  <c:v>3.2612998203360963E-4</c:v>
                </c:pt>
                <c:pt idx="83">
                  <c:v>3.4733718394381789E-4</c:v>
                </c:pt>
                <c:pt idx="84">
                  <c:v>3.6992342316318719E-4</c:v>
                </c:pt>
                <c:pt idx="85">
                  <c:v>3.9397837412911345E-4</c:v>
                </c:pt>
                <c:pt idx="86">
                  <c:v>4.1959754252421871E-4</c:v>
                </c:pt>
                <c:pt idx="87">
                  <c:v>4.4688264446379142E-4</c:v>
                </c:pt>
                <c:pt idx="88">
                  <c:v>4.7594201034059939E-4</c:v>
                </c:pt>
                <c:pt idx="89">
                  <c:v>5.0689101493044217E-4</c:v>
                </c:pt>
                <c:pt idx="90">
                  <c:v>5.398525354661165E-4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5-4CD6-A324-3B3D768015B1}"/>
            </c:ext>
          </c:extLst>
        </c:ser>
        <c:ser>
          <c:idx val="3"/>
          <c:order val="3"/>
          <c:tx>
            <c:strRef>
              <c:f>MIMICS_fT2!$BE$1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MIMICS_fT2!$BE$2:$BE$92</c:f>
              <c:numCache>
                <c:formatCode>General</c:formatCode>
                <c:ptCount val="91"/>
                <c:pt idx="0">
                  <c:v>4.574720575205472E-7</c:v>
                </c:pt>
                <c:pt idx="1">
                  <c:v>4.8722001945775054E-7</c:v>
                </c:pt>
                <c:pt idx="2">
                  <c:v>5.1890239733330295E-7</c:v>
                </c:pt>
                <c:pt idx="3">
                  <c:v>5.5264498010143475E-7</c:v>
                </c:pt>
                <c:pt idx="4">
                  <c:v>5.8858173637447876E-7</c:v>
                </c:pt>
                <c:pt idx="5">
                  <c:v>6.2685534632018459E-7</c:v>
                </c:pt>
                <c:pt idx="6">
                  <c:v>6.6761776814663162E-7</c:v>
                </c:pt>
                <c:pt idx="7">
                  <c:v>7.1103084142386536E-7</c:v>
                </c:pt>
                <c:pt idx="8">
                  <c:v>7.57266929637635E-7</c:v>
                </c:pt>
                <c:pt idx="9">
                  <c:v>8.0650960452636558E-7</c:v>
                </c:pt>
                <c:pt idx="10">
                  <c:v>8.5895437491840557E-7</c:v>
                </c:pt>
                <c:pt idx="11">
                  <c:v>9.1480946296325119E-7</c:v>
                </c:pt>
                <c:pt idx="12">
                  <c:v>9.7429663083863926E-7</c:v>
                </c:pt>
                <c:pt idx="13">
                  <c:v>1.0376520612157862E-6</c:v>
                </c:pt>
                <c:pt idx="14">
                  <c:v>1.1051272949784979E-6</c:v>
                </c:pt>
                <c:pt idx="15">
                  <c:v>1.176990229919192E-6</c:v>
                </c:pt>
                <c:pt idx="16">
                  <c:v>1.2535261843769647E-6</c:v>
                </c:pt>
                <c:pt idx="17">
                  <c:v>1.3350390300406777E-6</c:v>
                </c:pt>
                <c:pt idx="18">
                  <c:v>1.4218523984146504E-6</c:v>
                </c:pt>
                <c:pt idx="19">
                  <c:v>1.5143109657370069E-6</c:v>
                </c:pt>
                <c:pt idx="20">
                  <c:v>1.6127818214521894E-6</c:v>
                </c:pt>
                <c:pt idx="21">
                  <c:v>1.7176559256709327E-6</c:v>
                </c:pt>
                <c:pt idx="22">
                  <c:v>1.8293496614042368E-6</c:v>
                </c:pt>
                <c:pt idx="23">
                  <c:v>1.9483064877342128E-6</c:v>
                </c:pt>
                <c:pt idx="24">
                  <c:v>2.0749987004854142E-6</c:v>
                </c:pt>
                <c:pt idx="25">
                  <c:v>2.2099293073870461E-6</c:v>
                </c:pt>
                <c:pt idx="26">
                  <c:v>2.3536340251710552E-6</c:v>
                </c:pt>
                <c:pt idx="27">
                  <c:v>2.5066834065351832E-6</c:v>
                </c:pt>
                <c:pt idx="28">
                  <c:v>2.6696851054157268E-6</c:v>
                </c:pt>
                <c:pt idx="29">
                  <c:v>2.8432862895638055E-6</c:v>
                </c:pt>
                <c:pt idx="30">
                  <c:v>3.028176210003848E-6</c:v>
                </c:pt>
                <c:pt idx="31">
                  <c:v>3.225088937575831E-6</c:v>
                </c:pt>
                <c:pt idx="32">
                  <c:v>3.4348062774262358E-6</c:v>
                </c:pt>
                <c:pt idx="33">
                  <c:v>3.6581608730191123E-6</c:v>
                </c:pt>
                <c:pt idx="34">
                  <c:v>3.896039511991178E-6</c:v>
                </c:pt>
                <c:pt idx="35">
                  <c:v>4.1493866469762399E-6</c:v>
                </c:pt>
                <c:pt idx="36">
                  <c:v>4.419208145377693E-6</c:v>
                </c:pt>
                <c:pt idx="37">
                  <c:v>4.7065752829768423E-6</c:v>
                </c:pt>
                <c:pt idx="38">
                  <c:v>5.0126289972330113E-6</c:v>
                </c:pt>
                <c:pt idx="39">
                  <c:v>5.338584417162265E-6</c:v>
                </c:pt>
                <c:pt idx="40">
                  <c:v>5.6857356877798277E-6</c:v>
                </c:pt>
                <c:pt idx="41">
                  <c:v>6.0554611082607809E-6</c:v>
                </c:pt>
                <c:pt idx="42">
                  <c:v>6.4492286042190809E-6</c:v>
                </c:pt>
                <c:pt idx="43">
                  <c:v>6.8686015558315699E-6</c:v>
                </c:pt>
                <c:pt idx="44">
                  <c:v>7.3152450049465221E-6</c:v>
                </c:pt>
                <c:pt idx="45">
                  <c:v>7.7909322658207934E-6</c:v>
                </c:pt>
                <c:pt idx="46">
                  <c:v>8.2975519657323101E-6</c:v>
                </c:pt>
                <c:pt idx="47">
                  <c:v>8.8371155434213885E-6</c:v>
                </c:pt>
                <c:pt idx="48">
                  <c:v>9.4117652351319258E-6</c:v>
                </c:pt>
                <c:pt idx="49">
                  <c:v>1.0023782579959637E-5</c:v>
                </c:pt>
                <c:pt idx="50">
                  <c:v>1.0675597478276229E-5</c:v>
                </c:pt>
                <c:pt idx="51">
                  <c:v>1.1369797839194234E-5</c:v>
                </c:pt>
                <c:pt idx="52">
                  <c:v>1.2109139855375958E-5</c:v>
                </c:pt>
                <c:pt idx="53">
                  <c:v>1.2896558945980879E-5</c:v>
                </c:pt>
                <c:pt idx="54">
                  <c:v>1.3735181411198229E-5</c:v>
                </c:pt>
                <c:pt idx="55">
                  <c:v>1.462833684463704E-5</c:v>
                </c:pt>
                <c:pt idx="56">
                  <c:v>1.557957135285463E-5</c:v>
                </c:pt>
                <c:pt idx="57">
                  <c:v>1.659266163450936E-5</c:v>
                </c:pt>
                <c:pt idx="58">
                  <c:v>1.7671629975036042E-5</c:v>
                </c:pt>
                <c:pt idx="59">
                  <c:v>1.8820760216377844E-5</c:v>
                </c:pt>
                <c:pt idx="60">
                  <c:v>2.0044614765179189E-5</c:v>
                </c:pt>
                <c:pt idx="61">
                  <c:v>2.134805270696794E-5</c:v>
                </c:pt>
                <c:pt idx="62">
                  <c:v>2.2736249098245398E-5</c:v>
                </c:pt>
                <c:pt idx="63">
                  <c:v>2.4214715513079906E-5</c:v>
                </c:pt>
                <c:pt idx="64">
                  <c:v>2.5789321925780745E-5</c:v>
                </c:pt>
                <c:pt idx="65">
                  <c:v>2.7466320016532887E-5</c:v>
                </c:pt>
                <c:pt idx="66">
                  <c:v>2.9252367992523552E-5</c:v>
                </c:pt>
                <c:pt idx="67">
                  <c:v>3.1154557023108357E-5</c:v>
                </c:pt>
                <c:pt idx="68">
                  <c:v>3.3180439393972579E-5</c:v>
                </c:pt>
                <c:pt idx="69">
                  <c:v>3.5338058492068502E-5</c:v>
                </c:pt>
                <c:pt idx="70">
                  <c:v>3.7635980740378701E-5</c:v>
                </c:pt>
                <c:pt idx="71">
                  <c:v>4.008332960929584E-5</c:v>
                </c:pt>
                <c:pt idx="72">
                  <c:v>4.2689821839654928E-5</c:v>
                </c:pt>
                <c:pt idx="73">
                  <c:v>4.5465806021235235E-5</c:v>
                </c:pt>
                <c:pt idx="74">
                  <c:v>4.8422303679899842E-5</c:v>
                </c:pt>
                <c:pt idx="75">
                  <c:v>5.1571053036502129E-5</c:v>
                </c:pt>
                <c:pt idx="76">
                  <c:v>5.4924555611295868E-5</c:v>
                </c:pt>
                <c:pt idx="77">
                  <c:v>5.8496125858882537E-5</c:v>
                </c:pt>
                <c:pt idx="78">
                  <c:v>6.2299944030762275E-5</c:v>
                </c:pt>
                <c:pt idx="79">
                  <c:v>6.6351112475369976E-5</c:v>
                </c:pt>
                <c:pt idx="80">
                  <c:v>7.0665715599124162E-5</c:v>
                </c:pt>
                <c:pt idx="81">
                  <c:v>7.5260883726553613E-5</c:v>
                </c:pt>
                <c:pt idx="82">
                  <c:v>8.0154861113046095E-5</c:v>
                </c:pt>
                <c:pt idx="83">
                  <c:v>8.5367078380251817E-5</c:v>
                </c:pt>
                <c:pt idx="84">
                  <c:v>9.091822966173074E-5</c:v>
                </c:pt>
                <c:pt idx="85">
                  <c:v>9.6830354765138917E-5</c:v>
                </c:pt>
                <c:pt idx="86">
                  <c:v>1.0312692667716193E-4</c:v>
                </c:pt>
                <c:pt idx="87">
                  <c:v>1.0983294475861626E-4</c:v>
                </c:pt>
                <c:pt idx="88">
                  <c:v>1.1697503399973572E-4</c:v>
                </c:pt>
                <c:pt idx="89">
                  <c:v>1.245815507297131E-4</c:v>
                </c:pt>
                <c:pt idx="90">
                  <c:v>1.326826952002007E-4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5-4CD6-A324-3B3D768015B1}"/>
            </c:ext>
          </c:extLst>
        </c:ser>
        <c:ser>
          <c:idx val="4"/>
          <c:order val="4"/>
          <c:tx>
            <c:strRef>
              <c:f>MIMICS_fT2!$BF$1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MIMICS_fT2!$BF$2:$BF$92</c:f>
              <c:numCache>
                <c:formatCode>General</c:formatCode>
                <c:ptCount val="91"/>
                <c:pt idx="0">
                  <c:v>5.5840164337495676E-7</c:v>
                </c:pt>
                <c:pt idx="1">
                  <c:v>5.9471273726519705E-7</c:v>
                </c:pt>
                <c:pt idx="2">
                  <c:v>6.3338502682015028E-7</c:v>
                </c:pt>
                <c:pt idx="3">
                  <c:v>6.7457205313070038E-7</c:v>
                </c:pt>
                <c:pt idx="4">
                  <c:v>7.1843734157956219E-7</c:v>
                </c:pt>
                <c:pt idx="5">
                  <c:v>7.6515505108822282E-7</c:v>
                </c:pt>
                <c:pt idx="6">
                  <c:v>8.1491066558235809E-7</c:v>
                </c:pt>
                <c:pt idx="7">
                  <c:v>8.6790173042105797E-7</c:v>
                </c:pt>
                <c:pt idx="8">
                  <c:v>9.2433863671371997E-7</c:v>
                </c:pt>
                <c:pt idx="9">
                  <c:v>9.8444545663858681E-7</c:v>
                </c:pt>
                <c:pt idx="10">
                  <c:v>1.0484608330794137E-6</c:v>
                </c:pt>
                <c:pt idx="11">
                  <c:v>1.1166389271123893E-6</c:v>
                </c:pt>
                <c:pt idx="12">
                  <c:v>1.1892504271051439E-6</c:v>
                </c:pt>
                <c:pt idx="13">
                  <c:v>1.2665836234342715E-6</c:v>
                </c:pt>
                <c:pt idx="14">
                  <c:v>1.3489455530883363E-6</c:v>
                </c:pt>
                <c:pt idx="15">
                  <c:v>1.4366632187007958E-6</c:v>
                </c:pt>
                <c:pt idx="16">
                  <c:v>1.5300848868527826E-6</c:v>
                </c:pt>
                <c:pt idx="17">
                  <c:v>1.629581470800409E-6</c:v>
                </c:pt>
                <c:pt idx="18">
                  <c:v>1.735548003116461E-6</c:v>
                </c:pt>
                <c:pt idx="19">
                  <c:v>1.8484052040933293E-6</c:v>
                </c:pt>
                <c:pt idx="20">
                  <c:v>1.9686011521342141E-6</c:v>
                </c:pt>
                <c:pt idx="21">
                  <c:v>2.0966130627646079E-6</c:v>
                </c:pt>
                <c:pt idx="22">
                  <c:v>2.2329491833272584E-6</c:v>
                </c:pt>
                <c:pt idx="23">
                  <c:v>2.3781508108831547E-6</c:v>
                </c:pt>
                <c:pt idx="24">
                  <c:v>2.5327944413302511E-6</c:v>
                </c:pt>
                <c:pt idx="25">
                  <c:v>2.6974940582725763E-6</c:v>
                </c:pt>
                <c:pt idx="26">
                  <c:v>2.872903570727271E-6</c:v>
                </c:pt>
                <c:pt idx="27">
                  <c:v>3.0597194093479956E-6</c:v>
                </c:pt>
                <c:pt idx="28">
                  <c:v>3.2586832914725714E-6</c:v>
                </c:pt>
                <c:pt idx="29">
                  <c:v>3.4705851659728992E-6</c:v>
                </c:pt>
                <c:pt idx="30">
                  <c:v>3.6962663495991749E-6</c:v>
                </c:pt>
                <c:pt idx="31">
                  <c:v>3.9366228672706437E-6</c:v>
                </c:pt>
                <c:pt idx="32">
                  <c:v>4.1926090095749315E-6</c:v>
                </c:pt>
                <c:pt idx="33">
                  <c:v>4.4652411216002859E-6</c:v>
                </c:pt>
                <c:pt idx="34">
                  <c:v>4.7556016381436018E-6</c:v>
                </c:pt>
                <c:pt idx="35">
                  <c:v>5.0648433813152952E-6</c:v>
                </c:pt>
                <c:pt idx="36">
                  <c:v>5.3941941376038305E-6</c:v>
                </c:pt>
                <c:pt idx="37">
                  <c:v>5.7449615325722434E-6</c:v>
                </c:pt>
                <c:pt idx="38">
                  <c:v>6.1185382225408508E-6</c:v>
                </c:pt>
                <c:pt idx="39">
                  <c:v>6.5164074238686157E-6</c:v>
                </c:pt>
                <c:pt idx="40">
                  <c:v>6.9401488017862051E-6</c:v>
                </c:pt>
                <c:pt idx="41">
                  <c:v>7.3914447421612911E-6</c:v>
                </c:pt>
                <c:pt idx="42">
                  <c:v>7.8720870310968951E-6</c:v>
                </c:pt>
                <c:pt idx="43">
                  <c:v>8.3839839688828768E-6</c:v>
                </c:pt>
                <c:pt idx="44">
                  <c:v>8.9291679465452635E-6</c:v>
                </c:pt>
                <c:pt idx="45">
                  <c:v>9.5098035150745924E-6</c:v>
                </c:pt>
                <c:pt idx="46">
                  <c:v>1.012819597937065E-5</c:v>
                </c:pt>
                <c:pt idx="47">
                  <c:v>1.0786800551024339E-5</c:v>
                </c:pt>
                <c:pt idx="48">
                  <c:v>1.1488232096275962E-5</c:v>
                </c:pt>
                <c:pt idx="49">
                  <c:v>1.2235275517852418E-5</c:v>
                </c:pt>
                <c:pt idx="50">
                  <c:v>1.3030896811902532E-5</c:v>
                </c:pt>
                <c:pt idx="51">
                  <c:v>1.3878254843929855E-5</c:v>
                </c:pt>
                <c:pt idx="52">
                  <c:v>1.4780713890477165E-5</c:v>
                </c:pt>
                <c:pt idx="53">
                  <c:v>1.5741856996357143E-5</c:v>
                </c:pt>
                <c:pt idx="54">
                  <c:v>1.6765500200461454E-5</c:v>
                </c:pt>
                <c:pt idx="55">
                  <c:v>1.7855707686629293E-5</c:v>
                </c:pt>
                <c:pt idx="56">
                  <c:v>1.9016807919728916E-5</c:v>
                </c:pt>
                <c:pt idx="57">
                  <c:v>2.0253410831017738E-5</c:v>
                </c:pt>
                <c:pt idx="58">
                  <c:v>2.1570426121011905E-5</c:v>
                </c:pt>
                <c:pt idx="59">
                  <c:v>2.2973082752533713E-5</c:v>
                </c:pt>
                <c:pt idx="60">
                  <c:v>2.4466949711330194E-5</c:v>
                </c:pt>
                <c:pt idx="61">
                  <c:v>2.6057958116689287E-5</c:v>
                </c:pt>
                <c:pt idx="62">
                  <c:v>2.7752424769839353E-5</c:v>
                </c:pt>
                <c:pt idx="63">
                  <c:v>2.9557077233626584E-5</c:v>
                </c:pt>
                <c:pt idx="64">
                  <c:v>3.1479080543044891E-5</c:v>
                </c:pt>
                <c:pt idx="65">
                  <c:v>3.3526065652666806E-5</c:v>
                </c:pt>
                <c:pt idx="66">
                  <c:v>3.5706159733920962E-5</c:v>
                </c:pt>
                <c:pt idx="67">
                  <c:v>3.8028018442505934E-5</c:v>
                </c:pt>
                <c:pt idx="68">
                  <c:v>4.050086028405191E-5</c:v>
                </c:pt>
                <c:pt idx="69">
                  <c:v>4.313450321447251E-5</c:v>
                </c:pt>
                <c:pt idx="70">
                  <c:v>4.5939403620322232E-5</c:v>
                </c:pt>
                <c:pt idx="71">
                  <c:v>4.8926697833923004E-5</c:v>
                </c:pt>
                <c:pt idx="72">
                  <c:v>5.2108246348088159E-5</c:v>
                </c:pt>
                <c:pt idx="73">
                  <c:v>5.5496680905990539E-5</c:v>
                </c:pt>
                <c:pt idx="74">
                  <c:v>5.9105454653135477E-5</c:v>
                </c:pt>
                <c:pt idx="75">
                  <c:v>6.2948895550558117E-5</c:v>
                </c:pt>
                <c:pt idx="76">
                  <c:v>6.7042263261312489E-5</c:v>
                </c:pt>
                <c:pt idx="77">
                  <c:v>7.1401809736108747E-5</c:v>
                </c:pt>
                <c:pt idx="78">
                  <c:v>7.6044843738642923E-5</c:v>
                </c:pt>
                <c:pt idx="79">
                  <c:v>8.0989799566805391E-5</c:v>
                </c:pt>
                <c:pt idx="80">
                  <c:v>8.6256310242611748E-5</c:v>
                </c:pt>
                <c:pt idx="81">
                  <c:v>9.1865285461443738E-5</c:v>
                </c:pt>
                <c:pt idx="82">
                  <c:v>9.78389946100829E-5</c:v>
                </c:pt>
                <c:pt idx="83">
                  <c:v>1.0420115518314539E-4</c:v>
                </c:pt>
                <c:pt idx="84">
                  <c:v>1.1097702694895615E-4</c:v>
                </c:pt>
                <c:pt idx="85">
                  <c:v>1.1819351223873405E-4</c:v>
                </c:pt>
                <c:pt idx="86">
                  <c:v>1.2587926275726562E-4</c:v>
                </c:pt>
                <c:pt idx="87">
                  <c:v>1.3406479333913745E-4</c:v>
                </c:pt>
                <c:pt idx="88">
                  <c:v>1.4278260310217981E-4</c:v>
                </c:pt>
                <c:pt idx="89">
                  <c:v>1.5206730447913264E-4</c:v>
                </c:pt>
                <c:pt idx="90">
                  <c:v>1.6195576063983495E-4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E5-4CD6-A324-3B3D768015B1}"/>
            </c:ext>
          </c:extLst>
        </c:ser>
        <c:ser>
          <c:idx val="5"/>
          <c:order val="5"/>
          <c:tx>
            <c:strRef>
              <c:f>MIMICS_fT2!$BG$1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MIMICS_fT2!$BG$2:$BG$92</c:f>
              <c:numCache>
                <c:formatCode>General</c:formatCode>
                <c:ptCount val="91"/>
                <c:pt idx="0">
                  <c:v>4.0181807875636839E-7</c:v>
                </c:pt>
                <c:pt idx="1">
                  <c:v>4.2794703836389088E-7</c:v>
                </c:pt>
                <c:pt idx="2">
                  <c:v>4.5577508162709271E-7</c:v>
                </c:pt>
                <c:pt idx="3">
                  <c:v>4.8541269458569293E-7</c:v>
                </c:pt>
                <c:pt idx="4">
                  <c:v>5.1697754783735164E-7</c:v>
                </c:pt>
                <c:pt idx="5">
                  <c:v>5.505949637267655E-7</c:v>
                </c:pt>
                <c:pt idx="6">
                  <c:v>5.8639841391459248E-7</c:v>
                </c:pt>
                <c:pt idx="7">
                  <c:v>6.2453004930170897E-7</c:v>
                </c:pt>
                <c:pt idx="8">
                  <c:v>6.6514126441277056E-7</c:v>
                </c:pt>
                <c:pt idx="9">
                  <c:v>7.0839329847984692E-7</c:v>
                </c:pt>
                <c:pt idx="10">
                  <c:v>7.5445787561263025E-7</c:v>
                </c:pt>
                <c:pt idx="11">
                  <c:v>8.0351788659688505E-7</c:v>
                </c:pt>
                <c:pt idx="12">
                  <c:v>8.5576811502809893E-7</c:v>
                </c:pt>
                <c:pt idx="13">
                  <c:v>9.1141601066330845E-7</c:v>
                </c:pt>
                <c:pt idx="14">
                  <c:v>9.706825130615493E-7</c:v>
                </c:pt>
                <c:pt idx="15">
                  <c:v>1.0338029287830419E-6</c:v>
                </c:pt>
                <c:pt idx="16">
                  <c:v>1.1010278656298699E-6</c:v>
                </c:pt>
                <c:pt idx="17">
                  <c:v>1.172624227637371E-6</c:v>
                </c:pt>
                <c:pt idx="18">
                  <c:v>1.2488762747666797E-6</c:v>
                </c:pt>
                <c:pt idx="19">
                  <c:v>1.3300867515057249E-6</c:v>
                </c:pt>
                <c:pt idx="20">
                  <c:v>1.4165780888595767E-6</c:v>
                </c:pt>
                <c:pt idx="21">
                  <c:v>1.5086936845024379E-6</c:v>
                </c:pt>
                <c:pt idx="22">
                  <c:v>1.6067992661738651E-6</c:v>
                </c:pt>
                <c:pt idx="23">
                  <c:v>1.7112843437323321E-6</c:v>
                </c:pt>
                <c:pt idx="24">
                  <c:v>1.8225637556312641E-6</c:v>
                </c:pt>
                <c:pt idx="25">
                  <c:v>1.9410793159575017E-6</c:v>
                </c:pt>
                <c:pt idx="26">
                  <c:v>2.0673015685714841E-6</c:v>
                </c:pt>
                <c:pt idx="27">
                  <c:v>2.2017316553136069E-6</c:v>
                </c:pt>
                <c:pt idx="28">
                  <c:v>2.3449033056941602E-6</c:v>
                </c:pt>
                <c:pt idx="29">
                  <c:v>2.4973849559664902E-6</c:v>
                </c:pt>
                <c:pt idx="30">
                  <c:v>2.6597820059968059E-6</c:v>
                </c:pt>
                <c:pt idx="31">
                  <c:v>2.8327392228910784E-6</c:v>
                </c:pt>
                <c:pt idx="32">
                  <c:v>3.016943300922229E-6</c:v>
                </c:pt>
                <c:pt idx="33">
                  <c:v>3.2131255879212648E-6</c:v>
                </c:pt>
                <c:pt idx="34">
                  <c:v>3.4220649889570141E-6</c:v>
                </c:pt>
                <c:pt idx="35">
                  <c:v>3.6445910588329991E-6</c:v>
                </c:pt>
                <c:pt idx="36">
                  <c:v>3.8815872956795894E-6</c:v>
                </c:pt>
                <c:pt idx="37">
                  <c:v>4.133994648718022E-6</c:v>
                </c:pt>
                <c:pt idx="38">
                  <c:v>4.4028152541232849E-6</c:v>
                </c:pt>
                <c:pt idx="39">
                  <c:v>4.6891164138183014E-6</c:v>
                </c:pt>
                <c:pt idx="40">
                  <c:v>4.9940348329965386E-6</c:v>
                </c:pt>
                <c:pt idx="41">
                  <c:v>5.3187811331973424E-6</c:v>
                </c:pt>
                <c:pt idx="42">
                  <c:v>5.6646446588522692E-6</c:v>
                </c:pt>
                <c:pt idx="43">
                  <c:v>6.0329985963859278E-6</c:v>
                </c:pt>
                <c:pt idx="44">
                  <c:v>6.4253054261958062E-6</c:v>
                </c:pt>
                <c:pt idx="45">
                  <c:v>6.8431227291570784E-6</c:v>
                </c:pt>
                <c:pt idx="46">
                  <c:v>7.288109370706066E-6</c:v>
                </c:pt>
                <c:pt idx="47">
                  <c:v>7.7620320870551397E-6</c:v>
                </c:pt>
                <c:pt idx="48">
                  <c:v>8.2667724996883122E-6</c:v>
                </c:pt>
                <c:pt idx="49">
                  <c:v>8.8043345859873195E-6</c:v>
                </c:pt>
                <c:pt idx="50">
                  <c:v>9.3768526356489367E-6</c:v>
                </c:pt>
                <c:pt idx="51">
                  <c:v>9.9865997244829287E-6</c:v>
                </c:pt>
                <c:pt idx="52">
                  <c:v>1.0635996739234276E-5</c:v>
                </c:pt>
                <c:pt idx="53">
                  <c:v>1.132762198926115E-5</c:v>
                </c:pt>
                <c:pt idx="54">
                  <c:v>1.2064221443229832E-5</c:v>
                </c:pt>
                <c:pt idx="55">
                  <c:v>1.2848719631469615E-5</c:v>
                </c:pt>
                <c:pt idx="56">
                  <c:v>1.3684231257273303E-5</c:v>
                </c:pt>
                <c:pt idx="57">
                  <c:v>1.4574073563244017E-5</c:v>
                </c:pt>
                <c:pt idx="58">
                  <c:v>1.5521779501786299E-5</c:v>
                </c:pt>
                <c:pt idx="59">
                  <c:v>1.6531111762032742E-5</c:v>
                </c:pt>
                <c:pt idx="60">
                  <c:v>1.7606077708897182E-5</c:v>
                </c:pt>
                <c:pt idx="61">
                  <c:v>1.8750945293567505E-5</c:v>
                </c:pt>
                <c:pt idx="62">
                  <c:v>1.9970259998607334E-5</c:v>
                </c:pt>
                <c:pt idx="63">
                  <c:v>2.1268862884944138E-5</c:v>
                </c:pt>
                <c:pt idx="64">
                  <c:v>2.2651909812396076E-5</c:v>
                </c:pt>
                <c:pt idx="65">
                  <c:v>2.4124891910048799E-5</c:v>
                </c:pt>
                <c:pt idx="66">
                  <c:v>2.5693657377756159E-5</c:v>
                </c:pt>
                <c:pt idx="67">
                  <c:v>2.7364434705323744E-5</c:v>
                </c:pt>
                <c:pt idx="68">
                  <c:v>2.9143857401562402E-5</c:v>
                </c:pt>
                <c:pt idx="69">
                  <c:v>3.1038990331393887E-5</c:v>
                </c:pt>
                <c:pt idx="70">
                  <c:v>3.3057357765575471E-5</c:v>
                </c:pt>
                <c:pt idx="71">
                  <c:v>3.5206973254409317E-5</c:v>
                </c:pt>
                <c:pt idx="72">
                  <c:v>3.7496371444044652E-5</c:v>
                </c:pt>
                <c:pt idx="73">
                  <c:v>3.9934641961693854E-5</c:v>
                </c:pt>
                <c:pt idx="74">
                  <c:v>4.2531465504296686E-5</c:v>
                </c:pt>
                <c:pt idx="75">
                  <c:v>4.5297152273916387E-5</c:v>
                </c:pt>
                <c:pt idx="76">
                  <c:v>4.8242682912468298E-5</c:v>
                </c:pt>
                <c:pt idx="77">
                  <c:v>5.1379752098304253E-5</c:v>
                </c:pt>
                <c:pt idx="78">
                  <c:v>5.4720814977744982E-5</c:v>
                </c:pt>
                <c:pt idx="79">
                  <c:v>5.8279136615908814E-5</c:v>
                </c:pt>
                <c:pt idx="80">
                  <c:v>6.2068844663170844E-5</c:v>
                </c:pt>
                <c:pt idx="81">
                  <c:v>6.6104985446355772E-5</c:v>
                </c:pt>
                <c:pt idx="82">
                  <c:v>7.040358370736365E-5</c:v>
                </c:pt>
                <c:pt idx="83">
                  <c:v>7.4981706226410176E-5</c:v>
                </c:pt>
                <c:pt idx="84">
                  <c:v>7.9857529582483977E-5</c:v>
                </c:pt>
                <c:pt idx="85">
                  <c:v>8.5050412320053284E-5</c:v>
                </c:pt>
                <c:pt idx="86">
                  <c:v>9.0580971808545681E-5</c:v>
                </c:pt>
                <c:pt idx="87">
                  <c:v>9.6471166099755307E-5</c:v>
                </c:pt>
                <c:pt idx="88">
                  <c:v>1.0274438110818072E-4</c:v>
                </c:pt>
                <c:pt idx="89">
                  <c:v>1.0942552346042243E-4</c:v>
                </c:pt>
                <c:pt idx="90">
                  <c:v>1.1654111938228461E-4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E5-4CD6-A324-3B3D7680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82432"/>
        <c:axId val="450480792"/>
      </c:scatterChart>
      <c:valAx>
        <c:axId val="4504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0792"/>
        <c:crosses val="autoZero"/>
        <c:crossBetween val="midCat"/>
      </c:valAx>
      <c:valAx>
        <c:axId val="4504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(MIC*Vmax)/(Km</a:t>
            </a:r>
            <a:r>
              <a:rPr lang="en-US" sz="1400" b="0" i="0" u="none" strike="noStrike" baseline="-25000">
                <a:effectLst/>
              </a:rPr>
              <a:t>20</a:t>
            </a:r>
            <a:r>
              <a:rPr lang="en-US" sz="1400" b="0" i="0" u="none" strike="noStrike" baseline="0">
                <a:effectLst/>
              </a:rPr>
              <a:t>+MIC) (MIC=2.0)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MIMICS_fT2!$BK$1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MIMICS_fT2!$BK$2:$BK$92</c:f>
              <c:numCache>
                <c:formatCode>General</c:formatCode>
                <c:ptCount val="91"/>
                <c:pt idx="0">
                  <c:v>2.3066246716100089E-6</c:v>
                </c:pt>
                <c:pt idx="1">
                  <c:v>2.4566171832977567E-6</c:v>
                </c:pt>
                <c:pt idx="2">
                  <c:v>2.6163632339289211E-6</c:v>
                </c:pt>
                <c:pt idx="3">
                  <c:v>2.7864970653123165E-6</c:v>
                </c:pt>
                <c:pt idx="4">
                  <c:v>2.9676941619968848E-6</c:v>
                </c:pt>
                <c:pt idx="5">
                  <c:v>3.1606739331567399E-6</c:v>
                </c:pt>
                <c:pt idx="6">
                  <c:v>3.3662025688707012E-6</c:v>
                </c:pt>
                <c:pt idx="7">
                  <c:v>3.585096082136663E-6</c:v>
                </c:pt>
                <c:pt idx="8">
                  <c:v>3.8182235486985468E-6</c:v>
                </c:pt>
                <c:pt idx="9">
                  <c:v>4.0665105575489511E-6</c:v>
                </c:pt>
                <c:pt idx="10">
                  <c:v>4.3309428858070944E-6</c:v>
                </c:pt>
                <c:pt idx="11">
                  <c:v>4.6125704125624387E-6</c:v>
                </c:pt>
                <c:pt idx="12">
                  <c:v>4.9125112872232118E-6</c:v>
                </c:pt>
                <c:pt idx="13">
                  <c:v>5.2319563689194494E-6</c:v>
                </c:pt>
                <c:pt idx="14">
                  <c:v>5.5721739545863788E-6</c:v>
                </c:pt>
                <c:pt idx="15">
                  <c:v>5.9345148145001343E-6</c:v>
                </c:pt>
                <c:pt idx="16">
                  <c:v>6.3204175552584364E-6</c:v>
                </c:pt>
                <c:pt idx="17">
                  <c:v>6.7314143314989482E-6</c:v>
                </c:pt>
                <c:pt idx="18">
                  <c:v>7.1691369290326346E-6</c:v>
                </c:pt>
                <c:pt idx="19">
                  <c:v>7.6353232435440587E-6</c:v>
                </c:pt>
                <c:pt idx="20">
                  <c:v>8.1318241805810458E-6</c:v>
                </c:pt>
                <c:pt idx="21">
                  <c:v>8.6606110042289287E-6</c:v>
                </c:pt>
                <c:pt idx="22">
                  <c:v>9.2237831636458064E-6</c:v>
                </c:pt>
                <c:pt idx="23">
                  <c:v>9.8235766285326209E-6</c:v>
                </c:pt>
                <c:pt idx="24">
                  <c:v>1.0462372766632619E-5</c:v>
                </c:pt>
                <c:pt idx="25">
                  <c:v>1.1142707798506423E-5</c:v>
                </c:pt>
                <c:pt idx="26">
                  <c:v>1.1867282867121321E-5</c:v>
                </c:pt>
                <c:pt idx="27">
                  <c:v>1.263897476223404E-5</c:v>
                </c:pt>
                <c:pt idx="28">
                  <c:v>1.3460847342146357E-5</c:v>
                </c:pt>
                <c:pt idx="29">
                  <c:v>1.4336163698181249E-5</c:v>
                </c:pt>
                <c:pt idx="30">
                  <c:v>1.5268399110176569E-5</c:v>
                </c:pt>
                <c:pt idx="31">
                  <c:v>1.6261254844433424E-5</c:v>
                </c:pt>
                <c:pt idx="32">
                  <c:v>1.7318672848901679E-5</c:v>
                </c:pt>
                <c:pt idx="33">
                  <c:v>1.8444851403946793E-5</c:v>
                </c:pt>
                <c:pt idx="34">
                  <c:v>1.9644261790836557E-5</c:v>
                </c:pt>
                <c:pt idx="35">
                  <c:v>2.0921666044126954E-5</c:v>
                </c:pt>
                <c:pt idx="36">
                  <c:v>2.2282135858429478E-5</c:v>
                </c:pt>
                <c:pt idx="37">
                  <c:v>2.3731072724625669E-5</c:v>
                </c:pt>
                <c:pt idx="38">
                  <c:v>2.5274229375476314E-5</c:v>
                </c:pt>
                <c:pt idx="39">
                  <c:v>2.6917732625770566E-5</c:v>
                </c:pt>
                <c:pt idx="40">
                  <c:v>2.8668107697697806E-5</c:v>
                </c:pt>
                <c:pt idx="41">
                  <c:v>3.0532304128021742E-5</c:v>
                </c:pt>
                <c:pt idx="42">
                  <c:v>3.2517723359915953E-5</c:v>
                </c:pt>
                <c:pt idx="43">
                  <c:v>3.4632248129009272E-5</c:v>
                </c:pt>
                <c:pt idx="44">
                  <c:v>3.6884273760313031E-5</c:v>
                </c:pt>
                <c:pt idx="45">
                  <c:v>3.9282741500288384E-5</c:v>
                </c:pt>
                <c:pt idx="46">
                  <c:v>4.1837174016392549E-5</c:v>
                </c:pt>
                <c:pt idx="47">
                  <c:v>4.4557713205048656E-5</c:v>
                </c:pt>
                <c:pt idx="48">
                  <c:v>4.7455160458147995E-5</c:v>
                </c:pt>
                <c:pt idx="49">
                  <c:v>5.0541019547955779E-5</c:v>
                </c:pt>
                <c:pt idx="50">
                  <c:v>5.3827542300686939E-5</c:v>
                </c:pt>
                <c:pt idx="51">
                  <c:v>5.7327777240090039E-5</c:v>
                </c:pt>
                <c:pt idx="52">
                  <c:v>6.1055621394169455E-5</c:v>
                </c:pt>
                <c:pt idx="53">
                  <c:v>6.5025875470735533E-5</c:v>
                </c:pt>
                <c:pt idx="54">
                  <c:v>6.9254302620845928E-5</c:v>
                </c:pt>
                <c:pt idx="55">
                  <c:v>7.3757691023447914E-5</c:v>
                </c:pt>
                <c:pt idx="56">
                  <c:v>7.8553920539701938E-5</c:v>
                </c:pt>
                <c:pt idx="57">
                  <c:v>8.3662033701625867E-5</c:v>
                </c:pt>
                <c:pt idx="58">
                  <c:v>8.9102311316905525E-5</c:v>
                </c:pt>
                <c:pt idx="59">
                  <c:v>9.4896352990047722E-5</c:v>
                </c:pt>
                <c:pt idx="60">
                  <c:v>1.0106716287956873E-4</c:v>
                </c:pt>
                <c:pt idx="61">
                  <c:v>1.0763924103170259E-4</c:v>
                </c:pt>
                <c:pt idx="62">
                  <c:v>1.1463868065325092E-4</c:v>
                </c:pt>
                <c:pt idx="63">
                  <c:v>1.2209327170977879E-4</c:v>
                </c:pt>
                <c:pt idx="64">
                  <c:v>1.3003261126047467E-4</c:v>
                </c:pt>
                <c:pt idx="65">
                  <c:v>1.3848822096773646E-4</c:v>
                </c:pt>
                <c:pt idx="66">
                  <c:v>1.4749367224803494E-4</c:v>
                </c:pt>
                <c:pt idx="67">
                  <c:v>1.5708471956094272E-4</c:v>
                </c:pt>
                <c:pt idx="68">
                  <c:v>1.6729944236552693E-4</c:v>
                </c:pt>
                <c:pt idx="69">
                  <c:v>1.7817839630771706E-4</c:v>
                </c:pt>
                <c:pt idx="70">
                  <c:v>1.8976477423891076E-4</c:v>
                </c:pt>
                <c:pt idx="71">
                  <c:v>2.0210457770510951E-4</c:v>
                </c:pt>
                <c:pt idx="72">
                  <c:v>2.1524679958745052E-4</c:v>
                </c:pt>
                <c:pt idx="73">
                  <c:v>2.2924361861927664E-4</c:v>
                </c:pt>
                <c:pt idx="74">
                  <c:v>2.4415060655203516E-4</c:v>
                </c:pt>
                <c:pt idx="75">
                  <c:v>2.6002694879251998E-4</c:v>
                </c:pt>
                <c:pt idx="76">
                  <c:v>2.7693567938745804E-4</c:v>
                </c:pt>
                <c:pt idx="77">
                  <c:v>2.9494393128839876E-4</c:v>
                </c:pt>
                <c:pt idx="78">
                  <c:v>3.1412320289053855E-4</c:v>
                </c:pt>
                <c:pt idx="79">
                  <c:v>3.3454964190372431E-4</c:v>
                </c:pt>
                <c:pt idx="80">
                  <c:v>3.5630434768268884E-4</c:v>
                </c:pt>
                <c:pt idx="81">
                  <c:v>3.7947369321686641E-4</c:v>
                </c:pt>
                <c:pt idx="82">
                  <c:v>4.0414966805818882E-4</c:v>
                </c:pt>
                <c:pt idx="83">
                  <c:v>4.3043024354839438E-4</c:v>
                </c:pt>
                <c:pt idx="84">
                  <c:v>4.5841976179590783E-4</c:v>
                </c:pt>
                <c:pt idx="85">
                  <c:v>4.8822934994666303E-4</c:v>
                </c:pt>
                <c:pt idx="86">
                  <c:v>5.1997736139364973E-4</c:v>
                </c:pt>
                <c:pt idx="87">
                  <c:v>5.5378984567691246E-4</c:v>
                </c:pt>
                <c:pt idx="88">
                  <c:v>5.8980104893967494E-4</c:v>
                </c:pt>
                <c:pt idx="89">
                  <c:v>6.2815394692753085E-4</c:v>
                </c:pt>
                <c:pt idx="90">
                  <c:v>6.690008126468965E-4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4-4FBF-B252-DCC971DBE066}"/>
            </c:ext>
          </c:extLst>
        </c:ser>
        <c:ser>
          <c:idx val="1"/>
          <c:order val="1"/>
          <c:tx>
            <c:strRef>
              <c:f>MIMICS_fT2!$BL$1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MIMICS_fT2!$BL$2:$BL$92</c:f>
              <c:numCache>
                <c:formatCode>General</c:formatCode>
                <c:ptCount val="91"/>
                <c:pt idx="0">
                  <c:v>4.1842520750881428E-7</c:v>
                </c:pt>
                <c:pt idx="1">
                  <c:v>4.4563407620781574E-7</c:v>
                </c:pt>
                <c:pt idx="2">
                  <c:v>4.7461225163737244E-7</c:v>
                </c:pt>
                <c:pt idx="3">
                  <c:v>5.0547478622180382E-7</c:v>
                </c:pt>
                <c:pt idx="4">
                  <c:v>5.3834421388092768E-7</c:v>
                </c:pt>
                <c:pt idx="5">
                  <c:v>5.7335103652806621E-7</c:v>
                </c:pt>
                <c:pt idx="6">
                  <c:v>6.1063424220347917E-7</c:v>
                </c:pt>
                <c:pt idx="7">
                  <c:v>6.5034185690037468E-7</c:v>
                </c:pt>
                <c:pt idx="8">
                  <c:v>6.9263153227442404E-7</c:v>
                </c:pt>
                <c:pt idx="9">
                  <c:v>7.376711715701657E-7</c:v>
                </c:pt>
                <c:pt idx="10">
                  <c:v>7.856395962494277E-7</c:v>
                </c:pt>
                <c:pt idx="11">
                  <c:v>8.3672725596848704E-7</c:v>
                </c:pt>
                <c:pt idx="12">
                  <c:v>8.911369847228011E-7</c:v>
                </c:pt>
                <c:pt idx="13">
                  <c:v>9.4908480616144108E-7</c:v>
                </c:pt>
                <c:pt idx="14">
                  <c:v>1.0108007912685759E-6</c:v>
                </c:pt>
                <c:pt idx="15">
                  <c:v>1.0765299718172737E-6</c:v>
                </c:pt>
                <c:pt idx="16">
                  <c:v>1.1465333132223175E-6</c:v>
                </c:pt>
                <c:pt idx="17">
                  <c:v>1.2210887506545613E-6</c:v>
                </c:pt>
                <c:pt idx="18">
                  <c:v>1.3004922925305309E-6</c:v>
                </c:pt>
                <c:pt idx="19">
                  <c:v>1.3850591957584663E-6</c:v>
                </c:pt>
                <c:pt idx="20">
                  <c:v>1.475125217406893E-6</c:v>
                </c:pt>
                <c:pt idx="21">
                  <c:v>1.5710479477652551E-6</c:v>
                </c:pt>
                <c:pt idx="22">
                  <c:v>1.67320823008926E-6</c:v>
                </c:pt>
                <c:pt idx="23">
                  <c:v>1.782011672667771E-6</c:v>
                </c:pt>
                <c:pt idx="24">
                  <c:v>1.8978902592146475E-6</c:v>
                </c:pt>
                <c:pt idx="25">
                  <c:v>2.0213040639792582E-6</c:v>
                </c:pt>
                <c:pt idx="26">
                  <c:v>2.1527430783852233E-6</c:v>
                </c:pt>
                <c:pt idx="27">
                  <c:v>2.2927291564496838E-6</c:v>
                </c:pt>
                <c:pt idx="28">
                  <c:v>2.4418180867070635E-6</c:v>
                </c:pt>
                <c:pt idx="29">
                  <c:v>2.6006017988634566E-6</c:v>
                </c:pt>
                <c:pt idx="30">
                  <c:v>2.7697107139427965E-6</c:v>
                </c:pt>
                <c:pt idx="31">
                  <c:v>2.9498162472555781E-6</c:v>
                </c:pt>
                <c:pt idx="32">
                  <c:v>3.1416334741277586E-6</c:v>
                </c:pt>
                <c:pt idx="33">
                  <c:v>3.345923968973554E-6</c:v>
                </c:pt>
                <c:pt idx="34">
                  <c:v>3.5634988289841683E-6</c:v>
                </c:pt>
                <c:pt idx="35">
                  <c:v>3.7952218944374651E-6</c:v>
                </c:pt>
                <c:pt idx="36">
                  <c:v>4.0420131784141836E-6</c:v>
                </c:pt>
                <c:pt idx="37">
                  <c:v>4.3048525195377392E-6</c:v>
                </c:pt>
                <c:pt idx="38">
                  <c:v>4.584783472240199E-6</c:v>
                </c:pt>
                <c:pt idx="39">
                  <c:v>4.8829174499999118E-6</c:v>
                </c:pt>
                <c:pt idx="40">
                  <c:v>5.2004381380007906E-6</c:v>
                </c:pt>
                <c:pt idx="41">
                  <c:v>5.5386061927329167E-6</c:v>
                </c:pt>
                <c:pt idx="42">
                  <c:v>5.8987642471932749E-6</c:v>
                </c:pt>
                <c:pt idx="43">
                  <c:v>6.2823422415588836E-6</c:v>
                </c:pt>
                <c:pt idx="44">
                  <c:v>6.6908631004967714E-6</c:v>
                </c:pt>
                <c:pt idx="45">
                  <c:v>7.125948779651452E-6</c:v>
                </c:pt>
                <c:pt idx="46">
                  <c:v>7.5893267053163618E-6</c:v>
                </c:pt>
                <c:pt idx="47">
                  <c:v>8.0828366328568228E-6</c:v>
                </c:pt>
                <c:pt idx="48">
                  <c:v>8.6084379511145127E-6</c:v>
                </c:pt>
                <c:pt idx="49">
                  <c:v>9.1682174617943037E-6</c:v>
                </c:pt>
                <c:pt idx="50">
                  <c:v>9.764397664720045E-6</c:v>
                </c:pt>
                <c:pt idx="51">
                  <c:v>1.0399345581854335E-5</c:v>
                </c:pt>
                <c:pt idx="52">
                  <c:v>1.1075582155116361E-5</c:v>
                </c:pt>
                <c:pt idx="53">
                  <c:v>1.1795792255310226E-5</c:v>
                </c:pt>
                <c:pt idx="54">
                  <c:v>1.2562835341902159E-5</c:v>
                </c:pt>
                <c:pt idx="55">
                  <c:v>1.3379756815969401E-5</c:v>
                </c:pt>
                <c:pt idx="56">
                  <c:v>1.4249800111395402E-5</c:v>
                </c:pt>
                <c:pt idx="57">
                  <c:v>1.5176419572317348E-5</c:v>
                </c:pt>
                <c:pt idx="58">
                  <c:v>1.6163294167953259E-5</c:v>
                </c:pt>
                <c:pt idx="59">
                  <c:v>1.7214342099261064E-5</c:v>
                </c:pt>
                <c:pt idx="60">
                  <c:v>1.8333736355422403E-5</c:v>
                </c:pt>
                <c:pt idx="61">
                  <c:v>1.9525921281915587E-5</c:v>
                </c:pt>
                <c:pt idx="62">
                  <c:v>2.0795630225957853E-5</c:v>
                </c:pt>
                <c:pt idx="63">
                  <c:v>2.2147904329374883E-5</c:v>
                </c:pt>
                <c:pt idx="64">
                  <c:v>2.3588112543511476E-5</c:v>
                </c:pt>
                <c:pt idx="65">
                  <c:v>2.5121972945648349E-5</c:v>
                </c:pt>
                <c:pt idx="66">
                  <c:v>2.6755575441558225E-5</c:v>
                </c:pt>
                <c:pt idx="67">
                  <c:v>2.8495405944337485E-5</c:v>
                </c:pt>
                <c:pt idx="68">
                  <c:v>3.0348372125510722E-5</c:v>
                </c:pt>
                <c:pt idx="69">
                  <c:v>3.232183084064813E-5</c:v>
                </c:pt>
                <c:pt idx="70">
                  <c:v>3.4423617338384404E-5</c:v>
                </c:pt>
                <c:pt idx="71">
                  <c:v>3.6662076368807527E-5</c:v>
                </c:pt>
                <c:pt idx="72">
                  <c:v>3.9046095314727802E-5</c:v>
                </c:pt>
                <c:pt idx="73">
                  <c:v>4.1585139477368832E-5</c:v>
                </c:pt>
                <c:pt idx="74">
                  <c:v>4.4289289656575129E-5</c:v>
                </c:pt>
                <c:pt idx="75">
                  <c:v>4.7169282174741948E-5</c:v>
                </c:pt>
                <c:pt idx="76">
                  <c:v>5.0236551503374962E-5</c:v>
                </c:pt>
                <c:pt idx="77">
                  <c:v>5.3503275661520153E-5</c:v>
                </c:pt>
                <c:pt idx="78">
                  <c:v>5.6982424566310017E-5</c:v>
                </c:pt>
                <c:pt idx="79">
                  <c:v>6.0687811527593447E-5</c:v>
                </c:pt>
                <c:pt idx="80">
                  <c:v>6.4634148091098078E-5</c:v>
                </c:pt>
                <c:pt idx="81">
                  <c:v>6.8837102447870342E-5</c:v>
                </c:pt>
                <c:pt idx="82">
                  <c:v>7.3313361641896816E-5</c:v>
                </c:pt>
                <c:pt idx="83">
                  <c:v>7.8080697822891036E-5</c:v>
                </c:pt>
                <c:pt idx="84">
                  <c:v>8.3158038807288375E-5</c:v>
                </c:pt>
                <c:pt idx="85">
                  <c:v>8.8565543227600465E-5</c:v>
                </c:pt>
                <c:pt idx="86">
                  <c:v>9.4324680568494938E-5</c:v>
                </c:pt>
                <c:pt idx="87">
                  <c:v>1.0045831640736659E-4</c:v>
                </c:pt>
                <c:pt idx="88">
                  <c:v>1.069908031978361E-4</c:v>
                </c:pt>
                <c:pt idx="89">
                  <c:v>1.139480769566101E-4</c:v>
                </c:pt>
                <c:pt idx="90">
                  <c:v>1.2135776023758385E-4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4-4FBF-B252-DCC971DBE066}"/>
            </c:ext>
          </c:extLst>
        </c:ser>
        <c:ser>
          <c:idx val="2"/>
          <c:order val="2"/>
          <c:tx>
            <c:strRef>
              <c:f>MIMICS_fT2!$BM$1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MIMICS_fT2!$BM$2:$BM$92</c:f>
              <c:numCache>
                <c:formatCode>General</c:formatCode>
                <c:ptCount val="91"/>
                <c:pt idx="0">
                  <c:v>2.230399554315212E-6</c:v>
                </c:pt>
                <c:pt idx="1">
                  <c:v>2.3754353875552431E-6</c:v>
                </c:pt>
                <c:pt idx="2">
                  <c:v>2.5299024426061506E-6</c:v>
                </c:pt>
                <c:pt idx="3">
                  <c:v>2.6944140020123884E-6</c:v>
                </c:pt>
                <c:pt idx="4">
                  <c:v>2.8696232281438266E-6</c:v>
                </c:pt>
                <c:pt idx="5">
                  <c:v>3.0562257564547549E-6</c:v>
                </c:pt>
                <c:pt idx="6">
                  <c:v>3.2549624573743134E-6</c:v>
                </c:pt>
                <c:pt idx="7">
                  <c:v>3.4666223777939271E-6</c:v>
                </c:pt>
                <c:pt idx="8">
                  <c:v>3.6920458738303784E-6</c:v>
                </c:pt>
                <c:pt idx="9">
                  <c:v>3.9321279473025507E-6</c:v>
                </c:pt>
                <c:pt idx="10">
                  <c:v>4.1878217991687179E-6</c:v>
                </c:pt>
                <c:pt idx="11">
                  <c:v>4.4601426140326189E-6</c:v>
                </c:pt>
                <c:pt idx="12">
                  <c:v>4.7501715907440112E-6</c:v>
                </c:pt>
                <c:pt idx="13">
                  <c:v>5.0590602350964367E-6</c:v>
                </c:pt>
                <c:pt idx="14">
                  <c:v>5.388034931665544E-6</c:v>
                </c:pt>
                <c:pt idx="15">
                  <c:v>5.7384018129396155E-6</c:v>
                </c:pt>
                <c:pt idx="16">
                  <c:v>6.1115519450742735E-6</c:v>
                </c:pt>
                <c:pt idx="17">
                  <c:v>6.5089668508603912E-6</c:v>
                </c:pt>
                <c:pt idx="18">
                  <c:v>6.9322243918331852E-6</c:v>
                </c:pt>
                <c:pt idx="19">
                  <c:v>7.3830050328762597E-6</c:v>
                </c:pt>
                <c:pt idx="20">
                  <c:v>7.8630985141930215E-6</c:v>
                </c:pt>
                <c:pt idx="21">
                  <c:v>8.3744109571353648E-6</c:v>
                </c:pt>
                <c:pt idx="22">
                  <c:v>8.9189724321018968E-6</c:v>
                </c:pt>
                <c:pt idx="23">
                  <c:v>9.49894501855263E-6</c:v>
                </c:pt>
                <c:pt idx="24">
                  <c:v>1.0116631389141058E-5</c:v>
                </c:pt>
                <c:pt idx="25">
                  <c:v>1.0774483952045109E-5</c:v>
                </c:pt>
                <c:pt idx="26">
                  <c:v>1.1475114587795034E-5</c:v>
                </c:pt>
                <c:pt idx="27">
                  <c:v>1.2221305019256386E-5</c:v>
                </c:pt>
                <c:pt idx="28">
                  <c:v>1.3016017855940314E-5</c:v>
                </c:pt>
                <c:pt idx="29">
                  <c:v>1.3862408356490341E-5</c:v>
                </c:pt>
                <c:pt idx="30">
                  <c:v>1.4763836956046554E-5</c:v>
                </c:pt>
                <c:pt idx="31">
                  <c:v>1.5723882608224596E-5</c:v>
                </c:pt>
                <c:pt idx="32">
                  <c:v>1.6746356994681529E-5</c:v>
                </c:pt>
                <c:pt idx="33">
                  <c:v>1.7835319658684747E-5</c:v>
                </c:pt>
                <c:pt idx="34">
                  <c:v>1.8995094122768976E-5</c:v>
                </c:pt>
                <c:pt idx="35">
                  <c:v>2.0230285054473781E-5</c:v>
                </c:pt>
                <c:pt idx="36">
                  <c:v>2.1545796548314546E-5</c:v>
                </c:pt>
                <c:pt idx="37">
                  <c:v>2.2946851596572204E-5</c:v>
                </c:pt>
                <c:pt idx="38">
                  <c:v>2.4439012826207125E-5</c:v>
                </c:pt>
                <c:pt idx="39">
                  <c:v>2.6028204584228724E-5</c:v>
                </c:pt>
                <c:pt idx="40">
                  <c:v>2.7720736459206887E-5</c:v>
                </c:pt>
                <c:pt idx="41">
                  <c:v>2.9523328332313108E-5</c:v>
                </c:pt>
                <c:pt idx="42">
                  <c:v>3.1443137057351495E-5</c:v>
                </c:pt>
                <c:pt idx="43">
                  <c:v>3.3487784875707788E-5</c:v>
                </c:pt>
                <c:pt idx="44">
                  <c:v>3.5665389679032977E-5</c:v>
                </c:pt>
                <c:pt idx="45">
                  <c:v>3.7984597239813331E-5</c:v>
                </c:pt>
                <c:pt idx="46">
                  <c:v>4.0454615537792546E-5</c:v>
                </c:pt>
                <c:pt idx="47">
                  <c:v>4.308525131853285E-5</c:v>
                </c:pt>
                <c:pt idx="48">
                  <c:v>4.5886949029263501E-5</c:v>
                </c:pt>
                <c:pt idx="49">
                  <c:v>4.8870832286604522E-5</c:v>
                </c:pt>
                <c:pt idx="50">
                  <c:v>5.2048748040805622E-5</c:v>
                </c:pt>
                <c:pt idx="51">
                  <c:v>5.5433313611845846E-5</c:v>
                </c:pt>
                <c:pt idx="52">
                  <c:v>5.9037966784141876E-5</c:v>
                </c:pt>
                <c:pt idx="53">
                  <c:v>6.2877019158757386E-5</c:v>
                </c:pt>
                <c:pt idx="54">
                  <c:v>6.6965712974937614E-5</c:v>
                </c:pt>
                <c:pt idx="55">
                  <c:v>7.1320281626568679E-5</c:v>
                </c:pt>
                <c:pt idx="56">
                  <c:v>7.5958014113830961E-5</c:v>
                </c:pt>
                <c:pt idx="57">
                  <c:v>8.0897323685940269E-5</c:v>
                </c:pt>
                <c:pt idx="58">
                  <c:v>8.6157820947508753E-5</c:v>
                </c:pt>
                <c:pt idx="59">
                  <c:v>9.1760391718782061E-5</c:v>
                </c:pt>
                <c:pt idx="60">
                  <c:v>9.7727279958880888E-5</c:v>
                </c:pt>
                <c:pt idx="61">
                  <c:v>1.0408217608127979E-4</c:v>
                </c:pt>
                <c:pt idx="62">
                  <c:v>1.1085031101216166E-4</c:v>
                </c:pt>
                <c:pt idx="63">
                  <c:v>1.1805855636508967E-4</c:v>
                </c:pt>
                <c:pt idx="64">
                  <c:v>1.2573553112972234E-4</c:v>
                </c:pt>
                <c:pt idx="65">
                  <c:v>1.3391171529815769E-4</c:v>
                </c:pt>
                <c:pt idx="66">
                  <c:v>1.4261957088003928E-4</c:v>
                </c:pt>
                <c:pt idx="67">
                  <c:v>1.5189367078689335E-4</c:v>
                </c:pt>
                <c:pt idx="68">
                  <c:v>1.6177083609740558E-4</c:v>
                </c:pt>
                <c:pt idx="69">
                  <c:v>1.722902822486254E-4</c:v>
                </c:pt>
                <c:pt idx="70">
                  <c:v>1.8349377473352295E-4</c:v>
                </c:pt>
                <c:pt idx="71">
                  <c:v>1.9542579492306525E-4</c:v>
                </c:pt>
                <c:pt idx="72">
                  <c:v>2.0813371667117745E-4</c:v>
                </c:pt>
                <c:pt idx="73">
                  <c:v>2.2166799440376814E-4</c:v>
                </c:pt>
                <c:pt idx="74">
                  <c:v>2.3608236343858802E-4</c:v>
                </c:pt>
                <c:pt idx="75">
                  <c:v>2.5143405333125562E-4</c:v>
                </c:pt>
                <c:pt idx="76">
                  <c:v>2.677840150945026E-4</c:v>
                </c:pt>
                <c:pt idx="77">
                  <c:v>2.8519716319276643E-4</c:v>
                </c:pt>
                <c:pt idx="78">
                  <c:v>3.0374263327292674E-4</c:v>
                </c:pt>
                <c:pt idx="79">
                  <c:v>3.234940566544587E-4</c:v>
                </c:pt>
                <c:pt idx="80">
                  <c:v>3.445298526688112E-4</c:v>
                </c:pt>
                <c:pt idx="81">
                  <c:v>3.6693354000869158E-4</c:v>
                </c:pt>
                <c:pt idx="82">
                  <c:v>3.9079406832341011E-4</c:v>
                </c:pt>
                <c:pt idx="83">
                  <c:v>4.1620617137682448E-4</c:v>
                </c:pt>
                <c:pt idx="84">
                  <c:v>4.4327074317002276E-4</c:v>
                </c:pt>
                <c:pt idx="85">
                  <c:v>4.7209523852208052E-4</c:v>
                </c:pt>
                <c:pt idx="86">
                  <c:v>5.0279409969932094E-4</c:v>
                </c:pt>
                <c:pt idx="87">
                  <c:v>5.354892107869171E-4</c:v>
                </c:pt>
                <c:pt idx="88">
                  <c:v>5.7031038160685699E-4</c:v>
                </c:pt>
                <c:pt idx="89">
                  <c:v>6.0739586310355092E-4</c:v>
                </c:pt>
                <c:pt idx="90">
                  <c:v>6.4689289624334466E-4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4-4FBF-B252-DCC971DBE066}"/>
            </c:ext>
          </c:extLst>
        </c:ser>
        <c:ser>
          <c:idx val="3"/>
          <c:order val="3"/>
          <c:tx>
            <c:strRef>
              <c:f>MIMICS_fT2!$BN$1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MIMICS_fT2!$BN$2:$BN$92</c:f>
              <c:numCache>
                <c:formatCode>General</c:formatCode>
                <c:ptCount val="91"/>
                <c:pt idx="0">
                  <c:v>6.2763781126322139E-7</c:v>
                </c:pt>
                <c:pt idx="1">
                  <c:v>6.6845111431172363E-7</c:v>
                </c:pt>
                <c:pt idx="2">
                  <c:v>7.1191837745605871E-7</c:v>
                </c:pt>
                <c:pt idx="3">
                  <c:v>7.5821217933270578E-7</c:v>
                </c:pt>
                <c:pt idx="4">
                  <c:v>8.0751632082139147E-7</c:v>
                </c:pt>
                <c:pt idx="5">
                  <c:v>8.6002655479209937E-7</c:v>
                </c:pt>
                <c:pt idx="6">
                  <c:v>9.1595136330521875E-7</c:v>
                </c:pt>
                <c:pt idx="7">
                  <c:v>9.7551278535056208E-7</c:v>
                </c:pt>
                <c:pt idx="8">
                  <c:v>1.0389472984116362E-6</c:v>
                </c:pt>
                <c:pt idx="9">
                  <c:v>1.1065067573552485E-6</c:v>
                </c:pt>
                <c:pt idx="10">
                  <c:v>1.1784593943741418E-6</c:v>
                </c:pt>
                <c:pt idx="11">
                  <c:v>1.2550908839527305E-6</c:v>
                </c:pt>
                <c:pt idx="12">
                  <c:v>1.3367054770842018E-6</c:v>
                </c:pt>
                <c:pt idx="13">
                  <c:v>1.4236272092421618E-6</c:v>
                </c:pt>
                <c:pt idx="14">
                  <c:v>1.5162011869028639E-6</c:v>
                </c:pt>
                <c:pt idx="15">
                  <c:v>1.6147949577259106E-6</c:v>
                </c:pt>
                <c:pt idx="16">
                  <c:v>1.7197999698334764E-6</c:v>
                </c:pt>
                <c:pt idx="17">
                  <c:v>1.8316331259818422E-6</c:v>
                </c:pt>
                <c:pt idx="18">
                  <c:v>1.9507384387957965E-6</c:v>
                </c:pt>
                <c:pt idx="19">
                  <c:v>2.0775887936376995E-6</c:v>
                </c:pt>
                <c:pt idx="20">
                  <c:v>2.2126878261103393E-6</c:v>
                </c:pt>
                <c:pt idx="21">
                  <c:v>2.3565719216478829E-6</c:v>
                </c:pt>
                <c:pt idx="22">
                  <c:v>2.50981234513389E-6</c:v>
                </c:pt>
                <c:pt idx="23">
                  <c:v>2.6730175090016567E-6</c:v>
                </c:pt>
                <c:pt idx="24">
                  <c:v>2.846835388821971E-6</c:v>
                </c:pt>
                <c:pt idx="25">
                  <c:v>3.0319560959688871E-6</c:v>
                </c:pt>
                <c:pt idx="26">
                  <c:v>3.2291146175778346E-6</c:v>
                </c:pt>
                <c:pt idx="27">
                  <c:v>3.4390937346745255E-6</c:v>
                </c:pt>
                <c:pt idx="28">
                  <c:v>3.6627271300605947E-6</c:v>
                </c:pt>
                <c:pt idx="29">
                  <c:v>3.9009026982951855E-6</c:v>
                </c:pt>
                <c:pt idx="30">
                  <c:v>4.1545660709141941E-6</c:v>
                </c:pt>
                <c:pt idx="31">
                  <c:v>4.4247243708833667E-6</c:v>
                </c:pt>
                <c:pt idx="32">
                  <c:v>4.7124502111916379E-6</c:v>
                </c:pt>
                <c:pt idx="33">
                  <c:v>5.0188859534603308E-6</c:v>
                </c:pt>
                <c:pt idx="34">
                  <c:v>5.3452482434762526E-6</c:v>
                </c:pt>
                <c:pt idx="35">
                  <c:v>5.6928328416561972E-6</c:v>
                </c:pt>
                <c:pt idx="36">
                  <c:v>6.0630197676212754E-6</c:v>
                </c:pt>
                <c:pt idx="37">
                  <c:v>6.4572787793066092E-6</c:v>
                </c:pt>
                <c:pt idx="38">
                  <c:v>6.877175208360298E-6</c:v>
                </c:pt>
                <c:pt idx="39">
                  <c:v>7.3243761749998664E-6</c:v>
                </c:pt>
                <c:pt idx="40">
                  <c:v>7.8006572070011867E-6</c:v>
                </c:pt>
                <c:pt idx="41">
                  <c:v>8.3079092890993737E-6</c:v>
                </c:pt>
                <c:pt idx="42">
                  <c:v>8.8481463707899128E-6</c:v>
                </c:pt>
                <c:pt idx="43">
                  <c:v>9.4235133623383258E-6</c:v>
                </c:pt>
                <c:pt idx="44">
                  <c:v>1.0036294650745157E-5</c:v>
                </c:pt>
                <c:pt idx="45">
                  <c:v>1.0688923169477178E-5</c:v>
                </c:pt>
                <c:pt idx="46">
                  <c:v>1.1383990057974542E-5</c:v>
                </c:pt>
                <c:pt idx="47">
                  <c:v>1.2124254949285232E-5</c:v>
                </c:pt>
                <c:pt idx="48">
                  <c:v>1.291265692667177E-5</c:v>
                </c:pt>
                <c:pt idx="49">
                  <c:v>1.3752326192691454E-5</c:v>
                </c:pt>
                <c:pt idx="50">
                  <c:v>1.4646596497080067E-5</c:v>
                </c:pt>
                <c:pt idx="51">
                  <c:v>1.5599018372781504E-5</c:v>
                </c:pt>
                <c:pt idx="52">
                  <c:v>1.6613373232674542E-5</c:v>
                </c:pt>
                <c:pt idx="53">
                  <c:v>1.7693688382965337E-5</c:v>
                </c:pt>
                <c:pt idx="54">
                  <c:v>1.8844253012853237E-5</c:v>
                </c:pt>
                <c:pt idx="55">
                  <c:v>2.0069635223954103E-5</c:v>
                </c:pt>
                <c:pt idx="56">
                  <c:v>2.1374700167093102E-5</c:v>
                </c:pt>
                <c:pt idx="57">
                  <c:v>2.276462935847602E-5</c:v>
                </c:pt>
                <c:pt idx="58">
                  <c:v>2.424494125192989E-5</c:v>
                </c:pt>
                <c:pt idx="59">
                  <c:v>2.5821513148891599E-5</c:v>
                </c:pt>
                <c:pt idx="60">
                  <c:v>2.7500604533133606E-5</c:v>
                </c:pt>
                <c:pt idx="61">
                  <c:v>2.9288881922873382E-5</c:v>
                </c:pt>
                <c:pt idx="62">
                  <c:v>3.119344533893678E-5</c:v>
                </c:pt>
                <c:pt idx="63">
                  <c:v>3.3221856494062325E-5</c:v>
                </c:pt>
                <c:pt idx="64">
                  <c:v>3.5382168815267207E-5</c:v>
                </c:pt>
                <c:pt idx="65">
                  <c:v>3.7682959418472521E-5</c:v>
                </c:pt>
                <c:pt idx="66">
                  <c:v>4.0133363162337337E-5</c:v>
                </c:pt>
                <c:pt idx="67">
                  <c:v>4.2743108916506226E-5</c:v>
                </c:pt>
                <c:pt idx="68">
                  <c:v>4.5522558188266085E-5</c:v>
                </c:pt>
                <c:pt idx="69">
                  <c:v>4.8482746260972201E-5</c:v>
                </c:pt>
                <c:pt idx="70">
                  <c:v>5.1635426007576603E-5</c:v>
                </c:pt>
                <c:pt idx="71">
                  <c:v>5.4993114553211284E-5</c:v>
                </c:pt>
                <c:pt idx="72">
                  <c:v>5.85691429720917E-5</c:v>
                </c:pt>
                <c:pt idx="73">
                  <c:v>6.2377709216053238E-5</c:v>
                </c:pt>
                <c:pt idx="74">
                  <c:v>6.6433934484862693E-5</c:v>
                </c:pt>
                <c:pt idx="75">
                  <c:v>7.0753923262112926E-5</c:v>
                </c:pt>
                <c:pt idx="76">
                  <c:v>7.535482725506245E-5</c:v>
                </c:pt>
                <c:pt idx="77">
                  <c:v>8.025491349228024E-5</c:v>
                </c:pt>
                <c:pt idx="78">
                  <c:v>8.5473636849465036E-5</c:v>
                </c:pt>
                <c:pt idx="79">
                  <c:v>9.103171729139016E-5</c:v>
                </c:pt>
                <c:pt idx="80">
                  <c:v>9.6951222136647104E-5</c:v>
                </c:pt>
                <c:pt idx="81">
                  <c:v>1.0325565367180551E-4</c:v>
                </c:pt>
                <c:pt idx="82">
                  <c:v>1.0997004246284522E-4</c:v>
                </c:pt>
                <c:pt idx="83">
                  <c:v>1.1712104673433657E-4</c:v>
                </c:pt>
                <c:pt idx="84">
                  <c:v>1.2473705821093256E-4</c:v>
                </c:pt>
                <c:pt idx="85">
                  <c:v>1.328483148414007E-4</c:v>
                </c:pt>
                <c:pt idx="86">
                  <c:v>1.4148702085274239E-4</c:v>
                </c:pt>
                <c:pt idx="87">
                  <c:v>1.5068747461104989E-4</c:v>
                </c:pt>
                <c:pt idx="88">
                  <c:v>1.6048620479675415E-4</c:v>
                </c:pt>
                <c:pt idx="89">
                  <c:v>1.7092211543491515E-4</c:v>
                </c:pt>
                <c:pt idx="90">
                  <c:v>1.8203664035637578E-4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4-4FBF-B252-DCC971DBE066}"/>
            </c:ext>
          </c:extLst>
        </c:ser>
        <c:ser>
          <c:idx val="4"/>
          <c:order val="4"/>
          <c:tx>
            <c:strRef>
              <c:f>MIMICS_fT2!$BO$1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MIMICS_fT2!$BO$2:$BO$92</c:f>
              <c:numCache>
                <c:formatCode>General</c:formatCode>
                <c:ptCount val="91"/>
                <c:pt idx="0">
                  <c:v>6.6911986629456358E-7</c:v>
                </c:pt>
                <c:pt idx="1">
                  <c:v>7.1263061626657308E-7</c:v>
                </c:pt>
                <c:pt idx="2">
                  <c:v>7.5897073278184517E-7</c:v>
                </c:pt>
                <c:pt idx="3">
                  <c:v>8.0832420060371656E-7</c:v>
                </c:pt>
                <c:pt idx="4">
                  <c:v>8.6088696844314799E-7</c:v>
                </c:pt>
                <c:pt idx="5">
                  <c:v>9.1686772693642646E-7</c:v>
                </c:pt>
                <c:pt idx="6">
                  <c:v>9.7648873721229399E-7</c:v>
                </c:pt>
                <c:pt idx="7">
                  <c:v>1.0399867133381781E-6</c:v>
                </c:pt>
                <c:pt idx="8">
                  <c:v>1.1076137621491135E-6</c:v>
                </c:pt>
                <c:pt idx="9">
                  <c:v>1.1796383841907652E-6</c:v>
                </c:pt>
                <c:pt idx="10">
                  <c:v>1.2563465397506153E-6</c:v>
                </c:pt>
                <c:pt idx="11">
                  <c:v>1.3380427842097854E-6</c:v>
                </c:pt>
                <c:pt idx="12">
                  <c:v>1.4250514772232035E-6</c:v>
                </c:pt>
                <c:pt idx="13">
                  <c:v>1.5177180705289312E-6</c:v>
                </c:pt>
                <c:pt idx="14">
                  <c:v>1.6164104794996631E-6</c:v>
                </c:pt>
                <c:pt idx="15">
                  <c:v>1.7215205438818848E-6</c:v>
                </c:pt>
                <c:pt idx="16">
                  <c:v>1.8334655835222821E-6</c:v>
                </c:pt>
                <c:pt idx="17">
                  <c:v>1.9526900552581176E-6</c:v>
                </c:pt>
                <c:pt idx="18">
                  <c:v>2.0796673175499557E-6</c:v>
                </c:pt>
                <c:pt idx="19">
                  <c:v>2.214901509862878E-6</c:v>
                </c:pt>
                <c:pt idx="20">
                  <c:v>2.3589295542579065E-6</c:v>
                </c:pt>
                <c:pt idx="21">
                  <c:v>2.51232328714061E-6</c:v>
                </c:pt>
                <c:pt idx="22">
                  <c:v>2.675691729630569E-6</c:v>
                </c:pt>
                <c:pt idx="23">
                  <c:v>2.849683505565789E-6</c:v>
                </c:pt>
                <c:pt idx="24">
                  <c:v>3.0349894167423175E-6</c:v>
                </c:pt>
                <c:pt idx="25">
                  <c:v>3.2323451856135321E-6</c:v>
                </c:pt>
                <c:pt idx="26">
                  <c:v>3.4425343763385102E-6</c:v>
                </c:pt>
                <c:pt idx="27">
                  <c:v>3.6663915057769153E-6</c:v>
                </c:pt>
                <c:pt idx="28">
                  <c:v>3.9048053567820941E-6</c:v>
                </c:pt>
                <c:pt idx="29">
                  <c:v>4.1587225069471029E-6</c:v>
                </c:pt>
                <c:pt idx="30">
                  <c:v>4.4291510868139662E-6</c:v>
                </c:pt>
                <c:pt idx="31">
                  <c:v>4.7171647824673782E-6</c:v>
                </c:pt>
                <c:pt idx="32">
                  <c:v>5.0239070984044595E-6</c:v>
                </c:pt>
                <c:pt idx="33">
                  <c:v>5.3505958976054235E-6</c:v>
                </c:pt>
                <c:pt idx="34">
                  <c:v>5.6985282368306938E-6</c:v>
                </c:pt>
                <c:pt idx="35">
                  <c:v>6.069085516342134E-6</c:v>
                </c:pt>
                <c:pt idx="36">
                  <c:v>6.4637389644943639E-6</c:v>
                </c:pt>
                <c:pt idx="37">
                  <c:v>6.8840554789716615E-6</c:v>
                </c:pt>
                <c:pt idx="38">
                  <c:v>7.3317038478621369E-6</c:v>
                </c:pt>
                <c:pt idx="39">
                  <c:v>7.8084613752686162E-6</c:v>
                </c:pt>
                <c:pt idx="40">
                  <c:v>8.3162209377620664E-6</c:v>
                </c:pt>
                <c:pt idx="41">
                  <c:v>8.8569984996939324E-6</c:v>
                </c:pt>
                <c:pt idx="42">
                  <c:v>9.4329411172054494E-6</c:v>
                </c:pt>
                <c:pt idx="43">
                  <c:v>1.0046335462712337E-5</c:v>
                </c:pt>
                <c:pt idx="44">
                  <c:v>1.0699616903709892E-5</c:v>
                </c:pt>
                <c:pt idx="45">
                  <c:v>1.1395379171943999E-5</c:v>
                </c:pt>
                <c:pt idx="46">
                  <c:v>1.2136384661337764E-5</c:v>
                </c:pt>
                <c:pt idx="47">
                  <c:v>1.2925575395559857E-5</c:v>
                </c:pt>
                <c:pt idx="48">
                  <c:v>1.3766084708779052E-5</c:v>
                </c:pt>
                <c:pt idx="49">
                  <c:v>1.4661249685981355E-5</c:v>
                </c:pt>
                <c:pt idx="50">
                  <c:v>1.5614624412241689E-5</c:v>
                </c:pt>
                <c:pt idx="51">
                  <c:v>1.6629994083553754E-5</c:v>
                </c:pt>
                <c:pt idx="52">
                  <c:v>1.7711390035242561E-5</c:v>
                </c:pt>
                <c:pt idx="53">
                  <c:v>1.886310574762722E-5</c:v>
                </c:pt>
                <c:pt idx="54">
                  <c:v>2.0089713892481283E-5</c:v>
                </c:pt>
                <c:pt idx="55">
                  <c:v>2.1396084487970602E-5</c:v>
                </c:pt>
                <c:pt idx="56">
                  <c:v>2.2787404234149287E-5</c:v>
                </c:pt>
                <c:pt idx="57">
                  <c:v>2.4269197105782079E-5</c:v>
                </c:pt>
                <c:pt idx="58">
                  <c:v>2.5847346284252624E-5</c:v>
                </c:pt>
                <c:pt idx="59">
                  <c:v>2.7528117515634622E-5</c:v>
                </c:pt>
                <c:pt idx="60">
                  <c:v>2.9318183987664269E-5</c:v>
                </c:pt>
                <c:pt idx="61">
                  <c:v>3.1224652824383931E-5</c:v>
                </c:pt>
                <c:pt idx="62">
                  <c:v>3.3255093303648505E-5</c:v>
                </c:pt>
                <c:pt idx="63">
                  <c:v>3.5417566909526901E-5</c:v>
                </c:pt>
                <c:pt idx="64">
                  <c:v>3.7720659338916701E-5</c:v>
                </c:pt>
                <c:pt idx="65">
                  <c:v>4.0173514589447303E-5</c:v>
                </c:pt>
                <c:pt idx="66">
                  <c:v>4.2785871264011795E-5</c:v>
                </c:pt>
                <c:pt idx="67">
                  <c:v>4.5568101236067999E-5</c:v>
                </c:pt>
                <c:pt idx="68">
                  <c:v>4.8531250829221678E-5</c:v>
                </c:pt>
                <c:pt idx="69">
                  <c:v>5.1687084674587622E-5</c:v>
                </c:pt>
                <c:pt idx="70">
                  <c:v>5.5048132420056893E-5</c:v>
                </c:pt>
                <c:pt idx="71">
                  <c:v>5.8627738476919575E-5</c:v>
                </c:pt>
                <c:pt idx="72">
                  <c:v>6.2440115001353226E-5</c:v>
                </c:pt>
                <c:pt idx="73">
                  <c:v>6.6500398321130437E-5</c:v>
                </c:pt>
                <c:pt idx="74">
                  <c:v>7.0824709031576397E-5</c:v>
                </c:pt>
                <c:pt idx="75">
                  <c:v>7.5430215999376684E-5</c:v>
                </c:pt>
                <c:pt idx="76">
                  <c:v>8.0335204528350781E-5</c:v>
                </c:pt>
                <c:pt idx="77">
                  <c:v>8.5559148957829942E-5</c:v>
                </c:pt>
                <c:pt idx="78">
                  <c:v>9.1122789981878022E-5</c:v>
                </c:pt>
                <c:pt idx="79">
                  <c:v>9.7048216996337602E-5</c:v>
                </c:pt>
                <c:pt idx="80">
                  <c:v>1.0335895580064335E-4</c:v>
                </c:pt>
                <c:pt idx="81">
                  <c:v>1.1008006200260748E-4</c:v>
                </c:pt>
                <c:pt idx="82">
                  <c:v>1.1723822049702303E-4</c:v>
                </c:pt>
                <c:pt idx="83">
                  <c:v>1.2486185141304736E-4</c:v>
                </c:pt>
                <c:pt idx="84">
                  <c:v>1.3298122295100681E-4</c:v>
                </c:pt>
                <c:pt idx="85">
                  <c:v>1.4162857155662417E-4</c:v>
                </c:pt>
                <c:pt idx="86">
                  <c:v>1.5083822990979629E-4</c:v>
                </c:pt>
                <c:pt idx="87">
                  <c:v>1.6064676323607514E-4</c:v>
                </c:pt>
                <c:pt idx="88">
                  <c:v>1.7109311448205709E-4</c:v>
                </c:pt>
                <c:pt idx="89">
                  <c:v>1.8221875893106526E-4</c:v>
                </c:pt>
                <c:pt idx="90">
                  <c:v>1.9406786887300341E-4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4-4FBF-B252-DCC971DBE066}"/>
            </c:ext>
          </c:extLst>
        </c:ser>
        <c:ser>
          <c:idx val="5"/>
          <c:order val="5"/>
          <c:tx>
            <c:strRef>
              <c:f>MIMICS_fT2!$BP$1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MIMICS_fT2!$BP$2:$BP$92</c:f>
              <c:numCache>
                <c:formatCode>General</c:formatCode>
                <c:ptCount val="91"/>
                <c:pt idx="0">
                  <c:v>4.5612878459477725E-7</c:v>
                </c:pt>
                <c:pt idx="1">
                  <c:v>4.8578939773939268E-7</c:v>
                </c:pt>
                <c:pt idx="2">
                  <c:v>5.1737874680646472E-7</c:v>
                </c:pt>
                <c:pt idx="3">
                  <c:v>5.5102225139674307E-7</c:v>
                </c:pt>
                <c:pt idx="4">
                  <c:v>5.8685348675119115E-7</c:v>
                </c:pt>
                <c:pt idx="5">
                  <c:v>6.2501471408649187E-7</c:v>
                </c:pt>
                <c:pt idx="6">
                  <c:v>6.6565744541659456E-7</c:v>
                </c:pt>
                <c:pt idx="7">
                  <c:v>7.0894304510282078E-7</c:v>
                </c:pt>
                <c:pt idx="8">
                  <c:v>7.5504337052087408E-7</c:v>
                </c:pt>
                <c:pt idx="9">
                  <c:v>8.0414145438839783E-7</c:v>
                </c:pt>
                <c:pt idx="10">
                  <c:v>8.5643223146214043E-7</c:v>
                </c:pt>
                <c:pt idx="11">
                  <c:v>9.1212331248993729E-7</c:v>
                </c:pt>
                <c:pt idx="12">
                  <c:v>9.7143580849034611E-7</c:v>
                </c:pt>
                <c:pt idx="13">
                  <c:v>1.0346052086325812E-6</c:v>
                </c:pt>
                <c:pt idx="14">
                  <c:v>1.1018823152022034E-6</c:v>
                </c:pt>
                <c:pt idx="15">
                  <c:v>1.1735342393646755E-6</c:v>
                </c:pt>
                <c:pt idx="16">
                  <c:v>1.2498454616802747E-6</c:v>
                </c:pt>
                <c:pt idx="17">
                  <c:v>1.3311189615809349E-6</c:v>
                </c:pt>
                <c:pt idx="18">
                  <c:v>1.4176774202934004E-6</c:v>
                </c:pt>
                <c:pt idx="19">
                  <c:v>1.509864501984672E-6</c:v>
                </c:pt>
                <c:pt idx="20">
                  <c:v>1.608046218216284E-6</c:v>
                </c:pt>
                <c:pt idx="21">
                  <c:v>1.7126123811247426E-6</c:v>
                </c:pt>
                <c:pt idx="22">
                  <c:v>1.8239781510976858E-6</c:v>
                </c:pt>
                <c:pt idx="23">
                  <c:v>1.9425856850905282E-6</c:v>
                </c:pt>
                <c:pt idx="24">
                  <c:v>2.0689058921279447E-6</c:v>
                </c:pt>
                <c:pt idx="25">
                  <c:v>2.2034403029600486E-6</c:v>
                </c:pt>
                <c:pt idx="26">
                  <c:v>2.346723061296412E-6</c:v>
                </c:pt>
                <c:pt idx="27">
                  <c:v>2.4993230445237299E-6</c:v>
                </c:pt>
                <c:pt idx="28">
                  <c:v>2.6618461223270706E-6</c:v>
                </c:pt>
                <c:pt idx="29">
                  <c:v>2.834937562182106E-6</c:v>
                </c:pt>
                <c:pt idx="30">
                  <c:v>3.0192845912689132E-6</c:v>
                </c:pt>
                <c:pt idx="31">
                  <c:v>3.2156191249789135E-6</c:v>
                </c:pt>
                <c:pt idx="32">
                  <c:v>3.4247206728480278E-6</c:v>
                </c:pt>
                <c:pt idx="33">
                  <c:v>3.6474194334534465E-6</c:v>
                </c:pt>
                <c:pt idx="34">
                  <c:v>3.8845995905617629E-6</c:v>
                </c:pt>
                <c:pt idx="35">
                  <c:v>4.137202823615215E-6</c:v>
                </c:pt>
                <c:pt idx="36">
                  <c:v>4.4062320464937489E-6</c:v>
                </c:pt>
                <c:pt idx="37">
                  <c:v>4.6927553893969214E-6</c:v>
                </c:pt>
                <c:pt idx="38">
                  <c:v>4.997910439655077E-6</c:v>
                </c:pt>
                <c:pt idx="39">
                  <c:v>5.3229087583069936E-6</c:v>
                </c:pt>
                <c:pt idx="40">
                  <c:v>5.6690406903763285E-6</c:v>
                </c:pt>
                <c:pt idx="41">
                  <c:v>6.0376804879451573E-6</c:v>
                </c:pt>
                <c:pt idx="42">
                  <c:v>6.4302917663647604E-6</c:v>
                </c:pt>
                <c:pt idx="43">
                  <c:v>6.8484333152665479E-6</c:v>
                </c:pt>
                <c:pt idx="44">
                  <c:v>7.2937652874447003E-6</c:v>
                </c:pt>
                <c:pt idx="45">
                  <c:v>7.7680557901822469E-6</c:v>
                </c:pt>
                <c:pt idx="46">
                  <c:v>8.2731879051902363E-6</c:v>
                </c:pt>
                <c:pt idx="47">
                  <c:v>8.811167165031423E-6</c:v>
                </c:pt>
                <c:pt idx="48">
                  <c:v>9.3841295157120829E-6</c:v>
                </c:pt>
                <c:pt idx="49">
                  <c:v>9.9943497970560391E-6</c:v>
                </c:pt>
                <c:pt idx="50">
                  <c:v>1.0644250774530627E-5</c:v>
                </c:pt>
                <c:pt idx="51">
                  <c:v>1.1336412758383736E-5</c:v>
                </c:pt>
                <c:pt idx="52">
                  <c:v>1.2073583848282874E-5</c:v>
                </c:pt>
                <c:pt idx="53">
                  <c:v>1.2858690844130847E-5</c:v>
                </c:pt>
                <c:pt idx="54">
                  <c:v>1.3694850866377199E-5</c:v>
                </c:pt>
                <c:pt idx="55">
                  <c:v>1.4585383731961822E-5</c:v>
                </c:pt>
                <c:pt idx="56">
                  <c:v>1.5533825135026998E-5</c:v>
                </c:pt>
                <c:pt idx="57">
                  <c:v>1.6543940684729609E-5</c:v>
                </c:pt>
                <c:pt idx="58">
                  <c:v>1.7619740855887768E-5</c:v>
                </c:pt>
                <c:pt idx="59">
                  <c:v>1.8765496911820858E-5</c:v>
                </c:pt>
                <c:pt idx="60">
                  <c:v>1.9985757862601386E-5</c:v>
                </c:pt>
                <c:pt idx="61">
                  <c:v>2.1285368526048559E-5</c:v>
                </c:pt>
                <c:pt idx="62">
                  <c:v>2.2669488763171021E-5</c:v>
                </c:pt>
                <c:pt idx="63">
                  <c:v>2.4143613964429623E-5</c:v>
                </c:pt>
                <c:pt idx="64">
                  <c:v>2.5713596868157285E-5</c:v>
                </c:pt>
                <c:pt idx="65">
                  <c:v>2.7385670797761561E-5</c:v>
                </c:pt>
                <c:pt idx="66">
                  <c:v>2.9166474409969054E-5</c:v>
                </c:pt>
                <c:pt idx="67">
                  <c:v>3.1063078052370086E-5</c:v>
                </c:pt>
                <c:pt idx="68">
                  <c:v>3.3083011834911071E-5</c:v>
                </c:pt>
                <c:pt idx="69">
                  <c:v>3.5234295526787193E-5</c:v>
                </c:pt>
                <c:pt idx="70">
                  <c:v>3.7525470397435885E-5</c:v>
                </c:pt>
                <c:pt idx="71">
                  <c:v>3.9965633128049087E-5</c:v>
                </c:pt>
                <c:pt idx="72">
                  <c:v>4.2564471928244057E-5</c:v>
                </c:pt>
                <c:pt idx="73">
                  <c:v>4.5332305001287388E-5</c:v>
                </c:pt>
                <c:pt idx="74">
                  <c:v>4.828012151059063E-5</c:v>
                </c:pt>
                <c:pt idx="75">
                  <c:v>5.1419625210127691E-5</c:v>
                </c:pt>
                <c:pt idx="76">
                  <c:v>5.4763280912000628E-5</c:v>
                </c:pt>
                <c:pt idx="77">
                  <c:v>5.8324363975644145E-5</c:v>
                </c:pt>
                <c:pt idx="78">
                  <c:v>6.2117013015156473E-5</c:v>
                </c:pt>
                <c:pt idx="79">
                  <c:v>6.6156286034021956E-5</c:v>
                </c:pt>
                <c:pt idx="80">
                  <c:v>7.0458220210096613E-5</c:v>
                </c:pt>
                <c:pt idx="81">
                  <c:v>7.5039895568222524E-5</c:v>
                </c:pt>
                <c:pt idx="82">
                  <c:v>7.9919502793271188E-5</c:v>
                </c:pt>
                <c:pt idx="83">
                  <c:v>8.5116415452855145E-5</c:v>
                </c:pt>
                <c:pt idx="84">
                  <c:v>9.0651266916453021E-5</c:v>
                </c:pt>
                <c:pt idx="85">
                  <c:v>9.6546032276343253E-5</c:v>
                </c:pt>
                <c:pt idx="86">
                  <c:v>1.0282411559559751E-4</c:v>
                </c:pt>
                <c:pt idx="87">
                  <c:v>1.0951044282953349E-4</c:v>
                </c:pt>
                <c:pt idx="88">
                  <c:v>1.166315607895587E-4</c:v>
                </c:pt>
                <c:pt idx="89">
                  <c:v>1.2421574254231765E-4</c:v>
                </c:pt>
                <c:pt idx="90">
                  <c:v>1.3229309966261398E-4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84-4FBF-B252-DCC971DB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68776"/>
        <c:axId val="497069432"/>
      </c:scatterChart>
      <c:valAx>
        <c:axId val="497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9432"/>
        <c:crosses val="autoZero"/>
        <c:crossBetween val="midCat"/>
      </c:valAx>
      <c:valAx>
        <c:axId val="4970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</a:t>
            </a:r>
            <a:r>
              <a:rPr lang="en-US" sz="1400" b="0" i="0" baseline="-25000">
                <a:effectLst/>
              </a:rPr>
              <a:t>20</a:t>
            </a:r>
            <a:r>
              <a:rPr lang="en-US" sz="1400" b="0" i="0" baseline="0">
                <a:effectLst/>
              </a:rPr>
              <a:t>+MIC) (MIC=0.01)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MIMICS_fT2!$V$1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MIMICS_fT2!$V$2:$V$92</c:f>
              <c:numCache>
                <c:formatCode>General</c:formatCode>
                <c:ptCount val="91"/>
                <c:pt idx="0">
                  <c:v>2.956857362212158E-7</c:v>
                </c:pt>
                <c:pt idx="1">
                  <c:v>3.149132450534631E-7</c:v>
                </c:pt>
                <c:pt idx="2">
                  <c:v>3.3539105801136323E-7</c:v>
                </c:pt>
                <c:pt idx="3">
                  <c:v>3.5720047842028566E-7</c:v>
                </c:pt>
                <c:pt idx="4">
                  <c:v>3.8042809650386697E-7</c:v>
                </c:pt>
                <c:pt idx="5">
                  <c:v>4.0516613317429547E-7</c:v>
                </c:pt>
                <c:pt idx="6">
                  <c:v>4.315128061781901E-7</c:v>
                </c:pt>
                <c:pt idx="7">
                  <c:v>4.595727200517887E-7</c:v>
                </c:pt>
                <c:pt idx="8">
                  <c:v>4.8945728143369005E-7</c:v>
                </c:pt>
                <c:pt idx="9">
                  <c:v>5.2128514138407034E-7</c:v>
                </c:pt>
                <c:pt idx="10">
                  <c:v>5.5518266646652077E-7</c:v>
                </c:pt>
                <c:pt idx="11">
                  <c:v>5.912844404628468E-7</c:v>
                </c:pt>
                <c:pt idx="12">
                  <c:v>6.2973379871279662E-7</c:v>
                </c:pt>
                <c:pt idx="13">
                  <c:v>6.7068339720021287E-7</c:v>
                </c:pt>
                <c:pt idx="14">
                  <c:v>7.1429581864505705E-7</c:v>
                </c:pt>
                <c:pt idx="15">
                  <c:v>7.6074421800768277E-7</c:v>
                </c:pt>
                <c:pt idx="16">
                  <c:v>8.1021300996821367E-7</c:v>
                </c:pt>
                <c:pt idx="17">
                  <c:v>8.6289860111052894E-7</c:v>
                </c:pt>
                <c:pt idx="18">
                  <c:v>9.1901016971786153E-7</c:v>
                </c:pt>
                <c:pt idx="19">
                  <c:v>9.7877049627604017E-7</c:v>
                </c:pt>
                <c:pt idx="20">
                  <c:v>1.0424168479817271E-6</c:v>
                </c:pt>
                <c:pt idx="21">
                  <c:v>1.1102019207674387E-6</c:v>
                </c:pt>
                <c:pt idx="22">
                  <c:v>1.1823948425834702E-6</c:v>
                </c:pt>
                <c:pt idx="23">
                  <c:v>1.2592822419200699E-6</c:v>
                </c:pt>
                <c:pt idx="24">
                  <c:v>1.3411693858122438E-6</c:v>
                </c:pt>
                <c:pt idx="25">
                  <c:v>1.4283813918454048E-6</c:v>
                </c:pt>
                <c:pt idx="26">
                  <c:v>1.5212645189739255E-6</c:v>
                </c:pt>
                <c:pt idx="27">
                  <c:v>1.6201875422775315E-6</c:v>
                </c:pt>
                <c:pt idx="28">
                  <c:v>1.7255432171137758E-6</c:v>
                </c:pt>
                <c:pt idx="29">
                  <c:v>1.8377498384797024E-6</c:v>
                </c:pt>
                <c:pt idx="30">
                  <c:v>1.9572529017738811E-6</c:v>
                </c:pt>
                <c:pt idx="31">
                  <c:v>2.0845268715525368E-6</c:v>
                </c:pt>
                <c:pt idx="32">
                  <c:v>2.220077065302319E-6</c:v>
                </c:pt>
                <c:pt idx="33">
                  <c:v>2.3644416597088427E-6</c:v>
                </c:pt>
                <c:pt idx="34">
                  <c:v>2.5181938273865304E-6</c:v>
                </c:pt>
                <c:pt idx="35">
                  <c:v>2.6819440125532587E-6</c:v>
                </c:pt>
                <c:pt idx="36">
                  <c:v>2.8563423546849237E-6</c:v>
                </c:pt>
                <c:pt idx="37">
                  <c:v>3.0420812697725878E-6</c:v>
                </c:pt>
                <c:pt idx="38">
                  <c:v>3.2398981994306549E-6</c:v>
                </c:pt>
                <c:pt idx="39">
                  <c:v>3.45057853877083E-6</c:v>
                </c:pt>
                <c:pt idx="40">
                  <c:v>3.6749587546664731E-6</c:v>
                </c:pt>
                <c:pt idx="41">
                  <c:v>3.9139297067878473E-6</c:v>
                </c:pt>
                <c:pt idx="42">
                  <c:v>4.1684401845937725E-6</c:v>
                </c:pt>
                <c:pt idx="43">
                  <c:v>4.4395006743226646E-6</c:v>
                </c:pt>
                <c:pt idx="44">
                  <c:v>4.728187370939116E-6</c:v>
                </c:pt>
                <c:pt idx="45">
                  <c:v>5.0356464509646649E-6</c:v>
                </c:pt>
                <c:pt idx="46">
                  <c:v>5.3630986231572366E-6</c:v>
                </c:pt>
                <c:pt idx="47">
                  <c:v>5.7118439751069168E-6</c:v>
                </c:pt>
                <c:pt idx="48">
                  <c:v>6.0832671349904977E-6</c:v>
                </c:pt>
                <c:pt idx="49">
                  <c:v>6.4788427689786083E-6</c:v>
                </c:pt>
                <c:pt idx="50">
                  <c:v>6.900141436121884E-6</c:v>
                </c:pt>
                <c:pt idx="51">
                  <c:v>7.3488358239618549E-6</c:v>
                </c:pt>
                <c:pt idx="52">
                  <c:v>7.8267073896238783E-6</c:v>
                </c:pt>
                <c:pt idx="53">
                  <c:v>8.3356534327594177E-6</c:v>
                </c:pt>
                <c:pt idx="54">
                  <c:v>8.8776946284193407E-6</c:v>
                </c:pt>
                <c:pt idx="55">
                  <c:v>9.454983049766198E-6</c:v>
                </c:pt>
                <c:pt idx="56">
                  <c:v>1.0069810712478059E-5</c:v>
                </c:pt>
                <c:pt idx="57">
                  <c:v>1.0724618674768047E-5</c:v>
                </c:pt>
                <c:pt idx="58">
                  <c:v>1.1422006729149241E-5</c:v>
                </c:pt>
                <c:pt idx="59">
                  <c:v>1.2164743724424525E-5</c:v>
                </c:pt>
                <c:pt idx="60">
                  <c:v>1.2955778558882705E-5</c:v>
                </c:pt>
                <c:pt idx="61">
                  <c:v>1.3798251888347563E-5</c:v>
                </c:pt>
                <c:pt idx="62">
                  <c:v>1.4695508595564205E-5</c:v>
                </c:pt>
                <c:pt idx="63">
                  <c:v>1.565111107043022E-5</c:v>
                </c:pt>
                <c:pt idx="64">
                  <c:v>1.6668853353798388E-5</c:v>
                </c:pt>
                <c:pt idx="65">
                  <c:v>1.7752776201006056E-5</c:v>
                </c:pt>
                <c:pt idx="66">
                  <c:v>1.8907183124938215E-5</c:v>
                </c:pt>
                <c:pt idx="67">
                  <c:v>2.013665748232042E-5</c:v>
                </c:pt>
                <c:pt idx="68">
                  <c:v>2.1446080671079145E-5</c:v>
                </c:pt>
                <c:pt idx="69">
                  <c:v>2.2840651511019008E-5</c:v>
                </c:pt>
                <c:pt idx="70">
                  <c:v>2.4325906884764315E-5</c:v>
                </c:pt>
                <c:pt idx="71">
                  <c:v>2.5907743720915603E-5</c:v>
                </c:pt>
                <c:pt idx="72">
                  <c:v>2.7592442406701442E-5</c:v>
                </c:pt>
                <c:pt idx="73">
                  <c:v>2.9386691723081063E-5</c:v>
                </c:pt>
                <c:pt idx="74">
                  <c:v>3.1297615401297808E-5</c:v>
                </c:pt>
                <c:pt idx="75">
                  <c:v>3.3332800406321217E-5</c:v>
                </c:pt>
                <c:pt idx="76">
                  <c:v>3.5500327059472253E-5</c:v>
                </c:pt>
                <c:pt idx="77">
                  <c:v>3.7808801119827338E-5</c:v>
                </c:pt>
                <c:pt idx="78">
                  <c:v>4.0267387951774735E-5</c:v>
                </c:pt>
                <c:pt idx="79">
                  <c:v>4.2885848914379398E-5</c:v>
                </c:pt>
                <c:pt idx="80">
                  <c:v>4.5674580117032831E-5</c:v>
                </c:pt>
                <c:pt idx="81">
                  <c:v>4.8644653695260537E-5</c:v>
                </c:pt>
                <c:pt idx="82">
                  <c:v>5.1807861770564713E-5</c:v>
                </c:pt>
                <c:pt idx="83">
                  <c:v>5.517676326883695E-5</c:v>
                </c:pt>
                <c:pt idx="84">
                  <c:v>5.8764733783223448E-5</c:v>
                </c:pt>
                <c:pt idx="85">
                  <c:v>6.2586018679415504E-5</c:v>
                </c:pt>
                <c:pt idx="86">
                  <c:v>6.6655789654209376E-5</c:v>
                </c:pt>
                <c:pt idx="87">
                  <c:v>7.0990204971889298E-5</c:v>
                </c:pt>
                <c:pt idx="88">
                  <c:v>7.56064736175938E-5</c:v>
                </c:pt>
                <c:pt idx="89">
                  <c:v>8.0522923622371062E-5</c:v>
                </c:pt>
                <c:pt idx="90">
                  <c:v>8.5759074831197557E-5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A-40F9-8F35-AF77C8E377D0}"/>
            </c:ext>
          </c:extLst>
        </c:ser>
        <c:ser>
          <c:idx val="1"/>
          <c:order val="1"/>
          <c:tx>
            <c:strRef>
              <c:f>MIMICS_fT2!$W$1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MIMICS_fT2!$W$2:$W$92</c:f>
              <c:numCache>
                <c:formatCode>General</c:formatCode>
                <c:ptCount val="91"/>
                <c:pt idx="0">
                  <c:v>1.6297629735080555E-8</c:v>
                </c:pt>
                <c:pt idx="1">
                  <c:v>1.735741308371499E-8</c:v>
                </c:pt>
                <c:pt idx="2">
                  <c:v>1.8486110793781074E-8</c:v>
                </c:pt>
                <c:pt idx="3">
                  <c:v>1.9688204148380379E-8</c:v>
                </c:pt>
                <c:pt idx="4">
                  <c:v>2.0968465834290232E-8</c:v>
                </c:pt>
                <c:pt idx="5">
                  <c:v>2.2331978891023743E-8</c:v>
                </c:pt>
                <c:pt idx="6">
                  <c:v>2.3784156892087255E-8</c:v>
                </c:pt>
                <c:pt idx="7">
                  <c:v>2.5330765438561153E-8</c:v>
                </c:pt>
                <c:pt idx="8">
                  <c:v>2.697794505034038E-8</c:v>
                </c:pt>
                <c:pt idx="9">
                  <c:v>2.8732235545919849E-8</c:v>
                </c:pt>
                <c:pt idx="10">
                  <c:v>3.0600602007520385E-8</c:v>
                </c:pt>
                <c:pt idx="11">
                  <c:v>3.2590462434644585E-8</c:v>
                </c:pt>
                <c:pt idx="12">
                  <c:v>3.470971719585611E-8</c:v>
                </c:pt>
                <c:pt idx="13">
                  <c:v>3.6966780395715124E-8</c:v>
                </c:pt>
                <c:pt idx="14">
                  <c:v>3.937061328140627E-8</c:v>
                </c:pt>
                <c:pt idx="15">
                  <c:v>4.1930759821694168E-8</c:v>
                </c:pt>
                <c:pt idx="16">
                  <c:v>4.4657384599465967E-8</c:v>
                </c:pt>
                <c:pt idx="17">
                  <c:v>4.7561313168306018E-8</c:v>
                </c:pt>
                <c:pt idx="18">
                  <c:v>5.0654075033331215E-8</c:v>
                </c:pt>
                <c:pt idx="19">
                  <c:v>5.394794942693416E-8</c:v>
                </c:pt>
                <c:pt idx="20">
                  <c:v>5.7456014061177987E-8</c:v>
                </c:pt>
                <c:pt idx="21">
                  <c:v>6.1192197050405815E-8</c:v>
                </c:pt>
                <c:pt idx="22">
                  <c:v>6.5171332210212966E-8</c:v>
                </c:pt>
                <c:pt idx="23">
                  <c:v>6.940921795233647E-8</c:v>
                </c:pt>
                <c:pt idx="24">
                  <c:v>7.3922680009293682E-8</c:v>
                </c:pt>
                <c:pt idx="25">
                  <c:v>7.8729638237805229E-8</c:v>
                </c:pt>
                <c:pt idx="26">
                  <c:v>8.3849177766233871E-8</c:v>
                </c:pt>
                <c:pt idx="27">
                  <c:v>8.9301624768515879E-8</c:v>
                </c:pt>
                <c:pt idx="28">
                  <c:v>9.5108627165432514E-8</c:v>
                </c:pt>
                <c:pt idx="29">
                  <c:v>1.0129324057362923E-7</c:v>
                </c:pt>
                <c:pt idx="30">
                  <c:v>1.0788001984362863E-7</c:v>
                </c:pt>
                <c:pt idx="31">
                  <c:v>1.1489511655027029E-7</c:v>
                </c:pt>
                <c:pt idx="32">
                  <c:v>1.2236638282264677E-7</c:v>
                </c:pt>
                <c:pt idx="33">
                  <c:v>1.3032348192577151E-7</c:v>
                </c:pt>
                <c:pt idx="34">
                  <c:v>1.3879800603302258E-7</c:v>
                </c:pt>
                <c:pt idx="35">
                  <c:v>1.4782360165695761E-7</c:v>
                </c:pt>
                <c:pt idx="36">
                  <c:v>1.5743610323649727E-7</c:v>
                </c:pt>
                <c:pt idx="37">
                  <c:v>1.6767367541086012E-7</c:v>
                </c:pt>
                <c:pt idx="38">
                  <c:v>1.7857696454512417E-7</c:v>
                </c:pt>
                <c:pt idx="39">
                  <c:v>1.901892601090146E-7</c:v>
                </c:pt>
                <c:pt idx="40">
                  <c:v>2.0255666654964438E-7</c:v>
                </c:pt>
                <c:pt idx="41">
                  <c:v>2.1572828634059721E-7</c:v>
                </c:pt>
                <c:pt idx="42">
                  <c:v>2.2975641493411236E-7</c:v>
                </c:pt>
                <c:pt idx="43">
                  <c:v>2.4469674839039391E-7</c:v>
                </c:pt>
                <c:pt idx="44">
                  <c:v>2.6060860450839925E-7</c:v>
                </c:pt>
                <c:pt idx="45">
                  <c:v>2.7755515833606193E-7</c:v>
                </c:pt>
                <c:pt idx="46">
                  <c:v>2.9560369299500047E-7</c:v>
                </c:pt>
                <c:pt idx="47">
                  <c:v>3.1482586681556653E-7</c:v>
                </c:pt>
                <c:pt idx="48">
                  <c:v>3.3529799784283889E-7</c:v>
                </c:pt>
                <c:pt idx="49">
                  <c:v>3.5710136684314371E-7</c:v>
                </c:pt>
                <c:pt idx="50">
                  <c:v>3.8032254001413212E-7</c:v>
                </c:pt>
                <c:pt idx="51">
                  <c:v>4.0505371267967306E-7</c:v>
                </c:pt>
                <c:pt idx="52">
                  <c:v>4.3139307533413744E-7</c:v>
                </c:pt>
                <c:pt idx="53">
                  <c:v>4.5944520348938876E-7</c:v>
                </c:pt>
                <c:pt idx="54">
                  <c:v>4.8932147287228754E-7</c:v>
                </c:pt>
                <c:pt idx="55">
                  <c:v>5.211405016211797E-7</c:v>
                </c:pt>
                <c:pt idx="56">
                  <c:v>5.5502862123702178E-7</c:v>
                </c:pt>
                <c:pt idx="57">
                  <c:v>5.911203781589747E-7</c:v>
                </c:pt>
                <c:pt idx="58">
                  <c:v>6.2955906795586655E-7</c:v>
                </c:pt>
                <c:pt idx="59">
                  <c:v>6.7049730425444366E-7</c:v>
                </c:pt>
                <c:pt idx="60">
                  <c:v>7.140976246632209E-7</c:v>
                </c:pt>
                <c:pt idx="61">
                  <c:v>7.6053313609765304E-7</c:v>
                </c:pt>
                <c:pt idx="62">
                  <c:v>8.0998820206875626E-7</c:v>
                </c:pt>
                <c:pt idx="63">
                  <c:v>8.6265917466393507E-7</c:v>
                </c:pt>
                <c:pt idx="64">
                  <c:v>9.1875517412621725E-7</c:v>
                </c:pt>
                <c:pt idx="65">
                  <c:v>9.7849891912705349E-7</c:v>
                </c:pt>
                <c:pt idx="66">
                  <c:v>1.0421276110291344E-6</c:v>
                </c:pt>
                <c:pt idx="67">
                  <c:v>1.1098938756500299E-6</c:v>
                </c:pt>
                <c:pt idx="68">
                  <c:v>1.1820667662657356E-6</c:v>
                </c:pt>
                <c:pt idx="69">
                  <c:v>1.2589328318363662E-6</c:v>
                </c:pt>
                <c:pt idx="70">
                  <c:v>1.3407972546952016E-6</c:v>
                </c:pt>
                <c:pt idx="71">
                  <c:v>1.427985062218043E-6</c:v>
                </c:pt>
                <c:pt idx="72">
                  <c:v>1.520842417283601E-6</c:v>
                </c:pt>
                <c:pt idx="73">
                  <c:v>1.6197379926484515E-6</c:v>
                </c:pt>
                <c:pt idx="74">
                  <c:v>1.7250644346932405E-6</c:v>
                </c:pt>
                <c:pt idx="75">
                  <c:v>1.8372399223516802E-6</c:v>
                </c:pt>
                <c:pt idx="76">
                  <c:v>1.9567098274117787E-6</c:v>
                </c:pt>
                <c:pt idx="77">
                  <c:v>2.0839484827812007E-6</c:v>
                </c:pt>
                <c:pt idx="78">
                  <c:v>2.219461065737336E-6</c:v>
                </c:pt>
                <c:pt idx="79">
                  <c:v>2.3637856036391792E-6</c:v>
                </c:pt>
                <c:pt idx="80">
                  <c:v>2.5174951100643003E-6</c:v>
                </c:pt>
                <c:pt idx="81">
                  <c:v>2.6811998598520511E-6</c:v>
                </c:pt>
                <c:pt idx="82">
                  <c:v>2.8555498120856455E-6</c:v>
                </c:pt>
                <c:pt idx="83">
                  <c:v>3.0412371906331247E-6</c:v>
                </c:pt>
                <c:pt idx="84">
                  <c:v>3.2389992324926941E-6</c:v>
                </c:pt>
                <c:pt idx="85">
                  <c:v>3.4496211148543146E-6</c:v>
                </c:pt>
                <c:pt idx="86">
                  <c:v>3.6739390724988647E-6</c:v>
                </c:pt>
                <c:pt idx="87">
                  <c:v>3.9128437179118565E-6</c:v>
                </c:pt>
                <c:pt idx="88">
                  <c:v>4.1672835772937366E-6</c:v>
                </c:pt>
                <c:pt idx="89">
                  <c:v>4.4382688565056779E-6</c:v>
                </c:pt>
                <c:pt idx="90">
                  <c:v>4.7268754519029765E-6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A-40F9-8F35-AF77C8E377D0}"/>
            </c:ext>
          </c:extLst>
        </c:ser>
        <c:ser>
          <c:idx val="2"/>
          <c:order val="2"/>
          <c:tx>
            <c:strRef>
              <c:f>MIMICS_fT2!$X$1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MIMICS_fT2!$X$2:$X$92</c:f>
              <c:numCache>
                <c:formatCode>General</c:formatCode>
                <c:ptCount val="91"/>
                <c:pt idx="0">
                  <c:v>1.5759893867871362E-7</c:v>
                </c:pt>
                <c:pt idx="1">
                  <c:v>1.6784709952719876E-7</c:v>
                </c:pt>
                <c:pt idx="2">
                  <c:v>1.7876166588359478E-7</c:v>
                </c:pt>
                <c:pt idx="3">
                  <c:v>1.9038597199172766E-7</c:v>
                </c:pt>
                <c:pt idx="4">
                  <c:v>2.0276616998432956E-7</c:v>
                </c:pt>
                <c:pt idx="5">
                  <c:v>2.1595141312144813E-7</c:v>
                </c:pt>
                <c:pt idx="6">
                  <c:v>2.2999405094426975E-7</c:v>
                </c:pt>
                <c:pt idx="7">
                  <c:v>2.4494983711917947E-7</c:v>
                </c:pt>
                <c:pt idx="8">
                  <c:v>2.6087815079726272E-7</c:v>
                </c:pt>
                <c:pt idx="9">
                  <c:v>2.7784223236811655E-7</c:v>
                </c:pt>
                <c:pt idx="10">
                  <c:v>2.9590943454398517E-7</c:v>
                </c:pt>
                <c:pt idx="11">
                  <c:v>3.1515148977110345E-7</c:v>
                </c:pt>
                <c:pt idx="12">
                  <c:v>3.3564479502995536E-7</c:v>
                </c:pt>
                <c:pt idx="13">
                  <c:v>3.5747071515519273E-7</c:v>
                </c:pt>
                <c:pt idx="14">
                  <c:v>3.8071590587948924E-7</c:v>
                </c:pt>
                <c:pt idx="15">
                  <c:v>4.0547265788391556E-7</c:v>
                </c:pt>
                <c:pt idx="16">
                  <c:v>4.3183926322082314E-7</c:v>
                </c:pt>
                <c:pt idx="17">
                  <c:v>4.5992040556404908E-7</c:v>
                </c:pt>
                <c:pt idx="18">
                  <c:v>4.8982757583585924E-7</c:v>
                </c:pt>
                <c:pt idx="19">
                  <c:v>5.2167951486079801E-7</c:v>
                </c:pt>
                <c:pt idx="20">
                  <c:v>5.5560268480391645E-7</c:v>
                </c:pt>
                <c:pt idx="21">
                  <c:v>5.9173177126514221E-7</c:v>
                </c:pt>
                <c:pt idx="22">
                  <c:v>6.3021021802325669E-7</c:v>
                </c:pt>
                <c:pt idx="23">
                  <c:v>6.7119079655258068E-7</c:v>
                </c:pt>
                <c:pt idx="24">
                  <c:v>7.14836212573537E-7</c:v>
                </c:pt>
                <c:pt idx="25">
                  <c:v>7.6131975204527157E-7</c:v>
                </c:pt>
                <c:pt idx="26">
                  <c:v>8.1082596916513723E-7</c:v>
                </c:pt>
                <c:pt idx="27">
                  <c:v>8.6355141910660581E-7</c:v>
                </c:pt>
                <c:pt idx="28">
                  <c:v>9.1970543840481641E-7</c:v>
                </c:pt>
                <c:pt idx="29">
                  <c:v>9.795109760881233E-7</c:v>
                </c:pt>
                <c:pt idx="30">
                  <c:v>1.0432054788555058E-6</c:v>
                </c:pt>
                <c:pt idx="31">
                  <c:v>1.1110418338142594E-6</c:v>
                </c:pt>
                <c:pt idx="32">
                  <c:v>1.1832893725209536E-6</c:v>
                </c:pt>
                <c:pt idx="33">
                  <c:v>1.2602349403119867E-6</c:v>
                </c:pt>
                <c:pt idx="34">
                  <c:v>1.3421840351693279E-6</c:v>
                </c:pt>
                <c:pt idx="35">
                  <c:v>1.429462020643108E-6</c:v>
                </c:pt>
                <c:pt idx="36">
                  <c:v>1.5224154176467255E-6</c:v>
                </c:pt>
                <c:pt idx="37">
                  <c:v>1.6214132802532992E-6</c:v>
                </c:pt>
                <c:pt idx="38">
                  <c:v>1.7268486609558339E-6</c:v>
                </c:pt>
                <c:pt idx="39">
                  <c:v>1.839140171208605E-6</c:v>
                </c:pt>
                <c:pt idx="40">
                  <c:v>1.9587336434456225E-6</c:v>
                </c:pt>
                <c:pt idx="41">
                  <c:v>2.0861039011749092E-6</c:v>
                </c:pt>
                <c:pt idx="42">
                  <c:v>2.2217566441764102E-6</c:v>
                </c:pt>
                <c:pt idx="43">
                  <c:v>2.366230456288354E-6</c:v>
                </c:pt>
                <c:pt idx="44">
                  <c:v>2.5200989437536348E-6</c:v>
                </c:pt>
                <c:pt idx="45">
                  <c:v>2.6839730126160864E-6</c:v>
                </c:pt>
                <c:pt idx="46">
                  <c:v>2.8585032942086345E-6</c:v>
                </c:pt>
                <c:pt idx="47">
                  <c:v>3.0443827283632959E-6</c:v>
                </c:pt>
                <c:pt idx="48">
                  <c:v>3.2423493145991409E-6</c:v>
                </c:pt>
                <c:pt idx="49">
                  <c:v>3.4531890422113119E-6</c:v>
                </c:pt>
                <c:pt idx="50">
                  <c:v>3.6777390108944916E-6</c:v>
                </c:pt>
                <c:pt idx="51">
                  <c:v>3.9168907542906304E-6</c:v>
                </c:pt>
                <c:pt idx="52">
                  <c:v>4.171593779656473E-6</c:v>
                </c:pt>
                <c:pt idx="53">
                  <c:v>4.4428593377045057E-6</c:v>
                </c:pt>
                <c:pt idx="54">
                  <c:v>4.7317644375847202E-6</c:v>
                </c:pt>
                <c:pt idx="55">
                  <c:v>5.039456122947954E-6</c:v>
                </c:pt>
                <c:pt idx="56">
                  <c:v>5.3671560260681069E-6</c:v>
                </c:pt>
                <c:pt idx="57">
                  <c:v>5.7161652181045699E-6</c:v>
                </c:pt>
                <c:pt idx="58">
                  <c:v>6.087869374761834E-6</c:v>
                </c:pt>
                <c:pt idx="59">
                  <c:v>6.4837442778556632E-6</c:v>
                </c:pt>
                <c:pt idx="60">
                  <c:v>6.9053616746286768E-6</c:v>
                </c:pt>
                <c:pt idx="61">
                  <c:v>7.3543955180787735E-6</c:v>
                </c:pt>
                <c:pt idx="62">
                  <c:v>7.8326286130763199E-6</c:v>
                </c:pt>
                <c:pt idx="63">
                  <c:v>8.3419596946573531E-6</c:v>
                </c:pt>
                <c:pt idx="64">
                  <c:v>8.8844109665958658E-6</c:v>
                </c:pt>
                <c:pt idx="65">
                  <c:v>9.4621361301855493E-6</c:v>
                </c:pt>
                <c:pt idx="66">
                  <c:v>1.0077428935107848E-5</c:v>
                </c:pt>
                <c:pt idx="67">
                  <c:v>1.0732732286336009E-5</c:v>
                </c:pt>
                <c:pt idx="68">
                  <c:v>1.1430647943232228E-5</c:v>
                </c:pt>
                <c:pt idx="69">
                  <c:v>1.2173946849346438E-5</c:v>
                </c:pt>
                <c:pt idx="70">
                  <c:v>1.2965580133929347E-5</c:v>
                </c:pt>
                <c:pt idx="71">
                  <c:v>1.3808690828838984E-5</c:v>
                </c:pt>
                <c:pt idx="72">
                  <c:v>1.4706626347360699E-5</c:v>
                </c:pt>
                <c:pt idx="73">
                  <c:v>1.5662951774485397E-5</c:v>
                </c:pt>
                <c:pt idx="74">
                  <c:v>1.668146402141256E-5</c:v>
                </c:pt>
                <c:pt idx="75">
                  <c:v>1.7766206900475752E-5</c:v>
                </c:pt>
                <c:pt idx="76">
                  <c:v>1.8921487180343099E-5</c:v>
                </c:pt>
                <c:pt idx="77">
                  <c:v>2.0151891685236486E-5</c:v>
                </c:pt>
                <c:pt idx="78">
                  <c:v>2.1462305506059031E-5</c:v>
                </c:pt>
                <c:pt idx="79">
                  <c:v>2.2857931395734692E-5</c:v>
                </c:pt>
                <c:pt idx="80">
                  <c:v>2.4344310425765357E-5</c:v>
                </c:pt>
                <c:pt idx="81">
                  <c:v>2.5927343986018612E-5</c:v>
                </c:pt>
                <c:pt idx="82">
                  <c:v>2.7613317215092164E-5</c:v>
                </c:pt>
                <c:pt idx="83">
                  <c:v>2.9408923954281018E-5</c:v>
                </c:pt>
                <c:pt idx="84">
                  <c:v>3.1321293324221758E-5</c:v>
                </c:pt>
                <c:pt idx="85">
                  <c:v>3.3358018029732446E-5</c:v>
                </c:pt>
                <c:pt idx="86">
                  <c:v>3.5527184505226866E-5</c:v>
                </c:pt>
                <c:pt idx="87">
                  <c:v>3.7837405020389145E-5</c:v>
                </c:pt>
                <c:pt idx="88">
                  <c:v>4.0297851873579805E-5</c:v>
                </c:pt>
                <c:pt idx="89">
                  <c:v>4.291829380873007E-5</c:v>
                </c:pt>
                <c:pt idx="90">
                  <c:v>4.5709134800312228E-5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A-40F9-8F35-AF77C8E377D0}"/>
            </c:ext>
          </c:extLst>
        </c:ser>
        <c:ser>
          <c:idx val="3"/>
          <c:order val="3"/>
          <c:tx>
            <c:strRef>
              <c:f>MIMICS_fT2!$Y$1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MIMICS_fT2!$Y$2:$Y$92</c:f>
              <c:numCache>
                <c:formatCode>General</c:formatCode>
                <c:ptCount val="91"/>
                <c:pt idx="0">
                  <c:v>2.4446444602620835E-8</c:v>
                </c:pt>
                <c:pt idx="1">
                  <c:v>2.6036119625572488E-8</c:v>
                </c:pt>
                <c:pt idx="2">
                  <c:v>2.7729166190671609E-8</c:v>
                </c:pt>
                <c:pt idx="3">
                  <c:v>2.953230622257057E-8</c:v>
                </c:pt>
                <c:pt idx="4">
                  <c:v>3.1452698751435347E-8</c:v>
                </c:pt>
                <c:pt idx="5">
                  <c:v>3.3497968336535616E-8</c:v>
                </c:pt>
                <c:pt idx="6">
                  <c:v>3.5676235338130881E-8</c:v>
                </c:pt>
                <c:pt idx="7">
                  <c:v>3.799614815784173E-8</c:v>
                </c:pt>
                <c:pt idx="8">
                  <c:v>4.0466917575510565E-8</c:v>
                </c:pt>
                <c:pt idx="9">
                  <c:v>4.309835331887977E-8</c:v>
                </c:pt>
                <c:pt idx="10">
                  <c:v>4.590090301128058E-8</c:v>
                </c:pt>
                <c:pt idx="11">
                  <c:v>4.8885693651966868E-8</c:v>
                </c:pt>
                <c:pt idx="12">
                  <c:v>5.2064575793784165E-8</c:v>
                </c:pt>
                <c:pt idx="13">
                  <c:v>5.5450170593572683E-8</c:v>
                </c:pt>
                <c:pt idx="14">
                  <c:v>5.9055919922109402E-8</c:v>
                </c:pt>
                <c:pt idx="15">
                  <c:v>6.2896139732541248E-8</c:v>
                </c:pt>
                <c:pt idx="16">
                  <c:v>6.698607689919894E-8</c:v>
                </c:pt>
                <c:pt idx="17">
                  <c:v>7.134196975245903E-8</c:v>
                </c:pt>
                <c:pt idx="18">
                  <c:v>7.5981112549996829E-8</c:v>
                </c:pt>
                <c:pt idx="19">
                  <c:v>8.0921924140401234E-8</c:v>
                </c:pt>
                <c:pt idx="20">
                  <c:v>8.6184021091766977E-8</c:v>
                </c:pt>
                <c:pt idx="21">
                  <c:v>9.1788295575608729E-8</c:v>
                </c:pt>
                <c:pt idx="22">
                  <c:v>9.7756998315319449E-8</c:v>
                </c:pt>
                <c:pt idx="23">
                  <c:v>1.041138269285047E-7</c:v>
                </c:pt>
                <c:pt idx="24">
                  <c:v>1.1088402001394052E-7</c:v>
                </c:pt>
                <c:pt idx="25">
                  <c:v>1.1809445735670784E-7</c:v>
                </c:pt>
                <c:pt idx="26">
                  <c:v>1.2577376664935081E-7</c:v>
                </c:pt>
                <c:pt idx="27">
                  <c:v>1.3395243715277383E-7</c:v>
                </c:pt>
                <c:pt idx="28">
                  <c:v>1.4266294074814877E-7</c:v>
                </c:pt>
                <c:pt idx="29">
                  <c:v>1.5193986086044385E-7</c:v>
                </c:pt>
                <c:pt idx="30">
                  <c:v>1.6182002976544298E-7</c:v>
                </c:pt>
                <c:pt idx="31">
                  <c:v>1.7234267482540545E-7</c:v>
                </c:pt>
                <c:pt idx="32">
                  <c:v>1.8354957423397021E-7</c:v>
                </c:pt>
                <c:pt idx="33">
                  <c:v>1.9548522288865722E-7</c:v>
                </c:pt>
                <c:pt idx="34">
                  <c:v>2.0819700904953385E-7</c:v>
                </c:pt>
                <c:pt idx="35">
                  <c:v>2.2173540248543643E-7</c:v>
                </c:pt>
                <c:pt idx="36">
                  <c:v>2.3615415485474588E-7</c:v>
                </c:pt>
                <c:pt idx="37">
                  <c:v>2.5151051311629017E-7</c:v>
                </c:pt>
                <c:pt idx="38">
                  <c:v>2.6786544681768619E-7</c:v>
                </c:pt>
                <c:pt idx="39">
                  <c:v>2.8528389016352188E-7</c:v>
                </c:pt>
                <c:pt idx="40">
                  <c:v>3.0383499982446658E-7</c:v>
                </c:pt>
                <c:pt idx="41">
                  <c:v>3.2359242951089578E-7</c:v>
                </c:pt>
                <c:pt idx="42">
                  <c:v>3.4463462240116854E-7</c:v>
                </c:pt>
                <c:pt idx="43">
                  <c:v>3.6704512258559092E-7</c:v>
                </c:pt>
                <c:pt idx="44">
                  <c:v>3.9091290676259885E-7</c:v>
                </c:pt>
                <c:pt idx="45">
                  <c:v>4.1633273750409286E-7</c:v>
                </c:pt>
                <c:pt idx="46">
                  <c:v>4.4340553949250073E-7</c:v>
                </c:pt>
                <c:pt idx="47">
                  <c:v>4.7223880022334982E-7</c:v>
                </c:pt>
                <c:pt idx="48">
                  <c:v>5.0294699676425845E-7</c:v>
                </c:pt>
                <c:pt idx="49">
                  <c:v>5.3565205026471551E-7</c:v>
                </c:pt>
                <c:pt idx="50">
                  <c:v>5.7048381002119818E-7</c:v>
                </c:pt>
                <c:pt idx="51">
                  <c:v>6.0758056901950965E-7</c:v>
                </c:pt>
                <c:pt idx="52">
                  <c:v>6.470896130012061E-7</c:v>
                </c:pt>
                <c:pt idx="53">
                  <c:v>6.8916780523408306E-7</c:v>
                </c:pt>
                <c:pt idx="54">
                  <c:v>7.339822093084312E-7</c:v>
                </c:pt>
                <c:pt idx="55">
                  <c:v>7.8171075243176944E-7</c:v>
                </c:pt>
                <c:pt idx="56">
                  <c:v>8.3254293185553267E-7</c:v>
                </c:pt>
                <c:pt idx="57">
                  <c:v>8.8668056723846194E-7</c:v>
                </c:pt>
                <c:pt idx="58">
                  <c:v>9.4433860193379988E-7</c:v>
                </c:pt>
                <c:pt idx="59">
                  <c:v>1.0057459563816654E-6</c:v>
                </c:pt>
                <c:pt idx="60">
                  <c:v>1.0711464369948314E-6</c:v>
                </c:pt>
                <c:pt idx="61">
                  <c:v>1.1407997041464795E-6</c:v>
                </c:pt>
                <c:pt idx="62">
                  <c:v>1.2149823031031344E-6</c:v>
                </c:pt>
                <c:pt idx="63">
                  <c:v>1.2939887619959026E-6</c:v>
                </c:pt>
                <c:pt idx="64">
                  <c:v>1.3781327611893258E-6</c:v>
                </c:pt>
                <c:pt idx="65">
                  <c:v>1.4677483786905801E-6</c:v>
                </c:pt>
                <c:pt idx="66">
                  <c:v>1.5631914165437015E-6</c:v>
                </c:pt>
                <c:pt idx="67">
                  <c:v>1.6648408134750445E-6</c:v>
                </c:pt>
                <c:pt idx="68">
                  <c:v>1.7731001493986031E-6</c:v>
                </c:pt>
                <c:pt idx="69">
                  <c:v>1.8883992477545496E-6</c:v>
                </c:pt>
                <c:pt idx="70">
                  <c:v>2.0111958820428023E-6</c:v>
                </c:pt>
                <c:pt idx="71">
                  <c:v>2.1419775933270643E-6</c:v>
                </c:pt>
                <c:pt idx="72">
                  <c:v>2.2812636259254014E-6</c:v>
                </c:pt>
                <c:pt idx="73">
                  <c:v>2.4296069889726771E-6</c:v>
                </c:pt>
                <c:pt idx="74">
                  <c:v>2.5875966520398607E-6</c:v>
                </c:pt>
                <c:pt idx="75">
                  <c:v>2.7558598835275203E-6</c:v>
                </c:pt>
                <c:pt idx="76">
                  <c:v>2.9350647411176677E-6</c:v>
                </c:pt>
                <c:pt idx="77">
                  <c:v>3.1259227241718018E-6</c:v>
                </c:pt>
                <c:pt idx="78">
                  <c:v>3.3291915986060043E-6</c:v>
                </c:pt>
                <c:pt idx="79">
                  <c:v>3.5456784054587693E-6</c:v>
                </c:pt>
                <c:pt idx="80">
                  <c:v>3.7762426650964504E-6</c:v>
                </c:pt>
                <c:pt idx="81">
                  <c:v>4.021799789778077E-6</c:v>
                </c:pt>
                <c:pt idx="82">
                  <c:v>4.283324718128468E-6</c:v>
                </c:pt>
                <c:pt idx="83">
                  <c:v>4.5618557859496877E-6</c:v>
                </c:pt>
                <c:pt idx="84">
                  <c:v>4.8584988487390407E-6</c:v>
                </c:pt>
                <c:pt idx="85">
                  <c:v>5.1744316722814721E-6</c:v>
                </c:pt>
                <c:pt idx="86">
                  <c:v>5.5109086087482976E-6</c:v>
                </c:pt>
                <c:pt idx="87">
                  <c:v>5.8692655768677839E-6</c:v>
                </c:pt>
                <c:pt idx="88">
                  <c:v>6.2509253659406048E-6</c:v>
                </c:pt>
                <c:pt idx="89">
                  <c:v>6.6574032847585185E-6</c:v>
                </c:pt>
                <c:pt idx="90">
                  <c:v>7.0903131778544652E-6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A-40F9-8F35-AF77C8E377D0}"/>
            </c:ext>
          </c:extLst>
        </c:ser>
        <c:ser>
          <c:idx val="4"/>
          <c:order val="4"/>
          <c:tx>
            <c:strRef>
              <c:f>MIMICS_fT2!$Z$1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MIMICS_fT2!$Z$2:$Z$92</c:f>
              <c:numCache>
                <c:formatCode>General</c:formatCode>
                <c:ptCount val="91"/>
                <c:pt idx="0">
                  <c:v>4.7279681603614086E-8</c:v>
                </c:pt>
                <c:pt idx="1">
                  <c:v>5.0354129858159638E-8</c:v>
                </c:pt>
                <c:pt idx="2">
                  <c:v>5.3628499765078432E-8</c:v>
                </c:pt>
                <c:pt idx="3">
                  <c:v>5.7115791597518299E-8</c:v>
                </c:pt>
                <c:pt idx="4">
                  <c:v>6.0829850995298873E-8</c:v>
                </c:pt>
                <c:pt idx="5">
                  <c:v>6.4785423936434436E-8</c:v>
                </c:pt>
                <c:pt idx="6">
                  <c:v>6.8998215283280924E-8</c:v>
                </c:pt>
                <c:pt idx="7">
                  <c:v>7.3484951135753832E-8</c:v>
                </c:pt>
                <c:pt idx="8">
                  <c:v>7.8263445239178828E-8</c:v>
                </c:pt>
                <c:pt idx="9">
                  <c:v>8.335266971043497E-8</c:v>
                </c:pt>
                <c:pt idx="10">
                  <c:v>8.8772830363195554E-8</c:v>
                </c:pt>
                <c:pt idx="11">
                  <c:v>9.4545446931331036E-8</c:v>
                </c:pt>
                <c:pt idx="12">
                  <c:v>1.0069343850898661E-7</c:v>
                </c:pt>
                <c:pt idx="13">
                  <c:v>1.0724121454655783E-7</c:v>
                </c:pt>
                <c:pt idx="14">
                  <c:v>1.1421477176384678E-7</c:v>
                </c:pt>
                <c:pt idx="15">
                  <c:v>1.2164179736517467E-7</c:v>
                </c:pt>
                <c:pt idx="16">
                  <c:v>1.2955177896624694E-7</c:v>
                </c:pt>
                <c:pt idx="17">
                  <c:v>1.3797612166921474E-7</c:v>
                </c:pt>
                <c:pt idx="18">
                  <c:v>1.4694827275075776E-7</c:v>
                </c:pt>
                <c:pt idx="19">
                  <c:v>1.5650385445823938E-7</c:v>
                </c:pt>
                <c:pt idx="20">
                  <c:v>1.666808054411749E-7</c:v>
                </c:pt>
                <c:pt idx="21">
                  <c:v>1.7751953137954264E-7</c:v>
                </c:pt>
                <c:pt idx="22">
                  <c:v>1.8906306540697699E-7</c:v>
                </c:pt>
                <c:pt idx="23">
                  <c:v>2.0135723896577422E-7</c:v>
                </c:pt>
                <c:pt idx="24">
                  <c:v>2.1445086377206113E-7</c:v>
                </c:pt>
                <c:pt idx="25">
                  <c:v>2.2839592561358145E-7</c:v>
                </c:pt>
                <c:pt idx="26">
                  <c:v>2.4324779074954119E-7</c:v>
                </c:pt>
                <c:pt idx="27">
                  <c:v>2.5906542573198171E-7</c:v>
                </c:pt>
                <c:pt idx="28">
                  <c:v>2.7591163152144489E-7</c:v>
                </c:pt>
                <c:pt idx="29">
                  <c:v>2.9385329282643705E-7</c:v>
                </c:pt>
                <c:pt idx="30">
                  <c:v>3.129616436566517E-7</c:v>
                </c:pt>
                <c:pt idx="31">
                  <c:v>3.3331255014427782E-7</c:v>
                </c:pt>
                <c:pt idx="32">
                  <c:v>3.5498681175628613E-7</c:v>
                </c:pt>
                <c:pt idx="33">
                  <c:v>3.7807048209359603E-7</c:v>
                </c:pt>
                <c:pt idx="34">
                  <c:v>4.0265521055079844E-7</c:v>
                </c:pt>
                <c:pt idx="35">
                  <c:v>4.2883860619293239E-7</c:v>
                </c:pt>
                <c:pt idx="36">
                  <c:v>4.5672462529401765E-7</c:v>
                </c:pt>
                <c:pt idx="37">
                  <c:v>4.8642398407598985E-7</c:v>
                </c:pt>
                <c:pt idx="38">
                  <c:v>5.180545982867501E-7</c:v>
                </c:pt>
                <c:pt idx="39">
                  <c:v>5.5174205136258147E-7</c:v>
                </c:pt>
                <c:pt idx="40">
                  <c:v>5.8762009303368664E-7</c:v>
                </c:pt>
                <c:pt idx="41">
                  <c:v>6.2583117035247275E-7</c:v>
                </c:pt>
                <c:pt idx="42">
                  <c:v>6.6652699325292316E-7</c:v>
                </c:pt>
                <c:pt idx="43">
                  <c:v>7.098691368865062E-7</c:v>
                </c:pt>
                <c:pt idx="44">
                  <c:v>7.5602968312609043E-7</c:v>
                </c:pt>
                <c:pt idx="45">
                  <c:v>8.0519190378482589E-7</c:v>
                </c:pt>
                <c:pt idx="46">
                  <c:v>8.5755098826259041E-7</c:v>
                </c:pt>
                <c:pt idx="47">
                  <c:v>9.1331481850898895E-7</c:v>
                </c:pt>
                <c:pt idx="48">
                  <c:v>9.7270479437974249E-7</c:v>
                </c:pt>
                <c:pt idx="49">
                  <c:v>1.0359567126633935E-6</c:v>
                </c:pt>
                <c:pt idx="50">
                  <c:v>1.1033217032683474E-6</c:v>
                </c:pt>
                <c:pt idx="51">
                  <c:v>1.1750672262871892E-6</c:v>
                </c:pt>
                <c:pt idx="52">
                  <c:v>1.2514781338969418E-6</c:v>
                </c:pt>
                <c:pt idx="53">
                  <c:v>1.3328578013113521E-6</c:v>
                </c:pt>
                <c:pt idx="54">
                  <c:v>1.4195293312754163E-6</c:v>
                </c:pt>
                <c:pt idx="55">
                  <c:v>1.5118368368843861E-6</c:v>
                </c:pt>
                <c:pt idx="56">
                  <c:v>1.610146807820432E-6</c:v>
                </c:pt>
                <c:pt idx="57">
                  <c:v>1.7148495654313708E-6</c:v>
                </c:pt>
                <c:pt idx="58">
                  <c:v>1.8263608124285499E-6</c:v>
                </c:pt>
                <c:pt idx="59">
                  <c:v>1.9451232833566988E-6</c:v>
                </c:pt>
                <c:pt idx="60">
                  <c:v>2.0716085023886034E-6</c:v>
                </c:pt>
                <c:pt idx="61">
                  <c:v>2.2063186554236316E-6</c:v>
                </c:pt>
                <c:pt idx="62">
                  <c:v>2.3497885839228963E-6</c:v>
                </c:pt>
                <c:pt idx="63">
                  <c:v>2.5025879083972061E-6</c:v>
                </c:pt>
                <c:pt idx="64">
                  <c:v>2.6653232899787595E-6</c:v>
                </c:pt>
                <c:pt idx="65">
                  <c:v>2.8386408390556647E-6</c:v>
                </c:pt>
                <c:pt idx="66">
                  <c:v>3.0232286805323547E-6</c:v>
                </c:pt>
                <c:pt idx="67">
                  <c:v>3.219819685900802E-6</c:v>
                </c:pt>
                <c:pt idx="68">
                  <c:v>3.4291943829696684E-6</c:v>
                </c:pt>
                <c:pt idx="69">
                  <c:v>3.652184054803932E-6</c:v>
                </c:pt>
                <c:pt idx="70">
                  <c:v>3.8896740401788036E-6</c:v>
                </c:pt>
                <c:pt idx="71">
                  <c:v>4.1426072486516953E-6</c:v>
                </c:pt>
                <c:pt idx="72">
                  <c:v>4.4119879042082088E-6</c:v>
                </c:pt>
                <c:pt idx="73">
                  <c:v>4.6988855323456187E-6</c:v>
                </c:pt>
                <c:pt idx="74">
                  <c:v>5.0044392064237672E-6</c:v>
                </c:pt>
                <c:pt idx="75">
                  <c:v>5.3298620701427262E-6</c:v>
                </c:pt>
                <c:pt idx="76">
                  <c:v>5.6764461541029288E-6</c:v>
                </c:pt>
                <c:pt idx="77">
                  <c:v>6.0455675055709463E-6</c:v>
                </c:pt>
                <c:pt idx="78">
                  <c:v>6.4386916518177097E-6</c:v>
                </c:pt>
                <c:pt idx="79">
                  <c:v>6.8573794187204077E-6</c:v>
                </c:pt>
                <c:pt idx="80">
                  <c:v>7.3032931277296073E-6</c:v>
                </c:pt>
                <c:pt idx="81">
                  <c:v>7.7782031958055836E-6</c:v>
                </c:pt>
                <c:pt idx="82">
                  <c:v>8.2839951645276495E-6</c:v>
                </c:pt>
                <c:pt idx="83">
                  <c:v>8.8226771862843052E-6</c:v>
                </c:pt>
                <c:pt idx="84">
                  <c:v>9.3963879972665256E-6</c:v>
                </c:pt>
                <c:pt idx="85">
                  <c:v>1.0007405408919735E-5</c:v>
                </c:pt>
                <c:pt idx="86">
                  <c:v>1.0658155351568061E-5</c:v>
                </c:pt>
                <c:pt idx="87">
                  <c:v>1.1351221506116743E-5</c:v>
                </c:pt>
                <c:pt idx="88">
                  <c:v>1.2089355562073942E-5</c:v>
                </c:pt>
                <c:pt idx="89">
                  <c:v>1.2875488142619021E-5</c:v>
                </c:pt>
                <c:pt idx="90">
                  <c:v>1.3712740440093668E-5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A-40F9-8F35-AF77C8E377D0}"/>
            </c:ext>
          </c:extLst>
        </c:ser>
        <c:ser>
          <c:idx val="5"/>
          <c:order val="5"/>
          <c:tx>
            <c:strRef>
              <c:f>MIMICS_fT2!$AA$1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MIMICS_fT2!$AA$2:$AA$92</c:f>
              <c:numCache>
                <c:formatCode>General</c:formatCode>
                <c:ptCount val="91"/>
                <c:pt idx="0">
                  <c:v>4.5769528442162336E-8</c:v>
                </c:pt>
                <c:pt idx="1">
                  <c:v>4.874577620986351E-8</c:v>
                </c:pt>
                <c:pt idx="2">
                  <c:v>5.1915559962667478E-8</c:v>
                </c:pt>
                <c:pt idx="3">
                  <c:v>5.5291464733963059E-8</c:v>
                </c:pt>
                <c:pt idx="4">
                  <c:v>5.8886893922081878E-8</c:v>
                </c:pt>
                <c:pt idx="5">
                  <c:v>6.2716122505984021E-8</c:v>
                </c:pt>
                <c:pt idx="6">
                  <c:v>6.679435372139151E-8</c:v>
                </c:pt>
                <c:pt idx="7">
                  <c:v>7.1137779422391379E-8</c:v>
                </c:pt>
                <c:pt idx="8">
                  <c:v>7.5763644368163302E-8</c:v>
                </c:pt>
                <c:pt idx="9">
                  <c:v>8.0690314690069633E-8</c:v>
                </c:pt>
                <c:pt idx="10">
                  <c:v>8.5937350810944258E-8</c:v>
                </c:pt>
                <c:pt idx="11">
                  <c:v>9.1525585106091841E-8</c:v>
                </c:pt>
                <c:pt idx="12">
                  <c:v>9.7477204614336829E-8</c:v>
                </c:pt>
                <c:pt idx="13">
                  <c:v>1.0381583912751037E-7</c:v>
                </c:pt>
                <c:pt idx="14">
                  <c:v>1.1056665500811806E-7</c:v>
                </c:pt>
                <c:pt idx="15">
                  <c:v>1.1775645510767415E-7</c:v>
                </c:pt>
                <c:pt idx="16">
                  <c:v>1.2541378518240934E-7</c:v>
                </c:pt>
                <c:pt idx="17">
                  <c:v>1.3356904722885539E-7</c:v>
                </c:pt>
                <c:pt idx="18">
                  <c:v>1.4225462018928476E-7</c:v>
                </c:pt>
                <c:pt idx="19">
                  <c:v>1.5150498850624389E-7</c:v>
                </c:pt>
                <c:pt idx="20">
                  <c:v>1.6135687903658014E-7</c:v>
                </c:pt>
                <c:pt idx="21">
                  <c:v>1.7184940686855702E-7</c:v>
                </c:pt>
                <c:pt idx="22">
                  <c:v>1.83024230620994E-7</c:v>
                </c:pt>
                <c:pt idx="23">
                  <c:v>1.9492571784101871E-7</c:v>
                </c:pt>
                <c:pt idx="24">
                  <c:v>2.0760112115711338E-7</c:v>
                </c:pt>
                <c:pt idx="25">
                  <c:v>2.2110076588683567E-7</c:v>
                </c:pt>
                <c:pt idx="26">
                  <c:v>2.3547824984407759E-7</c:v>
                </c:pt>
                <c:pt idx="27">
                  <c:v>2.5079065613915754E-7</c:v>
                </c:pt>
                <c:pt idx="28">
                  <c:v>2.6709877981663206E-7</c:v>
                </c:pt>
                <c:pt idx="29">
                  <c:v>2.84467369230646E-7</c:v>
                </c:pt>
                <c:pt idx="30">
                  <c:v>3.0296538311615977E-7</c:v>
                </c:pt>
                <c:pt idx="31">
                  <c:v>3.2266626437670511E-7</c:v>
                </c:pt>
                <c:pt idx="32">
                  <c:v>3.4364823167569488E-7</c:v>
                </c:pt>
                <c:pt idx="33">
                  <c:v>3.6599458998899295E-7</c:v>
                </c:pt>
                <c:pt idx="34">
                  <c:v>3.8979406135173473E-7</c:v>
                </c:pt>
                <c:pt idx="35">
                  <c:v>4.1514113711257136E-7</c:v>
                </c:pt>
                <c:pt idx="36">
                  <c:v>4.4213645309389224E-7</c:v>
                </c:pt>
                <c:pt idx="37">
                  <c:v>4.7088718914752823E-7</c:v>
                </c:pt>
                <c:pt idx="38">
                  <c:v>5.0150749469230571E-7</c:v>
                </c:pt>
                <c:pt idx="39">
                  <c:v>5.3411894192295737E-7</c:v>
                </c:pt>
                <c:pt idx="40">
                  <c:v>5.6885100848977639E-7</c:v>
                </c:pt>
                <c:pt idx="41">
                  <c:v>6.0584159156540696E-7</c:v>
                </c:pt>
                <c:pt idx="42">
                  <c:v>6.4523755533976911E-7</c:v>
                </c:pt>
                <c:pt idx="43">
                  <c:v>6.8719531411684863E-7</c:v>
                </c:pt>
                <c:pt idx="44">
                  <c:v>7.318814533284314E-7</c:v>
                </c:pt>
                <c:pt idx="45">
                  <c:v>7.7947339093039385E-7</c:v>
                </c:pt>
                <c:pt idx="46">
                  <c:v>8.3016008180750482E-7</c:v>
                </c:pt>
                <c:pt idx="47">
                  <c:v>8.8414276798344883E-7</c:v>
                </c:pt>
                <c:pt idx="48">
                  <c:v>9.4163577761463028E-7</c:v>
                </c:pt>
                <c:pt idx="49">
                  <c:v>1.002867375940022E-6</c:v>
                </c:pt>
                <c:pt idx="50">
                  <c:v>1.0680806715655947E-6</c:v>
                </c:pt>
                <c:pt idx="51">
                  <c:v>1.1375345816815558E-6</c:v>
                </c:pt>
                <c:pt idx="52">
                  <c:v>1.2115048600446124E-6</c:v>
                </c:pt>
                <c:pt idx="53">
                  <c:v>1.2902851918066785E-6</c:v>
                </c:pt>
                <c:pt idx="54">
                  <c:v>1.3741883595368251E-6</c:v>
                </c:pt>
                <c:pt idx="55">
                  <c:v>1.4635474850659585E-6</c:v>
                </c:pt>
                <c:pt idx="56">
                  <c:v>1.5587173520847235E-6</c:v>
                </c:pt>
                <c:pt idx="57">
                  <c:v>1.6600758147457826E-6</c:v>
                </c:pt>
                <c:pt idx="58">
                  <c:v>1.7680252978630345E-6</c:v>
                </c:pt>
                <c:pt idx="59">
                  <c:v>1.8829943946640563E-6</c:v>
                </c:pt>
                <c:pt idx="60">
                  <c:v>2.0054395684393245E-6</c:v>
                </c:pt>
                <c:pt idx="61">
                  <c:v>2.1358469648443263E-6</c:v>
                </c:pt>
                <c:pt idx="62">
                  <c:v>2.274734342049932E-6</c:v>
                </c:pt>
                <c:pt idx="63">
                  <c:v>2.4226531264043415E-6</c:v>
                </c:pt>
                <c:pt idx="64">
                  <c:v>2.5801906017682555E-6</c:v>
                </c:pt>
                <c:pt idx="65">
                  <c:v>2.7479722412155667E-6</c:v>
                </c:pt>
                <c:pt idx="66">
                  <c:v>2.9266641903571809E-6</c:v>
                </c:pt>
                <c:pt idx="67">
                  <c:v>3.1169759121475547E-6</c:v>
                </c:pt>
                <c:pt idx="68">
                  <c:v>3.3196630036746278E-6</c:v>
                </c:pt>
                <c:pt idx="69">
                  <c:v>3.5355301961166891E-6</c:v>
                </c:pt>
                <c:pt idx="70">
                  <c:v>3.7654345497769942E-6</c:v>
                </c:pt>
                <c:pt idx="71">
                  <c:v>4.0102888568813486E-6</c:v>
                </c:pt>
                <c:pt idx="72">
                  <c:v>4.2710652656488664E-6</c:v>
                </c:pt>
                <c:pt idx="73">
                  <c:v>4.5487991400246277E-6</c:v>
                </c:pt>
                <c:pt idx="74">
                  <c:v>4.8445931703985118E-6</c:v>
                </c:pt>
                <c:pt idx="75">
                  <c:v>5.159621751631095E-6</c:v>
                </c:pt>
                <c:pt idx="76">
                  <c:v>5.495135645768755E-6</c:v>
                </c:pt>
                <c:pt idx="77">
                  <c:v>5.8524669479603794E-6</c:v>
                </c:pt>
                <c:pt idx="78">
                  <c:v>6.233034375291925E-6</c:v>
                </c:pt>
                <c:pt idx="79">
                  <c:v>6.6383488995372333E-6</c:v>
                </c:pt>
                <c:pt idx="80">
                  <c:v>7.0700197461887591E-6</c:v>
                </c:pt>
                <c:pt idx="81">
                  <c:v>7.5297607835863349E-6</c:v>
                </c:pt>
                <c:pt idx="82">
                  <c:v>8.0193973275107829E-6</c:v>
                </c:pt>
                <c:pt idx="83">
                  <c:v>8.5408733882587909E-6</c:v>
                </c:pt>
                <c:pt idx="84">
                  <c:v>9.0962593889720365E-6</c:v>
                </c:pt>
                <c:pt idx="85">
                  <c:v>9.6877603858649625E-6</c:v>
                </c:pt>
                <c:pt idx="86">
                  <c:v>1.0317724822988018E-5</c:v>
                </c:pt>
                <c:pt idx="87">
                  <c:v>1.0988653856285302E-5</c:v>
                </c:pt>
                <c:pt idx="88">
                  <c:v>1.1703211283966437E-5</c:v>
                </c:pt>
                <c:pt idx="89">
                  <c:v>1.2464234122618929E-5</c:v>
                </c:pt>
                <c:pt idx="90">
                  <c:v>1.3274743871051804E-5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3A-40F9-8F35-AF77C8E3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8080"/>
        <c:axId val="449158736"/>
      </c:scatterChart>
      <c:valAx>
        <c:axId val="4491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736"/>
        <c:crosses val="autoZero"/>
        <c:crossBetween val="midCat"/>
      </c:valAx>
      <c:valAx>
        <c:axId val="4491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(MIC*Vmax)/(Km+MIC)</a:t>
            </a:r>
            <a:r>
              <a:rPr lang="en-US" baseline="0"/>
              <a:t> </a:t>
            </a:r>
            <a:r>
              <a:rPr lang="en-US"/>
              <a:t>(MIC=0.05)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MIMICS_fT!$AD$1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MIMICS_fT!$AD$2:$AD$92</c:f>
              <c:numCache>
                <c:formatCode>General</c:formatCode>
                <c:ptCount val="91"/>
                <c:pt idx="0">
                  <c:v>1.6744234891821942E-6</c:v>
                </c:pt>
                <c:pt idx="1">
                  <c:v>1.7726030409251755E-6</c:v>
                </c:pt>
                <c:pt idx="2">
                  <c:v>1.876380790961229E-6</c:v>
                </c:pt>
                <c:pt idx="3">
                  <c:v>1.986065126408326E-6</c:v>
                </c:pt>
                <c:pt idx="4">
                  <c:v>2.1019807242633183E-6</c:v>
                </c:pt>
                <c:pt idx="5">
                  <c:v>2.2244693701484744E-6</c:v>
                </c:pt>
                <c:pt idx="6">
                  <c:v>2.3538908159773433E-6</c:v>
                </c:pt>
                <c:pt idx="7">
                  <c:v>2.4906236782906865E-6</c:v>
                </c:pt>
                <c:pt idx="8">
                  <c:v>2.6350663790890152E-6</c:v>
                </c:pt>
                <c:pt idx="9">
                  <c:v>2.7876381310673304E-6</c:v>
                </c:pt>
                <c:pt idx="10">
                  <c:v>2.9487799692402292E-6</c:v>
                </c:pt>
                <c:pt idx="11">
                  <c:v>3.1189558310316334E-6</c:v>
                </c:pt>
                <c:pt idx="12">
                  <c:v>3.298653686993331E-6</c:v>
                </c:pt>
                <c:pt idx="13">
                  <c:v>3.4883867244103231E-6</c:v>
                </c:pt>
                <c:pt idx="14">
                  <c:v>3.6886945861489249E-6</c:v>
                </c:pt>
                <c:pt idx="15">
                  <c:v>3.9001446672058422E-6</c:v>
                </c:pt>
                <c:pt idx="16">
                  <c:v>4.1233334715231741E-6</c:v>
                </c:pt>
                <c:pt idx="17">
                  <c:v>4.3588880317457805E-6</c:v>
                </c:pt>
                <c:pt idx="18">
                  <c:v>4.6074673947138375E-6</c:v>
                </c:pt>
                <c:pt idx="19">
                  <c:v>4.8697641756049396E-6</c:v>
                </c:pt>
                <c:pt idx="20">
                  <c:v>5.1465061837670178E-6</c:v>
                </c:pt>
                <c:pt idx="21">
                  <c:v>5.4384581234159477E-6</c:v>
                </c:pt>
                <c:pt idx="22">
                  <c:v>5.7464233725100928E-6</c:v>
                </c:pt>
                <c:pt idx="23">
                  <c:v>6.0712458432586559E-6</c:v>
                </c:pt>
                <c:pt idx="24">
                  <c:v>6.4138119278717994E-6</c:v>
                </c:pt>
                <c:pt idx="25">
                  <c:v>6.7750525333181297E-6</c:v>
                </c:pt>
                <c:pt idx="26">
                  <c:v>7.1559452090200657E-6</c:v>
                </c:pt>
                <c:pt idx="27">
                  <c:v>7.5575163715896385E-6</c:v>
                </c:pt>
                <c:pt idx="28">
                  <c:v>7.9808436308872517E-6</c:v>
                </c:pt>
                <c:pt idx="29">
                  <c:v>8.4270582218736003E-6</c:v>
                </c:pt>
                <c:pt idx="30">
                  <c:v>8.8973475469213616E-6</c:v>
                </c:pt>
                <c:pt idx="31">
                  <c:v>9.3929578334581842E-6</c:v>
                </c:pt>
                <c:pt idx="32">
                  <c:v>9.9151969120268952E-6</c:v>
                </c:pt>
                <c:pt idx="33">
                  <c:v>1.0465437120072268E-5</c:v>
                </c:pt>
                <c:pt idx="34">
                  <c:v>1.1045118336997797E-5</c:v>
                </c:pt>
                <c:pt idx="35">
                  <c:v>1.1655751156280081E-5</c:v>
                </c:pt>
                <c:pt idx="36">
                  <c:v>1.2298920200683416E-5</c:v>
                </c:pt>
                <c:pt idx="37">
                  <c:v>1.2976287586883877E-5</c:v>
                </c:pt>
                <c:pt idx="38">
                  <c:v>1.3689596546090775E-5</c:v>
                </c:pt>
                <c:pt idx="39">
                  <c:v>1.4440675207543962E-5</c:v>
                </c:pt>
                <c:pt idx="40">
                  <c:v>1.5231440552069623E-5</c:v>
                </c:pt>
                <c:pt idx="41">
                  <c:v>1.6063902543194751E-5</c:v>
                </c:pt>
                <c:pt idx="42">
                  <c:v>1.6940168443651765E-5</c:v>
                </c:pt>
                <c:pt idx="43">
                  <c:v>1.7862447325451619E-5</c:v>
                </c:pt>
                <c:pt idx="44">
                  <c:v>1.8833054782065461E-5</c:v>
                </c:pt>
                <c:pt idx="45">
                  <c:v>1.9854417851632899E-5</c:v>
                </c:pt>
                <c:pt idx="46">
                  <c:v>2.0929080160509736E-5</c:v>
                </c:pt>
                <c:pt idx="47">
                  <c:v>2.2059707296880966E-5</c:v>
                </c:pt>
                <c:pt idx="48">
                  <c:v>2.32490924245948E-5</c:v>
                </c:pt>
                <c:pt idx="49">
                  <c:v>2.4500162147824213E-5</c:v>
                </c:pt>
                <c:pt idx="50">
                  <c:v>2.5815982637632222E-5</c:v>
                </c:pt>
                <c:pt idx="51">
                  <c:v>2.7199766032007702E-5</c:v>
                </c:pt>
                <c:pt idx="52">
                  <c:v>2.8654877121451348E-5</c:v>
                </c:pt>
                <c:pt idx="53">
                  <c:v>3.018484033272711E-5</c:v>
                </c:pt>
                <c:pt idx="54">
                  <c:v>3.1793347023952921E-5</c:v>
                </c:pt>
                <c:pt idx="55">
                  <c:v>3.34842631047886E-5</c:v>
                </c:pt>
                <c:pt idx="56">
                  <c:v>3.526163699608894E-5</c:v>
                </c:pt>
                <c:pt idx="57">
                  <c:v>3.7129707944026491E-5</c:v>
                </c:pt>
                <c:pt idx="58">
                  <c:v>3.9092914704352854E-5</c:v>
                </c:pt>
                <c:pt idx="59">
                  <c:v>4.1155904613162781E-5</c:v>
                </c:pt>
                <c:pt idx="60">
                  <c:v>4.3323543061249207E-5</c:v>
                </c:pt>
                <c:pt idx="61">
                  <c:v>4.5600923389895258E-5</c:v>
                </c:pt>
                <c:pt idx="62">
                  <c:v>4.7993377226738927E-5</c:v>
                </c:pt>
                <c:pt idx="63">
                  <c:v>5.0506485281171788E-5</c:v>
                </c:pt>
                <c:pt idx="64">
                  <c:v>5.3146088619595422E-5</c:v>
                </c:pt>
                <c:pt idx="65">
                  <c:v>5.5918300441757419E-5</c:v>
                </c:pt>
                <c:pt idx="66">
                  <c:v>5.8829518380329705E-5</c:v>
                </c:pt>
                <c:pt idx="67">
                  <c:v>6.1886437346872323E-5</c:v>
                </c:pt>
                <c:pt idx="68">
                  <c:v>6.5096062948348995E-5</c:v>
                </c:pt>
                <c:pt idx="69">
                  <c:v>6.8465725499430662E-5</c:v>
                </c:pt>
                <c:pt idx="70">
                  <c:v>7.2003094656939711E-5</c:v>
                </c:pt>
                <c:pt idx="71">
                  <c:v>7.571619470395125E-5</c:v>
                </c:pt>
                <c:pt idx="72">
                  <c:v>7.961342051228615E-5</c:v>
                </c:pt>
                <c:pt idx="73">
                  <c:v>8.3703554213399831E-5</c:v>
                </c:pt>
                <c:pt idx="74">
                  <c:v>8.7995782608996258E-5</c:v>
                </c:pt>
                <c:pt idx="75">
                  <c:v>9.2499715354081469E-5</c:v>
                </c:pt>
                <c:pt idx="76">
                  <c:v>9.7225403946616951E-5</c:v>
                </c:pt>
                <c:pt idx="77">
                  <c:v>1.0218336155943908E-4</c:v>
                </c:pt>
                <c:pt idx="78">
                  <c:v>1.073845837516889E-4</c:v>
                </c:pt>
                <c:pt idx="79">
                  <c:v>1.1284057009864006E-4</c:v>
                </c:pt>
                <c:pt idx="80">
                  <c:v>1.1856334678052621E-4</c:v>
                </c:pt>
                <c:pt idx="81">
                  <c:v>1.2456549017276637E-4</c:v>
                </c:pt>
                <c:pt idx="82">
                  <c:v>1.308601514818527E-4</c:v>
                </c:pt>
                <c:pt idx="83">
                  <c:v>1.3746108247312226E-4</c:v>
                </c:pt>
                <c:pt idx="84">
                  <c:v>1.4438266233866661E-4</c:v>
                </c:pt>
                <c:pt idx="85">
                  <c:v>1.5163992575577099E-4</c:v>
                </c:pt>
                <c:pt idx="86">
                  <c:v>1.5924859218848886E-4</c:v>
                </c:pt>
                <c:pt idx="87">
                  <c:v>1.6722509648727752E-4</c:v>
                </c:pt>
                <c:pt idx="88">
                  <c:v>1.7558662084404944E-4</c:v>
                </c:pt>
                <c:pt idx="89">
                  <c:v>1.8435112816251106E-4</c:v>
                </c:pt>
                <c:pt idx="90">
                  <c:v>1.9353739690630868E-4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6-4772-9372-BAA4039BA85E}"/>
            </c:ext>
          </c:extLst>
        </c:ser>
        <c:ser>
          <c:idx val="1"/>
          <c:order val="1"/>
          <c:tx>
            <c:strRef>
              <c:f>MIMICS_fT!$AE$1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MIMICS_fT!$AE$2:$AE$92</c:f>
              <c:numCache>
                <c:formatCode>General</c:formatCode>
                <c:ptCount val="91"/>
                <c:pt idx="0">
                  <c:v>1.7656474230873576E-7</c:v>
                </c:pt>
                <c:pt idx="1">
                  <c:v>1.856817483860333E-7</c:v>
                </c:pt>
                <c:pt idx="2">
                  <c:v>1.9525141300535695E-7</c:v>
                </c:pt>
                <c:pt idx="3">
                  <c:v>2.0529534948562443E-7</c:v>
                </c:pt>
                <c:pt idx="4">
                  <c:v>2.1583616782458133E-7</c:v>
                </c:pt>
                <c:pt idx="5">
                  <c:v>2.2689751949990159E-7</c:v>
                </c:pt>
                <c:pt idx="6">
                  <c:v>2.3850414425784887E-7</c:v>
                </c:pt>
                <c:pt idx="7">
                  <c:v>2.5068191897739083E-7</c:v>
                </c:pt>
                <c:pt idx="8">
                  <c:v>2.6345790870154285E-7</c:v>
                </c:pt>
                <c:pt idx="9">
                  <c:v>2.7686041993176815E-7</c:v>
                </c:pt>
                <c:pt idx="10">
                  <c:v>2.9091905628549339E-7</c:v>
                </c:pt>
                <c:pt idx="11">
                  <c:v>3.0566477662121302E-7</c:v>
                </c:pt>
                <c:pt idx="12">
                  <c:v>3.2112995574026827E-7</c:v>
                </c:pt>
                <c:pt idx="13">
                  <c:v>3.3734844777919891E-7</c:v>
                </c:pt>
                <c:pt idx="14">
                  <c:v>3.5435565241158931E-7</c:v>
                </c:pt>
                <c:pt idx="15">
                  <c:v>3.7218858398357926E-7</c:v>
                </c:pt>
                <c:pt idx="16">
                  <c:v>3.9088594371268174E-7</c:v>
                </c:pt>
                <c:pt idx="17">
                  <c:v>4.1048819508526941E-7</c:v>
                </c:pt>
                <c:pt idx="18">
                  <c:v>4.3103764259405925E-7</c:v>
                </c:pt>
                <c:pt idx="19">
                  <c:v>4.5257851396315333E-7</c:v>
                </c:pt>
                <c:pt idx="20">
                  <c:v>4.7515704601469756E-7</c:v>
                </c:pt>
                <c:pt idx="21">
                  <c:v>4.9882157433801549E-7</c:v>
                </c:pt>
                <c:pt idx="22">
                  <c:v>5.2362262692915107E-7</c:v>
                </c:pt>
                <c:pt idx="23">
                  <c:v>5.4961302197616567E-7</c:v>
                </c:pt>
                <c:pt idx="24">
                  <c:v>5.768479699732547E-7</c:v>
                </c:pt>
                <c:pt idx="25">
                  <c:v>6.0538518035480959E-7</c:v>
                </c:pt>
                <c:pt idx="26">
                  <c:v>6.3528497284897804E-7</c:v>
                </c:pt>
                <c:pt idx="27">
                  <c:v>6.6661039375905154E-7</c:v>
                </c:pt>
                <c:pt idx="28">
                  <c:v>6.9942733739020689E-7</c:v>
                </c:pt>
                <c:pt idx="29">
                  <c:v>7.3380467284867733E-7</c:v>
                </c:pt>
                <c:pt idx="30">
                  <c:v>7.6981437645044839E-7</c:v>
                </c:pt>
                <c:pt idx="31">
                  <c:v>8.0753166998701012E-7</c:v>
                </c:pt>
                <c:pt idx="32">
                  <c:v>8.4703516510659304E-7</c:v>
                </c:pt>
                <c:pt idx="33">
                  <c:v>8.8840701408068303E-7</c:v>
                </c:pt>
                <c:pt idx="34">
                  <c:v>9.3173306723750116E-7</c:v>
                </c:pt>
                <c:pt idx="35">
                  <c:v>9.7710303735653251E-7</c:v>
                </c:pt>
                <c:pt idx="36">
                  <c:v>1.02461067133112E-6</c:v>
                </c:pt>
                <c:pt idx="37">
                  <c:v>1.0743539294196552E-6</c:v>
                </c:pt>
                <c:pt idx="38">
                  <c:v>1.1264351724200324E-6</c:v>
                </c:pt>
                <c:pt idx="39">
                  <c:v>1.1809613571167094E-6</c:v>
                </c:pt>
                <c:pt idx="40">
                  <c:v>1.238044240365139E-6</c:v>
                </c:pt>
                <c:pt idx="41">
                  <c:v>1.2978005921943656E-6</c:v>
                </c:pt>
                <c:pt idx="42">
                  <c:v>1.3603524183253408E-6</c:v>
                </c:pt>
                <c:pt idx="43">
                  <c:v>1.4258271925199956E-6</c:v>
                </c:pt>
                <c:pt idx="44">
                  <c:v>1.4943580991944006E-6</c:v>
                </c:pt>
                <c:pt idx="45">
                  <c:v>1.566084286748367E-6</c:v>
                </c:pt>
                <c:pt idx="46">
                  <c:v>1.6411511320837773E-6</c:v>
                </c:pt>
                <c:pt idx="47">
                  <c:v>1.7197105168047119E-6</c:v>
                </c:pt>
                <c:pt idx="48">
                  <c:v>1.8019211156141022E-6</c:v>
                </c:pt>
                <c:pt idx="49">
                  <c:v>1.8879486974443208E-6</c:v>
                </c:pt>
                <c:pt idx="50">
                  <c:v>1.9779664398827505E-6</c:v>
                </c:pt>
                <c:pt idx="51">
                  <c:v>2.0721552574780341E-6</c:v>
                </c:pt>
                <c:pt idx="52">
                  <c:v>2.1707041445385029E-6</c:v>
                </c:pt>
                <c:pt idx="53">
                  <c:v>2.2738105330611746E-6</c:v>
                </c:pt>
                <c:pt idx="54">
                  <c:v>2.3816806664577785E-6</c:v>
                </c:pt>
                <c:pt idx="55">
                  <c:v>2.4945299897735849E-6</c:v>
                </c:pt>
                <c:pt idx="56">
                  <c:v>2.6125835571254415E-6</c:v>
                </c:pt>
                <c:pt idx="57">
                  <c:v>2.7360764571173738E-6</c:v>
                </c:pt>
                <c:pt idx="58">
                  <c:v>2.8652542570253918E-6</c:v>
                </c:pt>
                <c:pt idx="59">
                  <c:v>3.0003734665780904E-6</c:v>
                </c:pt>
                <c:pt idx="60">
                  <c:v>3.1417020221958572E-6</c:v>
                </c:pt>
                <c:pt idx="61">
                  <c:v>3.2895197925895661E-6</c:v>
                </c:pt>
                <c:pt idx="62">
                  <c:v>3.4441191066591617E-6</c:v>
                </c:pt>
                <c:pt idx="63">
                  <c:v>3.6058053046739477E-6</c:v>
                </c:pt>
                <c:pt idx="64">
                  <c:v>3.7748973137596115E-6</c:v>
                </c:pt>
                <c:pt idx="65">
                  <c:v>3.9517282487619881E-6</c:v>
                </c:pt>
                <c:pt idx="66">
                  <c:v>4.1366460396047292E-6</c:v>
                </c:pt>
                <c:pt idx="67">
                  <c:v>4.3300140863071567E-6</c:v>
                </c:pt>
                <c:pt idx="68">
                  <c:v>4.5322119428798003E-6</c:v>
                </c:pt>
                <c:pt idx="69">
                  <c:v>4.7436360313687326E-6</c:v>
                </c:pt>
                <c:pt idx="70">
                  <c:v>4.9647003873757369E-6</c:v>
                </c:pt>
                <c:pt idx="71">
                  <c:v>5.1958374384395762E-6</c:v>
                </c:pt>
                <c:pt idx="72">
                  <c:v>5.4374988167246909E-6</c:v>
                </c:pt>
                <c:pt idx="73">
                  <c:v>5.6901562075271952E-6</c:v>
                </c:pt>
                <c:pt idx="74">
                  <c:v>5.9543022351743978E-6</c:v>
                </c:pt>
                <c:pt idx="75">
                  <c:v>6.2304513879634329E-6</c:v>
                </c:pt>
                <c:pt idx="76">
                  <c:v>6.5191409838570085E-6</c:v>
                </c:pt>
                <c:pt idx="77">
                  <c:v>6.8209321787296433E-6</c:v>
                </c:pt>
                <c:pt idx="78">
                  <c:v>7.1364110190367827E-6</c:v>
                </c:pt>
                <c:pt idx="79">
                  <c:v>7.4661895408615625E-6</c:v>
                </c:pt>
                <c:pt idx="80">
                  <c:v>7.8109069173796144E-6</c:v>
                </c:pt>
                <c:pt idx="81">
                  <c:v>8.1712306568725083E-6</c:v>
                </c:pt>
                <c:pt idx="82">
                  <c:v>8.5478578535136343E-6</c:v>
                </c:pt>
                <c:pt idx="83">
                  <c:v>8.9415164932485841E-6</c:v>
                </c:pt>
                <c:pt idx="84">
                  <c:v>9.3529668171935117E-6</c:v>
                </c:pt>
                <c:pt idx="85">
                  <c:v>9.7830027450824098E-6</c:v>
                </c:pt>
                <c:pt idx="86">
                  <c:v>1.0232453361404712E-5</c:v>
                </c:pt>
                <c:pt idx="87">
                  <c:v>1.0702184466991092E-5</c:v>
                </c:pt>
                <c:pt idx="88">
                  <c:v>1.1193100198926799E-5</c:v>
                </c:pt>
                <c:pt idx="89">
                  <c:v>1.1706144721797928E-5</c:v>
                </c:pt>
                <c:pt idx="90">
                  <c:v>1.2242303993408709E-5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6-4772-9372-BAA4039BA85E}"/>
            </c:ext>
          </c:extLst>
        </c:ser>
        <c:ser>
          <c:idx val="2"/>
          <c:order val="2"/>
          <c:tx>
            <c:strRef>
              <c:f>MIMICS_fT!$AF$1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MIMICS_fT!$AF$2:$AF$92</c:f>
              <c:numCache>
                <c:formatCode>General</c:formatCode>
                <c:ptCount val="91"/>
                <c:pt idx="0">
                  <c:v>1.2891194371692475E-6</c:v>
                </c:pt>
                <c:pt idx="1">
                  <c:v>1.3602999277116178E-6</c:v>
                </c:pt>
                <c:pt idx="2">
                  <c:v>1.4352679101762425E-6</c:v>
                </c:pt>
                <c:pt idx="3">
                  <c:v>3.1867565027766438E-6</c:v>
                </c:pt>
                <c:pt idx="4">
                  <c:v>1.5973485984328468E-6</c:v>
                </c:pt>
                <c:pt idx="5">
                  <c:v>1.6848764070831386E-6</c:v>
                </c:pt>
                <c:pt idx="6">
                  <c:v>1.7770228105523936E-6</c:v>
                </c:pt>
                <c:pt idx="7">
                  <c:v>1.8740213933638315E-6</c:v>
                </c:pt>
                <c:pt idx="8">
                  <c:v>1.9761170328914285E-6</c:v>
                </c:pt>
                <c:pt idx="9">
                  <c:v>2.0835664223044171E-6</c:v>
                </c:pt>
                <c:pt idx="10">
                  <c:v>2.1966386169361101E-6</c:v>
                </c:pt>
                <c:pt idx="11">
                  <c:v>2.315615605110745E-6</c:v>
                </c:pt>
                <c:pt idx="12">
                  <c:v>2.440792904507845E-6</c:v>
                </c:pt>
                <c:pt idx="13">
                  <c:v>2.5724801851913794E-6</c:v>
                </c:pt>
                <c:pt idx="14">
                  <c:v>2.7110019204809628E-6</c:v>
                </c:pt>
                <c:pt idx="15">
                  <c:v>2.8566980668945016E-6</c:v>
                </c:pt>
                <c:pt idx="16">
                  <c:v>3.0099247744461586E-6</c:v>
                </c:pt>
                <c:pt idx="17">
                  <c:v>3.1710551286404072E-6</c:v>
                </c:pt>
                <c:pt idx="18">
                  <c:v>3.3404799255623824E-6</c:v>
                </c:pt>
                <c:pt idx="19">
                  <c:v>3.5186084815267882E-6</c:v>
                </c:pt>
                <c:pt idx="20">
                  <c:v>3.7058694788123918E-6</c:v>
                </c:pt>
                <c:pt idx="21">
                  <c:v>3.9027118490769072E-6</c:v>
                </c:pt>
                <c:pt idx="22">
                  <c:v>4.1096056961176282E-6</c:v>
                </c:pt>
                <c:pt idx="23">
                  <c:v>4.327043259717047E-6</c:v>
                </c:pt>
                <c:pt idx="24">
                  <c:v>4.5555399223897838E-6</c:v>
                </c:pt>
                <c:pt idx="25">
                  <c:v>4.7956352609275145E-6</c:v>
                </c:pt>
                <c:pt idx="26">
                  <c:v>5.0478941447227524E-6</c:v>
                </c:pt>
                <c:pt idx="27">
                  <c:v>5.3129078829399296E-6</c:v>
                </c:pt>
                <c:pt idx="28">
                  <c:v>5.5912954226940214E-6</c:v>
                </c:pt>
                <c:pt idx="29">
                  <c:v>5.8837046004923911E-6</c:v>
                </c:pt>
                <c:pt idx="30">
                  <c:v>6.1908134492955714E-6</c:v>
                </c:pt>
                <c:pt idx="31">
                  <c:v>6.5133315636568827E-6</c:v>
                </c:pt>
                <c:pt idx="32">
                  <c:v>6.8520015255097827E-6</c:v>
                </c:pt>
                <c:pt idx="33">
                  <c:v>7.207600393285259E-6</c:v>
                </c:pt>
                <c:pt idx="34">
                  <c:v>7.5809412571605286E-6</c:v>
                </c:pt>
                <c:pt idx="35">
                  <c:v>7.9728748633640593E-6</c:v>
                </c:pt>
                <c:pt idx="36">
                  <c:v>8.3842913105912802E-6</c:v>
                </c:pt>
                <c:pt idx="37">
                  <c:v>8.81612182172038E-6</c:v>
                </c:pt>
                <c:pt idx="38">
                  <c:v>9.2693405941587424E-6</c:v>
                </c:pt>
                <c:pt idx="39">
                  <c:v>9.7449667322974787E-6</c:v>
                </c:pt>
                <c:pt idx="40">
                  <c:v>1.0244066265705383E-5</c:v>
                </c:pt>
                <c:pt idx="41">
                  <c:v>1.0767754256854086E-5</c:v>
                </c:pt>
                <c:pt idx="42">
                  <c:v>1.1317197002333417E-5</c:v>
                </c:pt>
                <c:pt idx="43">
                  <c:v>1.1893614331691069E-5</c:v>
                </c:pt>
                <c:pt idx="44">
                  <c:v>1.2498282008213126E-5</c:v>
                </c:pt>
                <c:pt idx="45">
                  <c:v>1.3132534236152442E-5</c:v>
                </c:pt>
                <c:pt idx="46">
                  <c:v>1.379776627911084E-5</c:v>
                </c:pt>
                <c:pt idx="47">
                  <c:v>1.4495437194488991E-5</c:v>
                </c:pt>
                <c:pt idx="48">
                  <c:v>1.5227072689134126E-5</c:v>
                </c:pt>
                <c:pt idx="49">
                  <c:v>1.5994268101542563E-5</c:v>
                </c:pt>
                <c:pt idx="50">
                  <c:v>1.6798691516210062E-5</c:v>
                </c:pt>
                <c:pt idx="51">
                  <c:v>1.7642087015969606E-5</c:v>
                </c:pt>
                <c:pt idx="52">
                  <c:v>1.8526278078413759E-5</c:v>
                </c:pt>
                <c:pt idx="53">
                  <c:v>1.9453171122767749E-5</c:v>
                </c:pt>
                <c:pt idx="54">
                  <c:v>2.0424759213859748E-5</c:v>
                </c:pt>
                <c:pt idx="55">
                  <c:v>2.144312593012775E-5</c:v>
                </c:pt>
                <c:pt idx="56">
                  <c:v>2.2510449402908587E-5</c:v>
                </c:pt>
                <c:pt idx="57">
                  <c:v>2.3629006534573857E-5</c:v>
                </c:pt>
                <c:pt idx="58">
                  <c:v>2.480117740341012E-5</c:v>
                </c:pt>
                <c:pt idx="59">
                  <c:v>2.6029449863489834E-5</c:v>
                </c:pt>
                <c:pt idx="60">
                  <c:v>2.7316424348141652E-5</c:v>
                </c:pt>
                <c:pt idx="61">
                  <c:v>2.8664818886008707E-5</c:v>
                </c:pt>
                <c:pt idx="62">
                  <c:v>3.0077474339078741E-5</c:v>
                </c:pt>
                <c:pt idx="63">
                  <c:v>3.1557359872483521E-5</c:v>
                </c:pt>
                <c:pt idx="64">
                  <c:v>3.3107578666296697E-5</c:v>
                </c:pt>
                <c:pt idx="65">
                  <c:v>3.4731373880008831E-5</c:v>
                </c:pt>
                <c:pt idx="66">
                  <c:v>3.6432134880829209E-5</c:v>
                </c:pt>
                <c:pt idx="67">
                  <c:v>3.8213403747454986E-5</c:v>
                </c:pt>
                <c:pt idx="68">
                  <c:v>4.0078882061459848E-5</c:v>
                </c:pt>
                <c:pt idx="69">
                  <c:v>4.203243799899003E-5</c:v>
                </c:pt>
                <c:pt idx="70">
                  <c:v>4.4078113736014253E-5</c:v>
                </c:pt>
                <c:pt idx="71">
                  <c:v>4.6220133180955896E-5</c:v>
                </c:pt>
                <c:pt idx="72">
                  <c:v>4.8462910049145957E-5</c:v>
                </c:pt>
                <c:pt idx="73">
                  <c:v>5.0811056294169804E-5</c:v>
                </c:pt>
                <c:pt idx="74">
                  <c:v>5.3269390911844149E-5</c:v>
                </c:pt>
                <c:pt idx="75">
                  <c:v>5.5842949133253408E-5</c:v>
                </c:pt>
                <c:pt idx="76">
                  <c:v>5.8536992023997938E-5</c:v>
                </c:pt>
                <c:pt idx="77">
                  <c:v>6.1357016507560349E-5</c:v>
                </c:pt>
                <c:pt idx="78">
                  <c:v>6.4308765831484757E-5</c:v>
                </c:pt>
                <c:pt idx="79">
                  <c:v>6.7398240495887318E-5</c:v>
                </c:pt>
                <c:pt idx="80">
                  <c:v>7.0631709664672251E-5</c:v>
                </c:pt>
                <c:pt idx="81">
                  <c:v>7.4015723080727837E-5</c:v>
                </c:pt>
                <c:pt idx="82">
                  <c:v>7.7557123507309377E-5</c:v>
                </c:pt>
                <c:pt idx="83">
                  <c:v>8.1263059718796583E-5</c:v>
                </c:pt>
                <c:pt idx="84">
                  <c:v>8.5141000065027821E-5</c:v>
                </c:pt>
                <c:pt idx="85">
                  <c:v>8.9198746634485421E-5</c:v>
                </c:pt>
                <c:pt idx="86">
                  <c:v>9.3444450042711873E-5</c:v>
                </c:pt>
                <c:pt idx="87">
                  <c:v>9.7886624873499587E-5</c:v>
                </c:pt>
                <c:pt idx="88">
                  <c:v>1.0253416580161025E-4</c:v>
                </c:pt>
                <c:pt idx="89">
                  <c:v>1.0739636442704094E-4</c:v>
                </c:pt>
                <c:pt idx="90">
                  <c:v>1.1248292685217797E-4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6-4772-9372-BAA4039BA85E}"/>
            </c:ext>
          </c:extLst>
        </c:ser>
        <c:ser>
          <c:idx val="3"/>
          <c:order val="3"/>
          <c:tx>
            <c:strRef>
              <c:f>MIMICS_fT!$AG$1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MIMICS_fT!$AG$2:$AG$92</c:f>
              <c:numCache>
                <c:formatCode>General</c:formatCode>
                <c:ptCount val="91"/>
                <c:pt idx="0">
                  <c:v>2.6484711346310367E-7</c:v>
                </c:pt>
                <c:pt idx="1">
                  <c:v>2.7852262257905E-7</c:v>
                </c:pt>
                <c:pt idx="2">
                  <c:v>2.9287711950803542E-7</c:v>
                </c:pt>
                <c:pt idx="3">
                  <c:v>3.0794302422843669E-7</c:v>
                </c:pt>
                <c:pt idx="4">
                  <c:v>3.2375425173687201E-7</c:v>
                </c:pt>
                <c:pt idx="5">
                  <c:v>3.4034627924985238E-7</c:v>
                </c:pt>
                <c:pt idx="6">
                  <c:v>3.5775621638677333E-7</c:v>
                </c:pt>
                <c:pt idx="7">
                  <c:v>3.7602287846608619E-7</c:v>
                </c:pt>
                <c:pt idx="8">
                  <c:v>3.9518686305231427E-7</c:v>
                </c:pt>
                <c:pt idx="9">
                  <c:v>4.1529062989765213E-7</c:v>
                </c:pt>
                <c:pt idx="10">
                  <c:v>4.3637858442824005E-7</c:v>
                </c:pt>
                <c:pt idx="11">
                  <c:v>4.5849716493181959E-7</c:v>
                </c:pt>
                <c:pt idx="12">
                  <c:v>4.8169493361040246E-7</c:v>
                </c:pt>
                <c:pt idx="13">
                  <c:v>5.0602267166879845E-7</c:v>
                </c:pt>
                <c:pt idx="14">
                  <c:v>5.3153347861738401E-7</c:v>
                </c:pt>
                <c:pt idx="15">
                  <c:v>5.5828287597536886E-7</c:v>
                </c:pt>
                <c:pt idx="16">
                  <c:v>5.8632891556902262E-7</c:v>
                </c:pt>
                <c:pt idx="17">
                  <c:v>6.1573229262790417E-7</c:v>
                </c:pt>
                <c:pt idx="18">
                  <c:v>6.4655646389108895E-7</c:v>
                </c:pt>
                <c:pt idx="19">
                  <c:v>6.7886777094472999E-7</c:v>
                </c:pt>
                <c:pt idx="20">
                  <c:v>7.127355690220464E-7</c:v>
                </c:pt>
                <c:pt idx="21">
                  <c:v>7.4823236150702319E-7</c:v>
                </c:pt>
                <c:pt idx="22">
                  <c:v>7.8543394039372655E-7</c:v>
                </c:pt>
                <c:pt idx="23">
                  <c:v>8.2441953296424856E-7</c:v>
                </c:pt>
                <c:pt idx="24">
                  <c:v>8.652719549598821E-7</c:v>
                </c:pt>
                <c:pt idx="25">
                  <c:v>9.0807777053221428E-7</c:v>
                </c:pt>
                <c:pt idx="26">
                  <c:v>9.5292745927346691E-7</c:v>
                </c:pt>
                <c:pt idx="27">
                  <c:v>9.9991559063857704E-7</c:v>
                </c:pt>
                <c:pt idx="28">
                  <c:v>1.0491410060853103E-6</c:v>
                </c:pt>
                <c:pt idx="29">
                  <c:v>1.1007070092730159E-6</c:v>
                </c:pt>
                <c:pt idx="30">
                  <c:v>1.1547215646756725E-6</c:v>
                </c:pt>
                <c:pt idx="31">
                  <c:v>1.2112975049805152E-6</c:v>
                </c:pt>
                <c:pt idx="32">
                  <c:v>1.2705527476598897E-6</c:v>
                </c:pt>
                <c:pt idx="33">
                  <c:v>1.3326105211210244E-6</c:v>
                </c:pt>
                <c:pt idx="34">
                  <c:v>1.3975996008562521E-6</c:v>
                </c:pt>
                <c:pt idx="35">
                  <c:v>1.4656545560347988E-6</c:v>
                </c:pt>
                <c:pt idx="36">
                  <c:v>1.5369160069966798E-6</c:v>
                </c:pt>
                <c:pt idx="37">
                  <c:v>1.6115308941294832E-6</c:v>
                </c:pt>
                <c:pt idx="38">
                  <c:v>1.6896527586300486E-6</c:v>
                </c:pt>
                <c:pt idx="39">
                  <c:v>1.7714420356750641E-6</c:v>
                </c:pt>
                <c:pt idx="40">
                  <c:v>1.8570663605477084E-6</c:v>
                </c:pt>
                <c:pt idx="41">
                  <c:v>1.9467008882915485E-6</c:v>
                </c:pt>
                <c:pt idx="42">
                  <c:v>2.0405286274880112E-6</c:v>
                </c:pt>
                <c:pt idx="43">
                  <c:v>2.1387407887799934E-6</c:v>
                </c:pt>
                <c:pt idx="44">
                  <c:v>2.2415371487916011E-6</c:v>
                </c:pt>
                <c:pt idx="45">
                  <c:v>2.3491264301225505E-6</c:v>
                </c:pt>
                <c:pt idx="46">
                  <c:v>2.4617266981256664E-6</c:v>
                </c:pt>
                <c:pt idx="47">
                  <c:v>2.5795657752070681E-6</c:v>
                </c:pt>
                <c:pt idx="48">
                  <c:v>2.7028816734211536E-6</c:v>
                </c:pt>
                <c:pt idx="49">
                  <c:v>2.8319230461664813E-6</c:v>
                </c:pt>
                <c:pt idx="50">
                  <c:v>2.9669496598241255E-6</c:v>
                </c:pt>
                <c:pt idx="51">
                  <c:v>3.1082328862170512E-6</c:v>
                </c:pt>
                <c:pt idx="52">
                  <c:v>3.2560562168077544E-6</c:v>
                </c:pt>
                <c:pt idx="53">
                  <c:v>3.4107157995917618E-6</c:v>
                </c:pt>
                <c:pt idx="54">
                  <c:v>3.5725209996866682E-6</c:v>
                </c:pt>
                <c:pt idx="55">
                  <c:v>3.7417949846603769E-6</c:v>
                </c:pt>
                <c:pt idx="56">
                  <c:v>3.9188753356881625E-6</c:v>
                </c:pt>
                <c:pt idx="57">
                  <c:v>4.1041146856760602E-6</c:v>
                </c:pt>
                <c:pt idx="58">
                  <c:v>4.2978813855380875E-6</c:v>
                </c:pt>
                <c:pt idx="59">
                  <c:v>4.5005601998671363E-6</c:v>
                </c:pt>
                <c:pt idx="60">
                  <c:v>4.7125530332937855E-6</c:v>
                </c:pt>
                <c:pt idx="61">
                  <c:v>4.9342796888843485E-6</c:v>
                </c:pt>
                <c:pt idx="62">
                  <c:v>5.1661786599887428E-6</c:v>
                </c:pt>
                <c:pt idx="63">
                  <c:v>5.4087079570109212E-6</c:v>
                </c:pt>
                <c:pt idx="64">
                  <c:v>5.6623459706394172E-6</c:v>
                </c:pt>
                <c:pt idx="65">
                  <c:v>5.9275923731429817E-6</c:v>
                </c:pt>
                <c:pt idx="66">
                  <c:v>6.2049690594070946E-6</c:v>
                </c:pt>
                <c:pt idx="67">
                  <c:v>6.4950211294607346E-6</c:v>
                </c:pt>
                <c:pt idx="68">
                  <c:v>6.7983179143197001E-6</c:v>
                </c:pt>
                <c:pt idx="69">
                  <c:v>7.1154540470530994E-6</c:v>
                </c:pt>
                <c:pt idx="70">
                  <c:v>7.447050581063605E-6</c:v>
                </c:pt>
                <c:pt idx="71">
                  <c:v>7.7937561576593634E-6</c:v>
                </c:pt>
                <c:pt idx="72">
                  <c:v>8.156248225087035E-6</c:v>
                </c:pt>
                <c:pt idx="73">
                  <c:v>8.5352343112907937E-6</c:v>
                </c:pt>
                <c:pt idx="74">
                  <c:v>8.9314533527615963E-6</c:v>
                </c:pt>
                <c:pt idx="75">
                  <c:v>9.3456770819451502E-6</c:v>
                </c:pt>
                <c:pt idx="76">
                  <c:v>9.7787114757855116E-6</c:v>
                </c:pt>
                <c:pt idx="77">
                  <c:v>1.0231398268094465E-5</c:v>
                </c:pt>
                <c:pt idx="78">
                  <c:v>1.0704616528555176E-5</c:v>
                </c:pt>
                <c:pt idx="79">
                  <c:v>1.1199284311292342E-5</c:v>
                </c:pt>
                <c:pt idx="80">
                  <c:v>1.1716360376069421E-5</c:v>
                </c:pt>
                <c:pt idx="81">
                  <c:v>1.2256845985308761E-5</c:v>
                </c:pt>
                <c:pt idx="82">
                  <c:v>1.2821786780270451E-5</c:v>
                </c:pt>
                <c:pt idx="83">
                  <c:v>1.3412274739872877E-5</c:v>
                </c:pt>
                <c:pt idx="84">
                  <c:v>1.4029450225790263E-5</c:v>
                </c:pt>
                <c:pt idx="85">
                  <c:v>1.4674504117623614E-5</c:v>
                </c:pt>
                <c:pt idx="86">
                  <c:v>1.5348680042107068E-5</c:v>
                </c:pt>
                <c:pt idx="87">
                  <c:v>1.6053276700486637E-5</c:v>
                </c:pt>
                <c:pt idx="88">
                  <c:v>1.6789650298390198E-5</c:v>
                </c:pt>
                <c:pt idx="89">
                  <c:v>1.7559217082696893E-5</c:v>
                </c:pt>
                <c:pt idx="90">
                  <c:v>1.8363455990113063E-5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6-4772-9372-BAA4039BA85E}"/>
            </c:ext>
          </c:extLst>
        </c:ser>
        <c:ser>
          <c:idx val="4"/>
          <c:order val="4"/>
          <c:tx>
            <c:strRef>
              <c:f>MIMICS_fT!$AH$1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MIMICS_fT!$AH$2:$AH$92</c:f>
              <c:numCache>
                <c:formatCode>General</c:formatCode>
                <c:ptCount val="91"/>
                <c:pt idx="0">
                  <c:v>3.867358311507743E-7</c:v>
                </c:pt>
                <c:pt idx="1">
                  <c:v>4.0808997831348538E-7</c:v>
                </c:pt>
                <c:pt idx="2">
                  <c:v>4.3058037305287276E-7</c:v>
                </c:pt>
                <c:pt idx="3">
                  <c:v>4.5426497772569981E-7</c:v>
                </c:pt>
                <c:pt idx="4">
                  <c:v>4.7920457952985404E-7</c:v>
                </c:pt>
                <c:pt idx="5">
                  <c:v>5.0546292212494163E-7</c:v>
                </c:pt>
                <c:pt idx="6">
                  <c:v>5.3310684316571805E-7</c:v>
                </c:pt>
                <c:pt idx="7">
                  <c:v>5.6220641800914952E-7</c:v>
                </c:pt>
                <c:pt idx="8">
                  <c:v>5.928351098674286E-7</c:v>
                </c:pt>
                <c:pt idx="9">
                  <c:v>6.2506992669132502E-7</c:v>
                </c:pt>
                <c:pt idx="10">
                  <c:v>6.5899158508083302E-7</c:v>
                </c:pt>
                <c:pt idx="11">
                  <c:v>6.9468468153322345E-7</c:v>
                </c:pt>
                <c:pt idx="12">
                  <c:v>7.3223787135235364E-7</c:v>
                </c:pt>
                <c:pt idx="13">
                  <c:v>7.7174405555741395E-7</c:v>
                </c:pt>
                <c:pt idx="14">
                  <c:v>8.1330057614428887E-7</c:v>
                </c:pt>
                <c:pt idx="15">
                  <c:v>8.5700942006835046E-7</c:v>
                </c:pt>
                <c:pt idx="16">
                  <c:v>9.0297743233384751E-7</c:v>
                </c:pt>
                <c:pt idx="17">
                  <c:v>9.5131653859212215E-7</c:v>
                </c:pt>
                <c:pt idx="18">
                  <c:v>1.0021439776687148E-6</c:v>
                </c:pt>
                <c:pt idx="19">
                  <c:v>1.0555825444580366E-6</c:v>
                </c:pt>
                <c:pt idx="20">
                  <c:v>1.1117608436437175E-6</c:v>
                </c:pt>
                <c:pt idx="21">
                  <c:v>1.1708135547230721E-6</c:v>
                </c:pt>
                <c:pt idx="22">
                  <c:v>1.2328817088352884E-6</c:v>
                </c:pt>
                <c:pt idx="23">
                  <c:v>1.2981129779151144E-6</c:v>
                </c:pt>
                <c:pt idx="24">
                  <c:v>1.3666619767169351E-6</c:v>
                </c:pt>
                <c:pt idx="25">
                  <c:v>1.4386905782782541E-6</c:v>
                </c:pt>
                <c:pt idx="26">
                  <c:v>1.5143682434168253E-6</c:v>
                </c:pt>
                <c:pt idx="27">
                  <c:v>1.5938723648819784E-6</c:v>
                </c:pt>
                <c:pt idx="28">
                  <c:v>1.6773886268082063E-6</c:v>
                </c:pt>
                <c:pt idx="29">
                  <c:v>1.7651113801477177E-6</c:v>
                </c:pt>
                <c:pt idx="30">
                  <c:v>1.8572440347886712E-6</c:v>
                </c:pt>
                <c:pt idx="31">
                  <c:v>1.9539994690970648E-6</c:v>
                </c:pt>
                <c:pt idx="32">
                  <c:v>2.0556004576529351E-6</c:v>
                </c:pt>
                <c:pt idx="33">
                  <c:v>2.1622801179855777E-6</c:v>
                </c:pt>
                <c:pt idx="34">
                  <c:v>2.2742823771481591E-6</c:v>
                </c:pt>
                <c:pt idx="35">
                  <c:v>2.3918624590092176E-6</c:v>
                </c:pt>
                <c:pt idx="36">
                  <c:v>2.5152873931773841E-6</c:v>
                </c:pt>
                <c:pt idx="37">
                  <c:v>2.6448365465161144E-6</c:v>
                </c:pt>
                <c:pt idx="38">
                  <c:v>2.7808021782476222E-6</c:v>
                </c:pt>
                <c:pt idx="39">
                  <c:v>2.9234900196892434E-6</c:v>
                </c:pt>
                <c:pt idx="40">
                  <c:v>3.0732198797116151E-6</c:v>
                </c:pt>
                <c:pt idx="41">
                  <c:v>3.2303262770562258E-6</c:v>
                </c:pt>
                <c:pt idx="42">
                  <c:v>3.3951591007000257E-6</c:v>
                </c:pt>
                <c:pt idx="43">
                  <c:v>3.5680842995073203E-6</c:v>
                </c:pt>
                <c:pt idx="44">
                  <c:v>3.7494846024639374E-6</c:v>
                </c:pt>
                <c:pt idx="45">
                  <c:v>3.9397602708457319E-6</c:v>
                </c:pt>
                <c:pt idx="46">
                  <c:v>4.1393298837332523E-6</c:v>
                </c:pt>
                <c:pt idx="47">
                  <c:v>4.3486311583466973E-6</c:v>
                </c:pt>
                <c:pt idx="48">
                  <c:v>4.5681218067402382E-6</c:v>
                </c:pt>
                <c:pt idx="49">
                  <c:v>4.7982804304627686E-6</c:v>
                </c:pt>
                <c:pt idx="50">
                  <c:v>5.0396074548630191E-6</c:v>
                </c:pt>
                <c:pt idx="51">
                  <c:v>5.2926261047908821E-6</c:v>
                </c:pt>
                <c:pt idx="52">
                  <c:v>5.5578834235241265E-6</c:v>
                </c:pt>
                <c:pt idx="53">
                  <c:v>5.8359513368303254E-6</c:v>
                </c:pt>
                <c:pt idx="54">
                  <c:v>6.1274277641579245E-6</c:v>
                </c:pt>
                <c:pt idx="55">
                  <c:v>6.4329377790383246E-6</c:v>
                </c:pt>
                <c:pt idx="56">
                  <c:v>6.7531348208725764E-6</c:v>
                </c:pt>
                <c:pt idx="57">
                  <c:v>7.0887019603721565E-6</c:v>
                </c:pt>
                <c:pt idx="58">
                  <c:v>7.4403532210230338E-6</c:v>
                </c:pt>
                <c:pt idx="59">
                  <c:v>7.808834959046951E-6</c:v>
                </c:pt>
                <c:pt idx="60">
                  <c:v>8.1949273044424968E-6</c:v>
                </c:pt>
                <c:pt idx="61">
                  <c:v>8.5994456658026121E-6</c:v>
                </c:pt>
                <c:pt idx="62">
                  <c:v>9.0232423017236239E-6</c:v>
                </c:pt>
                <c:pt idx="63">
                  <c:v>9.4672079617450546E-6</c:v>
                </c:pt>
                <c:pt idx="64">
                  <c:v>9.932273599889007E-6</c:v>
                </c:pt>
                <c:pt idx="65">
                  <c:v>1.0419412164002646E-5</c:v>
                </c:pt>
                <c:pt idx="66">
                  <c:v>1.0929640464248764E-5</c:v>
                </c:pt>
                <c:pt idx="67">
                  <c:v>1.1464021124236494E-5</c:v>
                </c:pt>
                <c:pt idx="68">
                  <c:v>1.2023664618437953E-5</c:v>
                </c:pt>
                <c:pt idx="69">
                  <c:v>1.2609731399697013E-5</c:v>
                </c:pt>
                <c:pt idx="70">
                  <c:v>1.3223434120804277E-5</c:v>
                </c:pt>
                <c:pt idx="71">
                  <c:v>1.3866039954286769E-5</c:v>
                </c:pt>
                <c:pt idx="72">
                  <c:v>1.4538873014743783E-5</c:v>
                </c:pt>
                <c:pt idx="73">
                  <c:v>1.5243316888250938E-5</c:v>
                </c:pt>
                <c:pt idx="74">
                  <c:v>1.5980817273553242E-5</c:v>
                </c:pt>
                <c:pt idx="75">
                  <c:v>1.6752884739976022E-5</c:v>
                </c:pt>
                <c:pt idx="76">
                  <c:v>1.7561097607199379E-5</c:v>
                </c:pt>
                <c:pt idx="77">
                  <c:v>1.8407104952268107E-5</c:v>
                </c:pt>
                <c:pt idx="78">
                  <c:v>1.9292629749445429E-5</c:v>
                </c:pt>
                <c:pt idx="79">
                  <c:v>2.0219472148766194E-5</c:v>
                </c:pt>
                <c:pt idx="80">
                  <c:v>2.1189512899401675E-5</c:v>
                </c:pt>
                <c:pt idx="81">
                  <c:v>2.2204716924218352E-5</c:v>
                </c:pt>
                <c:pt idx="82">
                  <c:v>2.3267137052192812E-5</c:v>
                </c:pt>
                <c:pt idx="83">
                  <c:v>2.4378917915638978E-5</c:v>
                </c:pt>
                <c:pt idx="84">
                  <c:v>2.5542300019508342E-5</c:v>
                </c:pt>
                <c:pt idx="85">
                  <c:v>2.6759623990345626E-5</c:v>
                </c:pt>
                <c:pt idx="86">
                  <c:v>2.8033335012813566E-5</c:v>
                </c:pt>
                <c:pt idx="87">
                  <c:v>2.9365987462049877E-5</c:v>
                </c:pt>
                <c:pt idx="88">
                  <c:v>3.0760249740483078E-5</c:v>
                </c:pt>
                <c:pt idx="89">
                  <c:v>3.2218909328112289E-5</c:v>
                </c:pt>
                <c:pt idx="90">
                  <c:v>3.3744878055653394E-5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6-4772-9372-BAA4039BA85E}"/>
            </c:ext>
          </c:extLst>
        </c:ser>
        <c:ser>
          <c:idx val="5"/>
          <c:order val="5"/>
          <c:tx>
            <c:strRef>
              <c:f>MIMICS_fT!$AI$1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MIMICS_fT!$AI$2:$AI$92</c:f>
              <c:numCache>
                <c:formatCode>General</c:formatCode>
                <c:ptCount val="91"/>
                <c:pt idx="0">
                  <c:v>3.0454313295220292E-7</c:v>
                </c:pt>
                <c:pt idx="1">
                  <c:v>3.2198925942892949E-7</c:v>
                </c:pt>
                <c:pt idx="2">
                  <c:v>3.4040317415128737E-7</c:v>
                </c:pt>
                <c:pt idx="3">
                  <c:v>3.5983652776839031E-7</c:v>
                </c:pt>
                <c:pt idx="4">
                  <c:v>3.8034360561450009E-7</c:v>
                </c:pt>
                <c:pt idx="5">
                  <c:v>4.0198145549716126E-7</c:v>
                </c:pt>
                <c:pt idx="6">
                  <c:v>4.2481002137600102E-7</c:v>
                </c:pt>
                <c:pt idx="7">
                  <c:v>4.4889228319291489E-7</c:v>
                </c:pt>
                <c:pt idx="8">
                  <c:v>4.742944031257371E-7</c:v>
                </c:pt>
                <c:pt idx="9">
                  <c:v>5.0108587854937686E-7</c:v>
                </c:pt>
                <c:pt idx="10">
                  <c:v>5.2933970200081186E-7</c:v>
                </c:pt>
                <c:pt idx="11">
                  <c:v>5.5913252845729246E-7</c:v>
                </c:pt>
                <c:pt idx="12">
                  <c:v>5.9054485025065966E-7</c:v>
                </c:pt>
                <c:pt idx="13">
                  <c:v>6.236611799548154E-7</c:v>
                </c:pt>
                <c:pt idx="14">
                  <c:v>6.5857024159817221E-7</c:v>
                </c:pt>
                <c:pt idx="15">
                  <c:v>6.9536517056834218E-7</c:v>
                </c:pt>
                <c:pt idx="16">
                  <c:v>7.3414372259245506E-7</c:v>
                </c:pt>
                <c:pt idx="17">
                  <c:v>7.750084921933433E-7</c:v>
                </c:pt>
                <c:pt idx="18">
                  <c:v>8.1806714103943687E-7</c:v>
                </c:pt>
                <c:pt idx="19">
                  <c:v>8.6343263662460048E-7</c:v>
                </c:pt>
                <c:pt idx="20">
                  <c:v>9.1122350173334924E-7</c:v>
                </c:pt>
                <c:pt idx="21">
                  <c:v>9.61564075166971E-7</c:v>
                </c:pt>
                <c:pt idx="22">
                  <c:v>1.0145847842270229E-6</c:v>
                </c:pt>
                <c:pt idx="23">
                  <c:v>1.0704224294745986E-6</c:v>
                </c:pt>
                <c:pt idx="24">
                  <c:v>1.1292204823066461E-6</c:v>
                </c:pt>
                <c:pt idx="25">
                  <c:v>1.1911293959145037E-6</c:v>
                </c:pt>
                <c:pt idx="26">
                  <c:v>1.2563069302148244E-6</c:v>
                </c:pt>
                <c:pt idx="27">
                  <c:v>1.3249184913691186E-6</c:v>
                </c:pt>
                <c:pt idx="28">
                  <c:v>1.3971374865354457E-6</c:v>
                </c:pt>
                <c:pt idx="29">
                  <c:v>1.473145694524196E-6</c:v>
                </c:pt>
                <c:pt idx="30">
                  <c:v>1.5531336530596902E-6</c:v>
                </c:pt>
                <c:pt idx="31">
                  <c:v>1.6373010633803732E-6</c:v>
                </c:pt>
                <c:pt idx="32">
                  <c:v>1.7258572129428363E-6</c:v>
                </c:pt>
                <c:pt idx="33">
                  <c:v>1.8190214170287673E-6</c:v>
                </c:pt>
                <c:pt idx="34">
                  <c:v>1.917023480089362E-6</c:v>
                </c:pt>
                <c:pt idx="35">
                  <c:v>2.0201041776986999E-6</c:v>
                </c:pt>
                <c:pt idx="36">
                  <c:v>2.1285157600261844E-6</c:v>
                </c:pt>
                <c:pt idx="37">
                  <c:v>2.2425224777784849E-6</c:v>
                </c:pt>
                <c:pt idx="38">
                  <c:v>2.3624011316035855E-6</c:v>
                </c:pt>
                <c:pt idx="39">
                  <c:v>2.4884416459934595E-6</c:v>
                </c:pt>
                <c:pt idx="40">
                  <c:v>2.6209476687678861E-6</c:v>
                </c:pt>
                <c:pt idx="41">
                  <c:v>2.760237197269902E-6</c:v>
                </c:pt>
                <c:pt idx="42">
                  <c:v>2.9066432324534417E-6</c:v>
                </c:pt>
                <c:pt idx="43">
                  <c:v>3.060514462096064E-6</c:v>
                </c:pt>
                <c:pt idx="44">
                  <c:v>3.222215974424322E-6</c:v>
                </c:pt>
                <c:pt idx="45">
                  <c:v>3.3921300034963107E-6</c:v>
                </c:pt>
                <c:pt idx="46">
                  <c:v>3.5706567077455497E-6</c:v>
                </c:pt>
                <c:pt idx="47">
                  <c:v>3.7582149831525673E-6</c:v>
                </c:pt>
                <c:pt idx="48">
                  <c:v>3.9552433125754194E-6</c:v>
                </c:pt>
                <c:pt idx="49">
                  <c:v>4.1622006528382738E-6</c:v>
                </c:pt>
                <c:pt idx="50">
                  <c:v>4.3795673612479596E-6</c:v>
                </c:pt>
                <c:pt idx="51">
                  <c:v>4.607846163282261E-6</c:v>
                </c:pt>
                <c:pt idx="52">
                  <c:v>4.8475631632709805E-6</c:v>
                </c:pt>
                <c:pt idx="53">
                  <c:v>5.0992688999713575E-6</c:v>
                </c:pt>
                <c:pt idx="54">
                  <c:v>5.3635394490235329E-6</c:v>
                </c:pt>
                <c:pt idx="55">
                  <c:v>5.6409775743595918E-6</c:v>
                </c:pt>
                <c:pt idx="56">
                  <c:v>5.9322139307314494E-6</c:v>
                </c:pt>
                <c:pt idx="57">
                  <c:v>6.2379083196185986E-6</c:v>
                </c:pt>
                <c:pt idx="58">
                  <c:v>6.5587510008765409E-6</c:v>
                </c:pt>
                <c:pt idx="59">
                  <c:v>6.8954640625913287E-6</c:v>
                </c:pt>
                <c:pt idx="60">
                  <c:v>7.2488028517142794E-6</c:v>
                </c:pt>
                <c:pt idx="61">
                  <c:v>7.6195574681649759E-6</c:v>
                </c:pt>
                <c:pt idx="62">
                  <c:v>8.0085543252090817E-6</c:v>
                </c:pt>
                <c:pt idx="63">
                  <c:v>8.4166577790416542E-6</c:v>
                </c:pt>
                <c:pt idx="64">
                  <c:v>8.8447718306360304E-6</c:v>
                </c:pt>
                <c:pt idx="65">
                  <c:v>9.2938419030533071E-6</c:v>
                </c:pt>
                <c:pt idx="66">
                  <c:v>9.7648566975485727E-6</c:v>
                </c:pt>
                <c:pt idx="67">
                  <c:v>1.0258850131957334E-5</c:v>
                </c:pt>
                <c:pt idx="68">
                  <c:v>1.0776903364999062E-5</c:v>
                </c:pt>
                <c:pt idx="69">
                  <c:v>1.132014691029541E-5</c:v>
                </c:pt>
                <c:pt idx="70">
                  <c:v>1.1889762844068181E-5</c:v>
                </c:pt>
                <c:pt idx="71">
                  <c:v>1.2486987110656769E-5</c:v>
                </c:pt>
                <c:pt idx="72">
                  <c:v>1.3113111930177532E-5</c:v>
                </c:pt>
                <c:pt idx="73">
                  <c:v>1.3769488312838168E-5</c:v>
                </c:pt>
                <c:pt idx="74">
                  <c:v>1.4457528684618832E-5</c:v>
                </c:pt>
                <c:pt idx="75">
                  <c:v>1.5178709629239674E-5</c:v>
                </c:pt>
                <c:pt idx="76">
                  <c:v>1.5934574751551315E-5</c:v>
                </c:pt>
                <c:pt idx="77">
                  <c:v>1.6726737667710799E-5</c:v>
                </c:pt>
                <c:pt idx="78">
                  <c:v>1.755688512774212E-5</c:v>
                </c:pt>
                <c:pt idx="79">
                  <c:v>1.8426780276327284E-5</c:v>
                </c:pt>
                <c:pt idx="80">
                  <c:v>1.9338266057930611E-5</c:v>
                </c:pt>
                <c:pt idx="81">
                  <c:v>2.0293268772628841E-5</c:v>
                </c:pt>
                <c:pt idx="82">
                  <c:v>2.1293801789299312E-5</c:v>
                </c:pt>
                <c:pt idx="83">
                  <c:v>2.2341969423112418E-5</c:v>
                </c:pt>
                <c:pt idx="84">
                  <c:v>2.3439970984578962E-5</c:v>
                </c:pt>
                <c:pt idx="85">
                  <c:v>2.4590105007724335E-5</c:v>
                </c:pt>
                <c:pt idx="86">
                  <c:v>2.5794773665292957E-5</c:v>
                </c:pt>
                <c:pt idx="87">
                  <c:v>2.7056487379235169E-5</c:v>
                </c:pt>
                <c:pt idx="88">
                  <c:v>2.8377869635092456E-5</c:v>
                </c:pt>
                <c:pt idx="89">
                  <c:v>2.9761662009275186E-5</c:v>
                </c:pt>
                <c:pt idx="90">
                  <c:v>3.121072941862379E-5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6-4772-9372-BAA4039B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3256"/>
        <c:axId val="444802928"/>
      </c:scatterChart>
      <c:valAx>
        <c:axId val="4448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2928"/>
        <c:crosses val="autoZero"/>
        <c:crossBetween val="midCat"/>
      </c:valAx>
      <c:valAx>
        <c:axId val="444802928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MIMICS_fT!$AL$1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MIMICS_fT!$AL$2:$AL$92</c:f>
              <c:numCache>
                <c:formatCode>General</c:formatCode>
                <c:ptCount val="91"/>
                <c:pt idx="0">
                  <c:v>1.9686238222697862E-6</c:v>
                </c:pt>
                <c:pt idx="1">
                  <c:v>2.0892216709742932E-6</c:v>
                </c:pt>
                <c:pt idx="2">
                  <c:v>2.2170772265921003E-6</c:v>
                </c:pt>
                <c:pt idx="3">
                  <c:v>2.3526174007451101E-6</c:v>
                </c:pt>
                <c:pt idx="4">
                  <c:v>2.4962934911777151E-6</c:v>
                </c:pt>
                <c:pt idx="5">
                  <c:v>2.6485825234106739E-6</c:v>
                </c:pt>
                <c:pt idx="6">
                  <c:v>2.8099886627599524E-6</c:v>
                </c:pt>
                <c:pt idx="7">
                  <c:v>2.9810447001954006E-6</c:v>
                </c:pt>
                <c:pt idx="8">
                  <c:v>3.1623136156737136E-6</c:v>
                </c:pt>
                <c:pt idx="9">
                  <c:v>3.3543902227464181E-6</c:v>
                </c:pt>
                <c:pt idx="10">
                  <c:v>3.5579028984170672E-6</c:v>
                </c:pt>
                <c:pt idx="11">
                  <c:v>3.7735154024025051E-6</c:v>
                </c:pt>
                <c:pt idx="12">
                  <c:v>4.0019287901414581E-6</c:v>
                </c:pt>
                <c:pt idx="13">
                  <c:v>4.2438834240900016E-6</c:v>
                </c:pt>
                <c:pt idx="14">
                  <c:v>4.5001610880480378E-6</c:v>
                </c:pt>
                <c:pt idx="15">
                  <c:v>4.7715872094741223E-6</c:v>
                </c:pt>
                <c:pt idx="16">
                  <c:v>5.0590331949681401E-6</c:v>
                </c:pt>
                <c:pt idx="17">
                  <c:v>5.3634188843328074E-6</c:v>
                </c:pt>
                <c:pt idx="18">
                  <c:v>5.6857151288662245E-6</c:v>
                </c:pt>
                <c:pt idx="19">
                  <c:v>6.0269464997890816E-6</c:v>
                </c:pt>
                <c:pt idx="20">
                  <c:v>6.3881941329719097E-6</c:v>
                </c:pt>
                <c:pt idx="21">
                  <c:v>6.7705987164008906E-6</c:v>
                </c:pt>
                <c:pt idx="22">
                  <c:v>7.1753636271048502E-6</c:v>
                </c:pt>
                <c:pt idx="23">
                  <c:v>7.6037582245625341E-6</c:v>
                </c:pt>
                <c:pt idx="24">
                  <c:v>8.0571213079180709E-6</c:v>
                </c:pt>
                <c:pt idx="25">
                  <c:v>8.5368647446540869E-6</c:v>
                </c:pt>
                <c:pt idx="26">
                  <c:v>9.0444772787074431E-6</c:v>
                </c:pt>
                <c:pt idx="27">
                  <c:v>9.5815285263618635E-6</c:v>
                </c:pt>
                <c:pt idx="28">
                  <c:v>1.0149673168616067E-5</c:v>
                </c:pt>
                <c:pt idx="29">
                  <c:v>1.0750655349105314E-5</c:v>
                </c:pt>
                <c:pt idx="30">
                  <c:v>1.1386313287050193E-5</c:v>
                </c:pt>
                <c:pt idx="31">
                  <c:v>1.2058584115118594E-5</c:v>
                </c:pt>
                <c:pt idx="32">
                  <c:v>1.2769508952517071E-5</c:v>
                </c:pt>
                <c:pt idx="33">
                  <c:v>1.3521238224075413E-5</c:v>
                </c:pt>
                <c:pt idx="34">
                  <c:v>1.431603723655603E-5</c:v>
                </c:pt>
                <c:pt idx="35">
                  <c:v>1.515629202390673E-5</c:v>
                </c:pt>
                <c:pt idx="36">
                  <c:v>1.6044515473683423E-5</c:v>
                </c:pt>
                <c:pt idx="37">
                  <c:v>1.6983353747399083E-5</c:v>
                </c:pt>
                <c:pt idx="38">
                  <c:v>1.7975593008108225E-5</c:v>
                </c:pt>
                <c:pt idx="39">
                  <c:v>1.9024166469111705E-5</c:v>
                </c:pt>
                <c:pt idx="40">
                  <c:v>2.0132161778268549E-5</c:v>
                </c:pt>
                <c:pt idx="41">
                  <c:v>2.1302828753028311E-5</c:v>
                </c:pt>
                <c:pt idx="42">
                  <c:v>2.2539587481951557E-5</c:v>
                </c:pt>
                <c:pt idx="43">
                  <c:v>2.3846036809169131E-5</c:v>
                </c:pt>
                <c:pt idx="44">
                  <c:v>2.5225963218942981E-5</c:v>
                </c:pt>
                <c:pt idx="45">
                  <c:v>2.6683350138234597E-5</c:v>
                </c:pt>
                <c:pt idx="46">
                  <c:v>2.8222387675963121E-5</c:v>
                </c:pt>
                <c:pt idx="47">
                  <c:v>2.9847482818445063E-5</c:v>
                </c:pt>
                <c:pt idx="48">
                  <c:v>3.1563270101352223E-5</c:v>
                </c:pt>
                <c:pt idx="49">
                  <c:v>3.3374622779407603E-5</c:v>
                </c:pt>
                <c:pt idx="50">
                  <c:v>3.5286664515959593E-5</c:v>
                </c:pt>
                <c:pt idx="51">
                  <c:v>3.7304781615536848E-5</c:v>
                </c:pt>
                <c:pt idx="52">
                  <c:v>3.9434635823489977E-5</c:v>
                </c:pt>
                <c:pt idx="53">
                  <c:v>4.1682177717875692E-5</c:v>
                </c:pt>
                <c:pt idx="54">
                  <c:v>4.4053660719832951E-5</c:v>
                </c:pt>
                <c:pt idx="55">
                  <c:v>4.6555655749844735E-5</c:v>
                </c:pt>
                <c:pt idx="56">
                  <c:v>4.919506655847325E-5</c:v>
                </c:pt>
                <c:pt idx="57">
                  <c:v>5.1979145761404233E-5</c:v>
                </c:pt>
                <c:pt idx="58">
                  <c:v>5.4915511609937254E-5</c:v>
                </c:pt>
                <c:pt idx="59">
                  <c:v>5.8012165529421827E-5</c:v>
                </c:pt>
                <c:pt idx="60">
                  <c:v>6.1277510459558713E-5</c:v>
                </c:pt>
                <c:pt idx="61">
                  <c:v>6.4720370031972271E-5</c:v>
                </c:pt>
                <c:pt idx="62">
                  <c:v>6.8350008622009215E-5</c:v>
                </c:pt>
                <c:pt idx="63">
                  <c:v>7.2176152313340388E-5</c:v>
                </c:pt>
                <c:pt idx="64">
                  <c:v>7.6209010815635674E-5</c:v>
                </c:pt>
                <c:pt idx="65">
                  <c:v>8.04593003773481E-5</c:v>
                </c:pt>
                <c:pt idx="66">
                  <c:v>8.4938267737493165E-5</c:v>
                </c:pt>
                <c:pt idx="67">
                  <c:v>8.9657715162238619E-5</c:v>
                </c:pt>
                <c:pt idx="68">
                  <c:v>9.4630026614134921E-5</c:v>
                </c:pt>
                <c:pt idx="69">
                  <c:v>9.9868195103924864E-5</c:v>
                </c:pt>
                <c:pt idx="70">
                  <c:v>1.0538585127707159E-4</c:v>
                </c:pt>
                <c:pt idx="71">
                  <c:v>1.1119729328944077E-4</c:v>
                </c:pt>
                <c:pt idx="72">
                  <c:v>1.1731751802897786E-4</c:v>
                </c:pt>
                <c:pt idx="73">
                  <c:v>1.2376225374272868E-4</c:v>
                </c:pt>
                <c:pt idx="74">
                  <c:v>1.3054799413117309E-4</c:v>
                </c:pt>
                <c:pt idx="75">
                  <c:v>1.3769203397457917E-4</c:v>
                </c:pt>
                <c:pt idx="76">
                  <c:v>1.4521250635894954E-4</c:v>
                </c:pt>
                <c:pt idx="77">
                  <c:v>1.5312842157211374E-4</c:v>
                </c:pt>
                <c:pt idx="78">
                  <c:v>1.6145970774364749E-4</c:v>
                </c:pt>
                <c:pt idx="79">
                  <c:v>1.7022725330555959E-4</c:v>
                </c:pt>
                <c:pt idx="80">
                  <c:v>1.794529513540891E-4</c:v>
                </c:pt>
                <c:pt idx="81">
                  <c:v>1.8915974599651979E-4</c:v>
                </c:pt>
                <c:pt idx="82">
                  <c:v>1.9937168077062929E-4</c:v>
                </c:pt>
                <c:pt idx="83">
                  <c:v>2.1011394922827823E-4</c:v>
                </c:pt>
                <c:pt idx="84">
                  <c:v>2.2141294777868717E-4</c:v>
                </c:pt>
                <c:pt idx="85">
                  <c:v>2.3329633089120069E-4</c:v>
                </c:pt>
                <c:pt idx="86">
                  <c:v>2.4579306876174528E-4</c:v>
                </c:pt>
                <c:pt idx="87">
                  <c:v>2.5893350755180959E-4</c:v>
                </c:pt>
                <c:pt idx="88">
                  <c:v>2.7274943231360822E-4</c:v>
                </c:pt>
                <c:pt idx="89">
                  <c:v>2.872741327201128E-4</c:v>
                </c:pt>
                <c:pt idx="90">
                  <c:v>3.025424717239064E-4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875-B377-E25155A89ADF}"/>
            </c:ext>
          </c:extLst>
        </c:ser>
        <c:ser>
          <c:idx val="1"/>
          <c:order val="1"/>
          <c:tx>
            <c:strRef>
              <c:f>MIMICS_fT!$AM$1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MIMICS_fT!$AM$2:$AM$92</c:f>
              <c:numCache>
                <c:formatCode>General</c:formatCode>
                <c:ptCount val="91"/>
                <c:pt idx="0">
                  <c:v>2.5782388743384951E-7</c:v>
                </c:pt>
                <c:pt idx="1">
                  <c:v>2.7205998554232355E-7</c:v>
                </c:pt>
                <c:pt idx="2">
                  <c:v>2.8705358203524852E-7</c:v>
                </c:pt>
                <c:pt idx="3">
                  <c:v>3.0284331848379986E-7</c:v>
                </c:pt>
                <c:pt idx="4">
                  <c:v>3.1946971968656936E-7</c:v>
                </c:pt>
                <c:pt idx="5">
                  <c:v>3.3697528141662774E-7</c:v>
                </c:pt>
                <c:pt idx="6">
                  <c:v>3.5540456211047872E-7</c:v>
                </c:pt>
                <c:pt idx="7">
                  <c:v>3.7480427867276635E-7</c:v>
                </c:pt>
                <c:pt idx="8">
                  <c:v>3.9522340657828573E-7</c:v>
                </c:pt>
                <c:pt idx="9">
                  <c:v>4.1671328446088347E-7</c:v>
                </c:pt>
                <c:pt idx="10">
                  <c:v>4.3932772338722201E-7</c:v>
                </c:pt>
                <c:pt idx="11">
                  <c:v>4.6312312102214898E-7</c:v>
                </c:pt>
                <c:pt idx="12">
                  <c:v>4.8815858090156909E-7</c:v>
                </c:pt>
                <c:pt idx="13">
                  <c:v>5.1449603703827586E-7</c:v>
                </c:pt>
                <c:pt idx="14">
                  <c:v>5.4220038409619265E-7</c:v>
                </c:pt>
                <c:pt idx="15">
                  <c:v>5.7133961337890034E-7</c:v>
                </c:pt>
                <c:pt idx="16">
                  <c:v>6.0198495488923167E-7</c:v>
                </c:pt>
                <c:pt idx="17">
                  <c:v>6.3421102572808144E-7</c:v>
                </c:pt>
                <c:pt idx="18">
                  <c:v>6.680959851124765E-7</c:v>
                </c:pt>
                <c:pt idx="19">
                  <c:v>7.0372169630535767E-7</c:v>
                </c:pt>
                <c:pt idx="20">
                  <c:v>7.4117389576247826E-7</c:v>
                </c:pt>
                <c:pt idx="21">
                  <c:v>7.8054236981538149E-7</c:v>
                </c:pt>
                <c:pt idx="22">
                  <c:v>8.2192113922352569E-7</c:v>
                </c:pt>
                <c:pt idx="23">
                  <c:v>8.6540865194340957E-7</c:v>
                </c:pt>
                <c:pt idx="24">
                  <c:v>9.1110798447795677E-7</c:v>
                </c:pt>
                <c:pt idx="25">
                  <c:v>9.5912705218550269E-7</c:v>
                </c:pt>
                <c:pt idx="26">
                  <c:v>1.0095788289445503E-6</c:v>
                </c:pt>
                <c:pt idx="27">
                  <c:v>1.0625815765879858E-6</c:v>
                </c:pt>
                <c:pt idx="28">
                  <c:v>1.1182590845388042E-6</c:v>
                </c:pt>
                <c:pt idx="29">
                  <c:v>1.1767409200984785E-6</c:v>
                </c:pt>
                <c:pt idx="30">
                  <c:v>1.2381626898591143E-6</c:v>
                </c:pt>
                <c:pt idx="31">
                  <c:v>1.3026663127313765E-6</c:v>
                </c:pt>
                <c:pt idx="32">
                  <c:v>1.3704003051019567E-6</c:v>
                </c:pt>
                <c:pt idx="33">
                  <c:v>1.441520078657052E-6</c:v>
                </c:pt>
                <c:pt idx="34">
                  <c:v>1.5161882514321058E-6</c:v>
                </c:pt>
                <c:pt idx="35">
                  <c:v>1.594574972672812E-6</c:v>
                </c:pt>
                <c:pt idx="36">
                  <c:v>1.6768582621182562E-6</c:v>
                </c:pt>
                <c:pt idx="37">
                  <c:v>1.763224364344076E-6</c:v>
                </c:pt>
                <c:pt idx="38">
                  <c:v>1.8538681188317482E-6</c:v>
                </c:pt>
                <c:pt idx="39">
                  <c:v>1.9489933464594956E-6</c:v>
                </c:pt>
                <c:pt idx="40">
                  <c:v>2.048813253141077E-6</c:v>
                </c:pt>
                <c:pt idx="41">
                  <c:v>2.1535508513708172E-6</c:v>
                </c:pt>
                <c:pt idx="42">
                  <c:v>2.2634394004666838E-6</c:v>
                </c:pt>
                <c:pt idx="43">
                  <c:v>2.3787228663382138E-6</c:v>
                </c:pt>
                <c:pt idx="44">
                  <c:v>2.4996564016426249E-6</c:v>
                </c:pt>
                <c:pt idx="45">
                  <c:v>2.626506847230488E-6</c:v>
                </c:pt>
                <c:pt idx="46">
                  <c:v>2.759553255822168E-6</c:v>
                </c:pt>
                <c:pt idx="47">
                  <c:v>2.8990874388977985E-6</c:v>
                </c:pt>
                <c:pt idx="48">
                  <c:v>3.0454145378268251E-6</c:v>
                </c:pt>
                <c:pt idx="49">
                  <c:v>3.1988536203085126E-6</c:v>
                </c:pt>
                <c:pt idx="50">
                  <c:v>3.3597383032420125E-6</c:v>
                </c:pt>
                <c:pt idx="51">
                  <c:v>3.5284174031939211E-6</c:v>
                </c:pt>
                <c:pt idx="52">
                  <c:v>3.7052556156827513E-6</c:v>
                </c:pt>
                <c:pt idx="53">
                  <c:v>3.8906342245535497E-6</c:v>
                </c:pt>
                <c:pt idx="54">
                  <c:v>4.0849518427719497E-6</c:v>
                </c:pt>
                <c:pt idx="55">
                  <c:v>4.2886251860255495E-6</c:v>
                </c:pt>
                <c:pt idx="56">
                  <c:v>4.5020898805817179E-6</c:v>
                </c:pt>
                <c:pt idx="57">
                  <c:v>4.7258013069147719E-6</c:v>
                </c:pt>
                <c:pt idx="58">
                  <c:v>4.9602354806820236E-6</c:v>
                </c:pt>
                <c:pt idx="59">
                  <c:v>5.205889972697967E-6</c:v>
                </c:pt>
                <c:pt idx="60">
                  <c:v>5.4632848696283307E-6</c:v>
                </c:pt>
                <c:pt idx="61">
                  <c:v>5.7329637772017414E-6</c:v>
                </c:pt>
                <c:pt idx="62">
                  <c:v>6.0154948678157482E-6</c:v>
                </c:pt>
                <c:pt idx="63">
                  <c:v>6.3114719744967042E-6</c:v>
                </c:pt>
                <c:pt idx="64">
                  <c:v>6.621515733259338E-6</c:v>
                </c:pt>
                <c:pt idx="65">
                  <c:v>6.9462747760017651E-6</c:v>
                </c:pt>
                <c:pt idx="66">
                  <c:v>7.2864269761658421E-6</c:v>
                </c:pt>
                <c:pt idx="67">
                  <c:v>7.6426807494909971E-6</c:v>
                </c:pt>
                <c:pt idx="68">
                  <c:v>8.0157764122919688E-6</c:v>
                </c:pt>
                <c:pt idx="69">
                  <c:v>8.406487599798007E-6</c:v>
                </c:pt>
                <c:pt idx="70">
                  <c:v>8.8156227472028512E-6</c:v>
                </c:pt>
                <c:pt idx="71">
                  <c:v>9.2440266361911791E-6</c:v>
                </c:pt>
                <c:pt idx="72">
                  <c:v>9.6925820098291906E-6</c:v>
                </c:pt>
                <c:pt idx="73">
                  <c:v>1.0162211258833961E-5</c:v>
                </c:pt>
                <c:pt idx="74">
                  <c:v>1.0653878182368829E-5</c:v>
                </c:pt>
                <c:pt idx="75">
                  <c:v>1.1168589826650682E-5</c:v>
                </c:pt>
                <c:pt idx="76">
                  <c:v>1.1707398404799587E-5</c:v>
                </c:pt>
                <c:pt idx="77">
                  <c:v>1.2271403301512071E-5</c:v>
                </c:pt>
                <c:pt idx="78">
                  <c:v>1.2861753166296953E-5</c:v>
                </c:pt>
                <c:pt idx="79">
                  <c:v>1.3479648099177465E-5</c:v>
                </c:pt>
                <c:pt idx="80">
                  <c:v>1.4126341932934449E-5</c:v>
                </c:pt>
                <c:pt idx="81">
                  <c:v>1.4803144616145568E-5</c:v>
                </c:pt>
                <c:pt idx="82">
                  <c:v>1.5511424701461876E-5</c:v>
                </c:pt>
                <c:pt idx="83">
                  <c:v>1.6252611943759317E-5</c:v>
                </c:pt>
                <c:pt idx="84">
                  <c:v>1.7028200013005565E-5</c:v>
                </c:pt>
                <c:pt idx="85">
                  <c:v>1.7839749326897084E-5</c:v>
                </c:pt>
                <c:pt idx="86">
                  <c:v>1.8688890008542374E-5</c:v>
                </c:pt>
                <c:pt idx="87">
                  <c:v>1.9577324974699917E-5</c:v>
                </c:pt>
                <c:pt idx="88">
                  <c:v>2.0506833160322051E-5</c:v>
                </c:pt>
                <c:pt idx="89">
                  <c:v>2.1479272885408188E-5</c:v>
                </c:pt>
                <c:pt idx="90">
                  <c:v>2.2496585370435599E-5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875-B377-E25155A89ADF}"/>
            </c:ext>
          </c:extLst>
        </c:ser>
        <c:ser>
          <c:idx val="2"/>
          <c:order val="2"/>
          <c:tx>
            <c:strRef>
              <c:f>MIMICS_fT!$AN$1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MIMICS_fT!$AN$2:$AN$92</c:f>
              <c:numCache>
                <c:formatCode>General</c:formatCode>
                <c:ptCount val="91"/>
                <c:pt idx="0">
                  <c:v>1.6744234891821942E-6</c:v>
                </c:pt>
                <c:pt idx="1">
                  <c:v>1.7726030409251755E-6</c:v>
                </c:pt>
                <c:pt idx="2">
                  <c:v>1.876380790961229E-6</c:v>
                </c:pt>
                <c:pt idx="3">
                  <c:v>1.986065126408326E-6</c:v>
                </c:pt>
                <c:pt idx="4">
                  <c:v>2.1019807242633183E-6</c:v>
                </c:pt>
                <c:pt idx="5">
                  <c:v>2.2244693701484744E-6</c:v>
                </c:pt>
                <c:pt idx="6">
                  <c:v>2.3538908159773433E-6</c:v>
                </c:pt>
                <c:pt idx="7">
                  <c:v>2.4906236782906865E-6</c:v>
                </c:pt>
                <c:pt idx="8">
                  <c:v>2.6350663790890152E-6</c:v>
                </c:pt>
                <c:pt idx="9">
                  <c:v>2.7876381310673304E-6</c:v>
                </c:pt>
                <c:pt idx="10">
                  <c:v>2.9487799692402292E-6</c:v>
                </c:pt>
                <c:pt idx="11">
                  <c:v>3.1189558310316334E-6</c:v>
                </c:pt>
                <c:pt idx="12">
                  <c:v>3.298653686993331E-6</c:v>
                </c:pt>
                <c:pt idx="13">
                  <c:v>3.4883867244103231E-6</c:v>
                </c:pt>
                <c:pt idx="14">
                  <c:v>3.6886945861489249E-6</c:v>
                </c:pt>
                <c:pt idx="15">
                  <c:v>3.9001446672058422E-6</c:v>
                </c:pt>
                <c:pt idx="16">
                  <c:v>4.1233334715231741E-6</c:v>
                </c:pt>
                <c:pt idx="17">
                  <c:v>4.3588880317457805E-6</c:v>
                </c:pt>
                <c:pt idx="18">
                  <c:v>4.6074673947138375E-6</c:v>
                </c:pt>
                <c:pt idx="19">
                  <c:v>4.8697641756049396E-6</c:v>
                </c:pt>
                <c:pt idx="20">
                  <c:v>5.1465061837670178E-6</c:v>
                </c:pt>
                <c:pt idx="21">
                  <c:v>5.4384581234159477E-6</c:v>
                </c:pt>
                <c:pt idx="22">
                  <c:v>5.7464233725100928E-6</c:v>
                </c:pt>
                <c:pt idx="23">
                  <c:v>6.0712458432586559E-6</c:v>
                </c:pt>
                <c:pt idx="24">
                  <c:v>6.4138119278717994E-6</c:v>
                </c:pt>
                <c:pt idx="25">
                  <c:v>6.7750525333181297E-6</c:v>
                </c:pt>
                <c:pt idx="26">
                  <c:v>7.1559452090200657E-6</c:v>
                </c:pt>
                <c:pt idx="27">
                  <c:v>7.5575163715896385E-6</c:v>
                </c:pt>
                <c:pt idx="28">
                  <c:v>7.9808436308872517E-6</c:v>
                </c:pt>
                <c:pt idx="29">
                  <c:v>8.4270582218736003E-6</c:v>
                </c:pt>
                <c:pt idx="30">
                  <c:v>8.8973475469213616E-6</c:v>
                </c:pt>
                <c:pt idx="31">
                  <c:v>9.3929578334581842E-6</c:v>
                </c:pt>
                <c:pt idx="32">
                  <c:v>9.9151969120268952E-6</c:v>
                </c:pt>
                <c:pt idx="33">
                  <c:v>1.0465437120072268E-5</c:v>
                </c:pt>
                <c:pt idx="34">
                  <c:v>1.1045118336997797E-5</c:v>
                </c:pt>
                <c:pt idx="35">
                  <c:v>1.1655751156280081E-5</c:v>
                </c:pt>
                <c:pt idx="36">
                  <c:v>1.2298920200683416E-5</c:v>
                </c:pt>
                <c:pt idx="37">
                  <c:v>1.2976287586883877E-5</c:v>
                </c:pt>
                <c:pt idx="38">
                  <c:v>1.3689596546090775E-5</c:v>
                </c:pt>
                <c:pt idx="39">
                  <c:v>1.4440675207543962E-5</c:v>
                </c:pt>
                <c:pt idx="40">
                  <c:v>1.5231440552069623E-5</c:v>
                </c:pt>
                <c:pt idx="41">
                  <c:v>1.6063902543194751E-5</c:v>
                </c:pt>
                <c:pt idx="42">
                  <c:v>1.6940168443651765E-5</c:v>
                </c:pt>
                <c:pt idx="43">
                  <c:v>1.7862447325451619E-5</c:v>
                </c:pt>
                <c:pt idx="44">
                  <c:v>1.8833054782065461E-5</c:v>
                </c:pt>
                <c:pt idx="45">
                  <c:v>1.9854417851632899E-5</c:v>
                </c:pt>
                <c:pt idx="46">
                  <c:v>2.0929080160509736E-5</c:v>
                </c:pt>
                <c:pt idx="47">
                  <c:v>2.2059707296880966E-5</c:v>
                </c:pt>
                <c:pt idx="48">
                  <c:v>2.32490924245948E-5</c:v>
                </c:pt>
                <c:pt idx="49">
                  <c:v>2.4500162147824213E-5</c:v>
                </c:pt>
                <c:pt idx="50">
                  <c:v>2.5815982637632222E-5</c:v>
                </c:pt>
                <c:pt idx="51">
                  <c:v>2.7199766032007702E-5</c:v>
                </c:pt>
                <c:pt idx="52">
                  <c:v>2.8654877121451348E-5</c:v>
                </c:pt>
                <c:pt idx="53">
                  <c:v>3.018484033272711E-5</c:v>
                </c:pt>
                <c:pt idx="54">
                  <c:v>3.1793347023952921E-5</c:v>
                </c:pt>
                <c:pt idx="55">
                  <c:v>3.34842631047886E-5</c:v>
                </c:pt>
                <c:pt idx="56">
                  <c:v>3.526163699608894E-5</c:v>
                </c:pt>
                <c:pt idx="57">
                  <c:v>3.7129707944026491E-5</c:v>
                </c:pt>
                <c:pt idx="58">
                  <c:v>3.9092914704352854E-5</c:v>
                </c:pt>
                <c:pt idx="59">
                  <c:v>4.1155904613162781E-5</c:v>
                </c:pt>
                <c:pt idx="60">
                  <c:v>4.3323543061249207E-5</c:v>
                </c:pt>
                <c:pt idx="61">
                  <c:v>4.5600923389895258E-5</c:v>
                </c:pt>
                <c:pt idx="62">
                  <c:v>4.7993377226738927E-5</c:v>
                </c:pt>
                <c:pt idx="63">
                  <c:v>5.0506485281171788E-5</c:v>
                </c:pt>
                <c:pt idx="64">
                  <c:v>5.3146088619595422E-5</c:v>
                </c:pt>
                <c:pt idx="65">
                  <c:v>5.5918300441757419E-5</c:v>
                </c:pt>
                <c:pt idx="66">
                  <c:v>5.8829518380329705E-5</c:v>
                </c:pt>
                <c:pt idx="67">
                  <c:v>6.1886437346872323E-5</c:v>
                </c:pt>
                <c:pt idx="68">
                  <c:v>6.5096062948348995E-5</c:v>
                </c:pt>
                <c:pt idx="69">
                  <c:v>6.8465725499430662E-5</c:v>
                </c:pt>
                <c:pt idx="70">
                  <c:v>7.2003094656939711E-5</c:v>
                </c:pt>
                <c:pt idx="71">
                  <c:v>7.571619470395125E-5</c:v>
                </c:pt>
                <c:pt idx="72">
                  <c:v>7.961342051228615E-5</c:v>
                </c:pt>
                <c:pt idx="73">
                  <c:v>8.3703554213399831E-5</c:v>
                </c:pt>
                <c:pt idx="74">
                  <c:v>8.7995782608996258E-5</c:v>
                </c:pt>
                <c:pt idx="75">
                  <c:v>9.2499715354081469E-5</c:v>
                </c:pt>
                <c:pt idx="76">
                  <c:v>9.7225403946616951E-5</c:v>
                </c:pt>
                <c:pt idx="77">
                  <c:v>1.0218336155943908E-4</c:v>
                </c:pt>
                <c:pt idx="78">
                  <c:v>1.073845837516889E-4</c:v>
                </c:pt>
                <c:pt idx="79">
                  <c:v>1.1284057009864006E-4</c:v>
                </c:pt>
                <c:pt idx="80">
                  <c:v>1.1856334678052621E-4</c:v>
                </c:pt>
                <c:pt idx="81">
                  <c:v>1.2456549017276637E-4</c:v>
                </c:pt>
                <c:pt idx="82">
                  <c:v>1.308601514818527E-4</c:v>
                </c:pt>
                <c:pt idx="83">
                  <c:v>1.3746108247312226E-4</c:v>
                </c:pt>
                <c:pt idx="84">
                  <c:v>1.4438266233866661E-4</c:v>
                </c:pt>
                <c:pt idx="85">
                  <c:v>1.5163992575577099E-4</c:v>
                </c:pt>
                <c:pt idx="86">
                  <c:v>1.5924859218848886E-4</c:v>
                </c:pt>
                <c:pt idx="87">
                  <c:v>1.6722509648727752E-4</c:v>
                </c:pt>
                <c:pt idx="88">
                  <c:v>1.7558662084404944E-4</c:v>
                </c:pt>
                <c:pt idx="89">
                  <c:v>1.8435112816251106E-4</c:v>
                </c:pt>
                <c:pt idx="90">
                  <c:v>1.9353739690630868E-4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875-B377-E25155A89ADF}"/>
            </c:ext>
          </c:extLst>
        </c:ser>
        <c:ser>
          <c:idx val="3"/>
          <c:order val="3"/>
          <c:tx>
            <c:strRef>
              <c:f>MIMICS_fT!$AO$1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MIMICS_fT!$AO$2:$AO$92</c:f>
              <c:numCache>
                <c:formatCode>General</c:formatCode>
                <c:ptCount val="91"/>
                <c:pt idx="0">
                  <c:v>3.867358311507743E-7</c:v>
                </c:pt>
                <c:pt idx="1">
                  <c:v>4.0808997831348538E-7</c:v>
                </c:pt>
                <c:pt idx="2">
                  <c:v>4.3058037305287276E-7</c:v>
                </c:pt>
                <c:pt idx="3">
                  <c:v>4.5426497772569981E-7</c:v>
                </c:pt>
                <c:pt idx="4">
                  <c:v>4.7920457952985404E-7</c:v>
                </c:pt>
                <c:pt idx="5">
                  <c:v>5.0546292212494163E-7</c:v>
                </c:pt>
                <c:pt idx="6">
                  <c:v>5.3310684316571805E-7</c:v>
                </c:pt>
                <c:pt idx="7">
                  <c:v>5.6220641800914952E-7</c:v>
                </c:pt>
                <c:pt idx="8">
                  <c:v>5.928351098674286E-7</c:v>
                </c:pt>
                <c:pt idx="9">
                  <c:v>6.2506992669132502E-7</c:v>
                </c:pt>
                <c:pt idx="10">
                  <c:v>6.5899158508083302E-7</c:v>
                </c:pt>
                <c:pt idx="11">
                  <c:v>6.9468468153322345E-7</c:v>
                </c:pt>
                <c:pt idx="12">
                  <c:v>7.3223787135235364E-7</c:v>
                </c:pt>
                <c:pt idx="13">
                  <c:v>7.7174405555741395E-7</c:v>
                </c:pt>
                <c:pt idx="14">
                  <c:v>8.1330057614428887E-7</c:v>
                </c:pt>
                <c:pt idx="15">
                  <c:v>8.5700942006835046E-7</c:v>
                </c:pt>
                <c:pt idx="16">
                  <c:v>9.0297743233384751E-7</c:v>
                </c:pt>
                <c:pt idx="17">
                  <c:v>9.5131653859212215E-7</c:v>
                </c:pt>
                <c:pt idx="18">
                  <c:v>1.0021439776687148E-6</c:v>
                </c:pt>
                <c:pt idx="19">
                  <c:v>1.0555825444580366E-6</c:v>
                </c:pt>
                <c:pt idx="20">
                  <c:v>1.1117608436437175E-6</c:v>
                </c:pt>
                <c:pt idx="21">
                  <c:v>1.1708135547230721E-6</c:v>
                </c:pt>
                <c:pt idx="22">
                  <c:v>1.2328817088352884E-6</c:v>
                </c:pt>
                <c:pt idx="23">
                  <c:v>1.2981129779151144E-6</c:v>
                </c:pt>
                <c:pt idx="24">
                  <c:v>1.3666619767169351E-6</c:v>
                </c:pt>
                <c:pt idx="25">
                  <c:v>1.4386905782782541E-6</c:v>
                </c:pt>
                <c:pt idx="26">
                  <c:v>1.5143682434168253E-6</c:v>
                </c:pt>
                <c:pt idx="27">
                  <c:v>1.5938723648819784E-6</c:v>
                </c:pt>
                <c:pt idx="28">
                  <c:v>1.6773886268082063E-6</c:v>
                </c:pt>
                <c:pt idx="29">
                  <c:v>1.7651113801477177E-6</c:v>
                </c:pt>
                <c:pt idx="30">
                  <c:v>1.8572440347886712E-6</c:v>
                </c:pt>
                <c:pt idx="31">
                  <c:v>1.9539994690970648E-6</c:v>
                </c:pt>
                <c:pt idx="32">
                  <c:v>2.0556004576529351E-6</c:v>
                </c:pt>
                <c:pt idx="33">
                  <c:v>2.1622801179855777E-6</c:v>
                </c:pt>
                <c:pt idx="34">
                  <c:v>2.2742823771481591E-6</c:v>
                </c:pt>
                <c:pt idx="35">
                  <c:v>2.3918624590092176E-6</c:v>
                </c:pt>
                <c:pt idx="36">
                  <c:v>2.5152873931773841E-6</c:v>
                </c:pt>
                <c:pt idx="37">
                  <c:v>2.6448365465161144E-6</c:v>
                </c:pt>
                <c:pt idx="38">
                  <c:v>2.7808021782476222E-6</c:v>
                </c:pt>
                <c:pt idx="39">
                  <c:v>2.9234900196892434E-6</c:v>
                </c:pt>
                <c:pt idx="40">
                  <c:v>3.0732198797116151E-6</c:v>
                </c:pt>
                <c:pt idx="41">
                  <c:v>3.2303262770562258E-6</c:v>
                </c:pt>
                <c:pt idx="42">
                  <c:v>3.3951591007000257E-6</c:v>
                </c:pt>
                <c:pt idx="43">
                  <c:v>3.5680842995073203E-6</c:v>
                </c:pt>
                <c:pt idx="44">
                  <c:v>3.7494846024639374E-6</c:v>
                </c:pt>
                <c:pt idx="45">
                  <c:v>3.9397602708457319E-6</c:v>
                </c:pt>
                <c:pt idx="46">
                  <c:v>4.1393298837332523E-6</c:v>
                </c:pt>
                <c:pt idx="47">
                  <c:v>4.3486311583466973E-6</c:v>
                </c:pt>
                <c:pt idx="48">
                  <c:v>4.5681218067402382E-6</c:v>
                </c:pt>
                <c:pt idx="49">
                  <c:v>4.7982804304627686E-6</c:v>
                </c:pt>
                <c:pt idx="50">
                  <c:v>5.0396074548630191E-6</c:v>
                </c:pt>
                <c:pt idx="51">
                  <c:v>5.2926261047908821E-6</c:v>
                </c:pt>
                <c:pt idx="52">
                  <c:v>5.5578834235241265E-6</c:v>
                </c:pt>
                <c:pt idx="53">
                  <c:v>5.8359513368303254E-6</c:v>
                </c:pt>
                <c:pt idx="54">
                  <c:v>6.1274277641579245E-6</c:v>
                </c:pt>
                <c:pt idx="55">
                  <c:v>6.4329377790383246E-6</c:v>
                </c:pt>
                <c:pt idx="56">
                  <c:v>6.7531348208725764E-6</c:v>
                </c:pt>
                <c:pt idx="57">
                  <c:v>7.0887019603721565E-6</c:v>
                </c:pt>
                <c:pt idx="58">
                  <c:v>7.4403532210230338E-6</c:v>
                </c:pt>
                <c:pt idx="59">
                  <c:v>7.808834959046951E-6</c:v>
                </c:pt>
                <c:pt idx="60">
                  <c:v>8.1949273044424968E-6</c:v>
                </c:pt>
                <c:pt idx="61">
                  <c:v>8.5994456658026121E-6</c:v>
                </c:pt>
                <c:pt idx="62">
                  <c:v>9.0232423017236239E-6</c:v>
                </c:pt>
                <c:pt idx="63">
                  <c:v>9.4672079617450546E-6</c:v>
                </c:pt>
                <c:pt idx="64">
                  <c:v>9.932273599889007E-6</c:v>
                </c:pt>
                <c:pt idx="65">
                  <c:v>1.0419412164002646E-5</c:v>
                </c:pt>
                <c:pt idx="66">
                  <c:v>1.0929640464248764E-5</c:v>
                </c:pt>
                <c:pt idx="67">
                  <c:v>1.1464021124236494E-5</c:v>
                </c:pt>
                <c:pt idx="68">
                  <c:v>1.2023664618437953E-5</c:v>
                </c:pt>
                <c:pt idx="69">
                  <c:v>1.2609731399697013E-5</c:v>
                </c:pt>
                <c:pt idx="70">
                  <c:v>1.3223434120804277E-5</c:v>
                </c:pt>
                <c:pt idx="71">
                  <c:v>1.3866039954286769E-5</c:v>
                </c:pt>
                <c:pt idx="72">
                  <c:v>1.4538873014743783E-5</c:v>
                </c:pt>
                <c:pt idx="73">
                  <c:v>1.5243316888250938E-5</c:v>
                </c:pt>
                <c:pt idx="74">
                  <c:v>1.5980817273553242E-5</c:v>
                </c:pt>
                <c:pt idx="75">
                  <c:v>1.6752884739976022E-5</c:v>
                </c:pt>
                <c:pt idx="76">
                  <c:v>1.7561097607199379E-5</c:v>
                </c:pt>
                <c:pt idx="77">
                  <c:v>1.8407104952268107E-5</c:v>
                </c:pt>
                <c:pt idx="78">
                  <c:v>1.9292629749445429E-5</c:v>
                </c:pt>
                <c:pt idx="79">
                  <c:v>2.0219472148766194E-5</c:v>
                </c:pt>
                <c:pt idx="80">
                  <c:v>2.1189512899401675E-5</c:v>
                </c:pt>
                <c:pt idx="81">
                  <c:v>2.2204716924218352E-5</c:v>
                </c:pt>
                <c:pt idx="82">
                  <c:v>2.3267137052192812E-5</c:v>
                </c:pt>
                <c:pt idx="83">
                  <c:v>2.4378917915638978E-5</c:v>
                </c:pt>
                <c:pt idx="84">
                  <c:v>2.5542300019508342E-5</c:v>
                </c:pt>
                <c:pt idx="85">
                  <c:v>2.6759623990345626E-5</c:v>
                </c:pt>
                <c:pt idx="86">
                  <c:v>2.8033335012813566E-5</c:v>
                </c:pt>
                <c:pt idx="87">
                  <c:v>2.9365987462049877E-5</c:v>
                </c:pt>
                <c:pt idx="88">
                  <c:v>3.0760249740483078E-5</c:v>
                </c:pt>
                <c:pt idx="89">
                  <c:v>3.2218909328112289E-5</c:v>
                </c:pt>
                <c:pt idx="90">
                  <c:v>3.3744878055653394E-5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1-4875-B377-E25155A89ADF}"/>
            </c:ext>
          </c:extLst>
        </c:ser>
        <c:ser>
          <c:idx val="4"/>
          <c:order val="4"/>
          <c:tx>
            <c:strRef>
              <c:f>MIMICS_fT!$AP$1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MIMICS_fT!$AP$2:$AP$92</c:f>
              <c:numCache>
                <c:formatCode>General</c:formatCode>
                <c:ptCount val="91"/>
                <c:pt idx="0">
                  <c:v>5.0232704675465829E-7</c:v>
                </c:pt>
                <c:pt idx="1">
                  <c:v>5.3178091227755273E-7</c:v>
                </c:pt>
                <c:pt idx="2">
                  <c:v>5.6291423728836868E-7</c:v>
                </c:pt>
                <c:pt idx="3">
                  <c:v>5.9581953792249777E-7</c:v>
                </c:pt>
                <c:pt idx="4">
                  <c:v>6.3059421727899554E-7</c:v>
                </c:pt>
                <c:pt idx="5">
                  <c:v>6.6734081104454236E-7</c:v>
                </c:pt>
                <c:pt idx="6">
                  <c:v>7.0616724479320293E-7</c:v>
                </c:pt>
                <c:pt idx="7">
                  <c:v>7.4718710348720597E-7</c:v>
                </c:pt>
                <c:pt idx="8">
                  <c:v>7.9051991372670463E-7</c:v>
                </c:pt>
                <c:pt idx="9">
                  <c:v>8.3629143932019911E-7</c:v>
                </c:pt>
                <c:pt idx="10">
                  <c:v>8.8463399077206886E-7</c:v>
                </c:pt>
                <c:pt idx="11">
                  <c:v>9.3568674930949006E-7</c:v>
                </c:pt>
                <c:pt idx="12">
                  <c:v>9.8959610609799947E-7</c:v>
                </c:pt>
                <c:pt idx="13">
                  <c:v>1.0465160173230972E-6</c:v>
                </c:pt>
                <c:pt idx="14">
                  <c:v>1.1066083758446777E-6</c:v>
                </c:pt>
                <c:pt idx="15">
                  <c:v>1.1700434001617527E-6</c:v>
                </c:pt>
                <c:pt idx="16">
                  <c:v>1.2370000414569523E-6</c:v>
                </c:pt>
                <c:pt idx="17">
                  <c:v>1.3076664095237342E-6</c:v>
                </c:pt>
                <c:pt idx="18">
                  <c:v>1.3822402184141513E-6</c:v>
                </c:pt>
                <c:pt idx="19">
                  <c:v>1.4609292526814819E-6</c:v>
                </c:pt>
                <c:pt idx="20">
                  <c:v>1.5439518551301052E-6</c:v>
                </c:pt>
                <c:pt idx="21">
                  <c:v>1.6315374370247843E-6</c:v>
                </c:pt>
                <c:pt idx="22">
                  <c:v>1.7239270117530279E-6</c:v>
                </c:pt>
                <c:pt idx="23">
                  <c:v>1.8213737529775971E-6</c:v>
                </c:pt>
                <c:pt idx="24">
                  <c:v>1.9241435783615402E-6</c:v>
                </c:pt>
                <c:pt idx="25">
                  <c:v>2.0325157599954387E-6</c:v>
                </c:pt>
                <c:pt idx="26">
                  <c:v>2.1467835627060191E-6</c:v>
                </c:pt>
                <c:pt idx="27">
                  <c:v>2.2672549114768913E-6</c:v>
                </c:pt>
                <c:pt idx="28">
                  <c:v>2.3942530892661755E-6</c:v>
                </c:pt>
                <c:pt idx="29">
                  <c:v>2.5281174665620805E-6</c:v>
                </c:pt>
                <c:pt idx="30">
                  <c:v>2.6692042640764079E-6</c:v>
                </c:pt>
                <c:pt idx="31">
                  <c:v>2.8178873500374552E-6</c:v>
                </c:pt>
                <c:pt idx="32">
                  <c:v>2.9745590736080688E-6</c:v>
                </c:pt>
                <c:pt idx="33">
                  <c:v>3.1396311360216805E-6</c:v>
                </c:pt>
                <c:pt idx="34">
                  <c:v>3.3135355010993401E-6</c:v>
                </c:pt>
                <c:pt idx="35">
                  <c:v>3.4967253468840243E-6</c:v>
                </c:pt>
                <c:pt idx="36">
                  <c:v>3.6896760602050247E-6</c:v>
                </c:pt>
                <c:pt idx="37">
                  <c:v>3.8928862760651633E-6</c:v>
                </c:pt>
                <c:pt idx="38">
                  <c:v>4.1068789638272323E-6</c:v>
                </c:pt>
                <c:pt idx="39">
                  <c:v>4.3322025622631879E-6</c:v>
                </c:pt>
                <c:pt idx="40">
                  <c:v>4.5694321656208874E-6</c:v>
                </c:pt>
                <c:pt idx="41">
                  <c:v>4.8191707629584254E-6</c:v>
                </c:pt>
                <c:pt idx="42">
                  <c:v>5.0820505330955301E-6</c:v>
                </c:pt>
                <c:pt idx="43">
                  <c:v>5.3587341976354851E-6</c:v>
                </c:pt>
                <c:pt idx="44">
                  <c:v>5.6499164346196376E-6</c:v>
                </c:pt>
                <c:pt idx="45">
                  <c:v>5.9563253554898686E-6</c:v>
                </c:pt>
                <c:pt idx="46">
                  <c:v>6.2787240481529213E-6</c:v>
                </c:pt>
                <c:pt idx="47">
                  <c:v>6.6179121890642896E-6</c:v>
                </c:pt>
                <c:pt idx="48">
                  <c:v>6.9747277273784406E-6</c:v>
                </c:pt>
                <c:pt idx="49">
                  <c:v>7.3500486443472621E-6</c:v>
                </c:pt>
                <c:pt idx="50">
                  <c:v>7.7447947912896677E-6</c:v>
                </c:pt>
                <c:pt idx="51">
                  <c:v>8.1599298096023112E-6</c:v>
                </c:pt>
                <c:pt idx="52">
                  <c:v>8.5964631364354036E-6</c:v>
                </c:pt>
                <c:pt idx="53">
                  <c:v>9.0554520998181338E-6</c:v>
                </c:pt>
                <c:pt idx="54">
                  <c:v>9.5380041071858769E-6</c:v>
                </c:pt>
                <c:pt idx="55">
                  <c:v>1.0045278931436579E-5</c:v>
                </c:pt>
                <c:pt idx="56">
                  <c:v>1.0578491098826682E-5</c:v>
                </c:pt>
                <c:pt idx="57">
                  <c:v>1.1138912383207946E-5</c:v>
                </c:pt>
                <c:pt idx="58">
                  <c:v>1.1727874411305852E-5</c:v>
                </c:pt>
                <c:pt idx="59">
                  <c:v>1.2346771383948836E-5</c:v>
                </c:pt>
                <c:pt idx="60">
                  <c:v>1.2997062918374762E-5</c:v>
                </c:pt>
                <c:pt idx="61">
                  <c:v>1.3680277016968576E-5</c:v>
                </c:pt>
                <c:pt idx="62">
                  <c:v>1.4398013168021679E-5</c:v>
                </c:pt>
                <c:pt idx="63">
                  <c:v>1.5151945584351536E-5</c:v>
                </c:pt>
                <c:pt idx="64">
                  <c:v>1.5943826585878625E-5</c:v>
                </c:pt>
                <c:pt idx="65">
                  <c:v>1.6775490132527224E-5</c:v>
                </c:pt>
                <c:pt idx="66">
                  <c:v>1.7648855514098912E-5</c:v>
                </c:pt>
                <c:pt idx="67">
                  <c:v>1.8565931204061695E-5</c:v>
                </c:pt>
                <c:pt idx="68">
                  <c:v>1.95288188845047E-5</c:v>
                </c:pt>
                <c:pt idx="69">
                  <c:v>2.0539717649829205E-5</c:v>
                </c:pt>
                <c:pt idx="70">
                  <c:v>2.1600928397081915E-5</c:v>
                </c:pt>
                <c:pt idx="71">
                  <c:v>2.2714858411185378E-5</c:v>
                </c:pt>
                <c:pt idx="72">
                  <c:v>2.3884026153685842E-5</c:v>
                </c:pt>
                <c:pt idx="73">
                  <c:v>2.5111066264019944E-5</c:v>
                </c:pt>
                <c:pt idx="74">
                  <c:v>2.6398734782698872E-5</c:v>
                </c:pt>
                <c:pt idx="75">
                  <c:v>2.7749914606224443E-5</c:v>
                </c:pt>
                <c:pt idx="76">
                  <c:v>2.9167621183985079E-5</c:v>
                </c:pt>
                <c:pt idx="77">
                  <c:v>3.0655008467831725E-5</c:v>
                </c:pt>
                <c:pt idx="78">
                  <c:v>3.2215375125506669E-5</c:v>
                </c:pt>
                <c:pt idx="79">
                  <c:v>3.3852171029592019E-5</c:v>
                </c:pt>
                <c:pt idx="80">
                  <c:v>3.5569004034157859E-5</c:v>
                </c:pt>
                <c:pt idx="81">
                  <c:v>3.7369647051829916E-5</c:v>
                </c:pt>
                <c:pt idx="82">
                  <c:v>3.9258045444555809E-5</c:v>
                </c:pt>
                <c:pt idx="83">
                  <c:v>4.1238324741936684E-5</c:v>
                </c:pt>
                <c:pt idx="84">
                  <c:v>4.3314798701599974E-5</c:v>
                </c:pt>
                <c:pt idx="85">
                  <c:v>4.5491977726731298E-5</c:v>
                </c:pt>
                <c:pt idx="86">
                  <c:v>4.7774577656546661E-5</c:v>
                </c:pt>
                <c:pt idx="87">
                  <c:v>5.016752894618325E-5</c:v>
                </c:pt>
                <c:pt idx="88">
                  <c:v>5.2675986253214838E-5</c:v>
                </c:pt>
                <c:pt idx="89">
                  <c:v>5.530533844875333E-5</c:v>
                </c:pt>
                <c:pt idx="90">
                  <c:v>5.806121907189261E-5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11-4875-B377-E25155A89ADF}"/>
            </c:ext>
          </c:extLst>
        </c:ser>
        <c:ser>
          <c:idx val="5"/>
          <c:order val="5"/>
          <c:tx>
            <c:strRef>
              <c:f>MIMICS_fT!$AQ$1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MIMICS_fT!$AQ$2:$AQ$92</c:f>
              <c:numCache>
                <c:formatCode>General</c:formatCode>
                <c:ptCount val="91"/>
                <c:pt idx="0">
                  <c:v>3.719411080522384E-7</c:v>
                </c:pt>
                <c:pt idx="1">
                  <c:v>3.9436416789043875E-7</c:v>
                </c:pt>
                <c:pt idx="2">
                  <c:v>4.1810989410182852E-7</c:v>
                </c:pt>
                <c:pt idx="3">
                  <c:v>4.4325417847492975E-7</c:v>
                </c:pt>
                <c:pt idx="4">
                  <c:v>4.6987711791077651E-7</c:v>
                </c:pt>
                <c:pt idx="5">
                  <c:v>4.9806323746551606E-7</c:v>
                </c:pt>
                <c:pt idx="6">
                  <c:v>5.2790172460480944E-7</c:v>
                </c:pt>
                <c:pt idx="7">
                  <c:v>5.5948667519904157E-7</c:v>
                </c:pt>
                <c:pt idx="8">
                  <c:v>5.9291735181169846E-7</c:v>
                </c:pt>
                <c:pt idx="9">
                  <c:v>6.2829845485759247E-7</c:v>
                </c:pt>
                <c:pt idx="10">
                  <c:v>6.65740407232973E-7</c:v>
                </c:pt>
                <c:pt idx="11">
                  <c:v>7.0535965304596744E-7</c:v>
                </c:pt>
                <c:pt idx="12">
                  <c:v>7.4727897110333567E-7</c:v>
                </c:pt>
                <c:pt idx="13">
                  <c:v>7.9162780383820827E-7</c:v>
                </c:pt>
                <c:pt idx="14">
                  <c:v>8.3854260239337179E-7</c:v>
                </c:pt>
                <c:pt idx="15">
                  <c:v>8.8816718860584795E-7</c:v>
                </c:pt>
                <c:pt idx="16">
                  <c:v>9.4065313467097671E-7</c:v>
                </c:pt>
                <c:pt idx="17">
                  <c:v>9.9616016129808815E-7</c:v>
                </c:pt>
                <c:pt idx="18">
                  <c:v>1.0548565552051492E-6</c:v>
                </c:pt>
                <c:pt idx="19">
                  <c:v>1.11691960683656E-6</c:v>
                </c:pt>
                <c:pt idx="20">
                  <c:v>1.1825360692266573E-6</c:v>
                </c:pt>
                <c:pt idx="21">
                  <c:v>1.2519026389714916E-6</c:v>
                </c:pt>
                <c:pt idx="22">
                  <c:v>1.3252264603131484E-6</c:v>
                </c:pt>
                <c:pt idx="23">
                  <c:v>1.4027256533844169E-6</c:v>
                </c:pt>
                <c:pt idx="24">
                  <c:v>1.4846298677069781E-6</c:v>
                </c:pt>
                <c:pt idx="25">
                  <c:v>1.5711808620836052E-6</c:v>
                </c:pt>
                <c:pt idx="26">
                  <c:v>1.6626331120742719E-6</c:v>
                </c:pt>
                <c:pt idx="27">
                  <c:v>1.7592544462975351E-6</c:v>
                </c:pt>
                <c:pt idx="28">
                  <c:v>1.8613267128523595E-6</c:v>
                </c:pt>
                <c:pt idx="29">
                  <c:v>1.9691464772115544E-6</c:v>
                </c:pt>
                <c:pt idx="30">
                  <c:v>2.0830257529965627E-6</c:v>
                </c:pt>
                <c:pt idx="31">
                  <c:v>2.2032927671043903E-6</c:v>
                </c:pt>
                <c:pt idx="32">
                  <c:v>2.3302927607212066E-6</c:v>
                </c:pt>
                <c:pt idx="33">
                  <c:v>2.4643888278236433E-6</c:v>
                </c:pt>
                <c:pt idx="34">
                  <c:v>2.6059627928382922E-6</c:v>
                </c:pt>
                <c:pt idx="35">
                  <c:v>2.7554161292024018E-6</c:v>
                </c:pt>
                <c:pt idx="36">
                  <c:v>2.9131709206444031E-6</c:v>
                </c:pt>
                <c:pt idx="37">
                  <c:v>3.0796708670819646E-6</c:v>
                </c:pt>
                <c:pt idx="38">
                  <c:v>3.2553823371177964E-6</c:v>
                </c:pt>
                <c:pt idx="39">
                  <c:v>3.4407954691995018E-6</c:v>
                </c:pt>
                <c:pt idx="40">
                  <c:v>3.6364253235998379E-6</c:v>
                </c:pt>
                <c:pt idx="41">
                  <c:v>3.8428130874676787E-6</c:v>
                </c:pt>
                <c:pt idx="42">
                  <c:v>4.0605273352980794E-6</c:v>
                </c:pt>
                <c:pt idx="43">
                  <c:v>4.2901653472723437E-6</c:v>
                </c:pt>
                <c:pt idx="44">
                  <c:v>4.5323544880261598E-6</c:v>
                </c:pt>
                <c:pt idx="45">
                  <c:v>4.7877536485154845E-6</c:v>
                </c:pt>
                <c:pt idx="46">
                  <c:v>5.0570547537668756E-6</c:v>
                </c:pt>
                <c:pt idx="47">
                  <c:v>5.3409843394208892E-6</c:v>
                </c:pt>
                <c:pt idx="48">
                  <c:v>5.6403052001046063E-6</c:v>
                </c:pt>
                <c:pt idx="49">
                  <c:v>5.9558181128025759E-6</c:v>
                </c:pt>
                <c:pt idx="50">
                  <c:v>6.2883636385345551E-6</c:v>
                </c:pt>
                <c:pt idx="51">
                  <c:v>6.6388240057936974E-6</c:v>
                </c:pt>
                <c:pt idx="52">
                  <c:v>7.0081250793506995E-6</c:v>
                </c:pt>
                <c:pt idx="53">
                  <c:v>7.3972384181881077E-6</c:v>
                </c:pt>
                <c:pt idx="54">
                  <c:v>7.8071834264945099E-6</c:v>
                </c:pt>
                <c:pt idx="55">
                  <c:v>8.2390296018216011E-6</c:v>
                </c:pt>
                <c:pt idx="56">
                  <c:v>8.6938988846878895E-6</c:v>
                </c:pt>
                <c:pt idx="57">
                  <c:v>9.1729681141018611E-6</c:v>
                </c:pt>
                <c:pt idx="58">
                  <c:v>9.677471593674543E-6</c:v>
                </c:pt>
                <c:pt idx="59">
                  <c:v>1.0208703773197982E-5</c:v>
                </c:pt>
                <c:pt idx="60">
                  <c:v>1.07680220507812E-5</c:v>
                </c:pt>
                <c:pt idx="61">
                  <c:v>1.1356849700860565E-5</c:v>
                </c:pt>
                <c:pt idx="62">
                  <c:v>1.1976678933636313E-5</c:v>
                </c:pt>
                <c:pt idx="63">
                  <c:v>1.2629074091732655E-5</c:v>
                </c:pt>
                <c:pt idx="64">
                  <c:v>1.33156749901356E-5</c:v>
                </c:pt>
                <c:pt idx="65">
                  <c:v>1.4038200405730166E-5</c:v>
                </c:pt>
                <c:pt idx="66">
                  <c:v>1.4798451723038945E-5</c:v>
                </c:pt>
                <c:pt idx="67">
                  <c:v>1.5598316743056285E-5</c:v>
                </c:pt>
                <c:pt idx="68">
                  <c:v>1.6439773662377465E-5</c:v>
                </c:pt>
                <c:pt idx="69">
                  <c:v>1.7324895230141447E-5</c:v>
                </c:pt>
                <c:pt idx="70">
                  <c:v>1.8255853090639058E-5</c:v>
                </c:pt>
                <c:pt idx="71">
                  <c:v>1.9234922319785842E-5</c:v>
                </c:pt>
                <c:pt idx="72">
                  <c:v>2.0264486164022852E-5</c:v>
                </c:pt>
                <c:pt idx="73">
                  <c:v>2.1347040990587783E-5</c:v>
                </c:pt>
                <c:pt idx="74">
                  <c:v>2.2485201458495203E-5</c:v>
                </c:pt>
                <c:pt idx="75">
                  <c:v>2.3681705919978582E-5</c:v>
                </c:pt>
                <c:pt idx="76">
                  <c:v>2.4939422062579364E-5</c:v>
                </c:pt>
                <c:pt idx="77">
                  <c:v>2.6261352802518975E-5</c:v>
                </c:pt>
                <c:pt idx="78">
                  <c:v>2.765064244046167E-5</c:v>
                </c:pt>
                <c:pt idx="79">
                  <c:v>2.9110583091268331E-5</c:v>
                </c:pt>
                <c:pt idx="80">
                  <c:v>3.0644621399854316E-5</c:v>
                </c:pt>
                <c:pt idx="81">
                  <c:v>3.2256365555802592E-5</c:v>
                </c:pt>
                <c:pt idx="82">
                  <c:v>3.3949592619942204E-5</c:v>
                </c:pt>
                <c:pt idx="83">
                  <c:v>3.5728256176688885E-5</c:v>
                </c:pt>
                <c:pt idx="84">
                  <c:v>3.7596494326553057E-5</c:v>
                </c:pt>
                <c:pt idx="85">
                  <c:v>3.9558638033861377E-5</c:v>
                </c:pt>
                <c:pt idx="86">
                  <c:v>4.1619219845401584E-5</c:v>
                </c:pt>
                <c:pt idx="87">
                  <c:v>4.3782982996395954E-5</c:v>
                </c:pt>
                <c:pt idx="88">
                  <c:v>4.6054890920936353E-5</c:v>
                </c:pt>
                <c:pt idx="89">
                  <c:v>4.8440137184769157E-5</c:v>
                </c:pt>
                <c:pt idx="90">
                  <c:v>5.0944155859111884E-5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11-4875-B377-E25155A8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3152"/>
        <c:axId val="445118400"/>
      </c:scatterChart>
      <c:valAx>
        <c:axId val="4451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8400"/>
        <c:crosses val="autoZero"/>
        <c:crossBetween val="midCat"/>
      </c:valAx>
      <c:valAx>
        <c:axId val="445118400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3152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(MIC=0.01)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MIMICS_fT!$V$1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MIMICS_fT!$V$2:$V$92</c:f>
              <c:numCache>
                <c:formatCode>General</c:formatCode>
                <c:ptCount val="91"/>
                <c:pt idx="0">
                  <c:v>7.6264165686573462E-7</c:v>
                </c:pt>
                <c:pt idx="1">
                  <c:v>8.0121676986706464E-7</c:v>
                </c:pt>
                <c:pt idx="2">
                  <c:v>8.4167040037839525E-7</c:v>
                </c:pt>
                <c:pt idx="3">
                  <c:v>8.8409080526028256E-7</c:v>
                </c:pt>
                <c:pt idx="4">
                  <c:v>9.2857026645221969E-7</c:v>
                </c:pt>
                <c:pt idx="5">
                  <c:v>9.7520527093961879E-7</c:v>
                </c:pt>
                <c:pt idx="6">
                  <c:v>1.0240966986938417E-6</c:v>
                </c:pt>
                <c:pt idx="7">
                  <c:v>1.075350018937544E-6</c:v>
                </c:pt>
                <c:pt idx="8">
                  <c:v>1.1290754951031369E-6</c:v>
                </c:pt>
                <c:pt idx="9">
                  <c:v>1.1853883988683798E-6</c:v>
                </c:pt>
                <c:pt idx="10">
                  <c:v>1.2444092336700423E-6</c:v>
                </c:pt>
                <c:pt idx="11">
                  <c:v>1.3062639681142299E-6</c:v>
                </c:pt>
                <c:pt idx="12">
                  <c:v>1.3710842797204338E-6</c:v>
                </c:pt>
                <c:pt idx="13">
                  <c:v>1.4390078094555982E-6</c:v>
                </c:pt>
                <c:pt idx="14">
                  <c:v>1.5101784275346037E-6</c:v>
                </c:pt>
                <c:pt idx="15">
                  <c:v>1.5847465109845655E-6</c:v>
                </c:pt>
                <c:pt idx="16">
                  <c:v>1.662869233492226E-6</c:v>
                </c:pt>
                <c:pt idx="17">
                  <c:v>1.7447108680766114E-6</c:v>
                </c:pt>
                <c:pt idx="18">
                  <c:v>1.8304431031529831E-6</c:v>
                </c:pt>
                <c:pt idx="19">
                  <c:v>1.9202453725790517E-6</c:v>
                </c:pt>
                <c:pt idx="20">
                  <c:v>2.0143052003004161E-6</c:v>
                </c:pt>
                <c:pt idx="21">
                  <c:v>2.1128185602393926E-6</c:v>
                </c:pt>
                <c:pt idx="22">
                  <c:v>2.2159902520997138E-6</c:v>
                </c:pt>
                <c:pt idx="23">
                  <c:v>2.3240342937891995E-6</c:v>
                </c:pt>
                <c:pt idx="24">
                  <c:v>2.4371743311934338E-6</c:v>
                </c:pt>
                <c:pt idx="25">
                  <c:v>2.5556440660656807E-6</c:v>
                </c:pt>
                <c:pt idx="26">
                  <c:v>2.6796877028320231E-6</c:v>
                </c:pt>
                <c:pt idx="27">
                  <c:v>2.809560415145814E-6</c:v>
                </c:pt>
                <c:pt idx="28">
                  <c:v>2.9455288330623038E-6</c:v>
                </c:pt>
                <c:pt idx="29">
                  <c:v>3.0878715517425497E-6</c:v>
                </c:pt>
                <c:pt idx="30">
                  <c:v>3.2368796626357804E-6</c:v>
                </c:pt>
                <c:pt idx="31">
                  <c:v>3.3928573081311316E-6</c:v>
                </c:pt>
                <c:pt idx="32">
                  <c:v>3.5561222607133102E-6</c:v>
                </c:pt>
                <c:pt idx="33">
                  <c:v>3.7270065277021676E-6</c:v>
                </c:pt>
                <c:pt idx="34">
                  <c:v>3.9058569827037863E-6</c:v>
                </c:pt>
                <c:pt idx="35">
                  <c:v>4.0930360249502768E-6</c:v>
                </c:pt>
                <c:pt idx="36">
                  <c:v>4.2889222677572061E-6</c:v>
                </c:pt>
                <c:pt idx="37">
                  <c:v>4.4939112573816916E-6</c:v>
                </c:pt>
                <c:pt idx="38">
                  <c:v>4.7084162236207224E-6</c:v>
                </c:pt>
                <c:pt idx="39">
                  <c:v>4.9328688635480083E-6</c:v>
                </c:pt>
                <c:pt idx="40">
                  <c:v>5.1677201598493534E-6</c:v>
                </c:pt>
                <c:pt idx="41">
                  <c:v>5.413441235280707E-6</c:v>
                </c:pt>
                <c:pt idx="42">
                  <c:v>5.6705242448400666E-6</c:v>
                </c:pt>
                <c:pt idx="43">
                  <c:v>5.9394833073144247E-6</c:v>
                </c:pt>
                <c:pt idx="44">
                  <c:v>6.2208554779360758E-6</c:v>
                </c:pt>
                <c:pt idx="45">
                  <c:v>6.515201763958785E-6</c:v>
                </c:pt>
                <c:pt idx="46">
                  <c:v>6.8231081850440206E-6</c:v>
                </c:pt>
                <c:pt idx="47">
                  <c:v>7.1451868804306397E-6</c:v>
                </c:pt>
                <c:pt idx="48">
                  <c:v>7.4820772649480768E-6</c:v>
                </c:pt>
                <c:pt idx="49">
                  <c:v>7.8344472360238259E-6</c:v>
                </c:pt>
                <c:pt idx="50">
                  <c:v>8.2029944339305856E-6</c:v>
                </c:pt>
                <c:pt idx="51">
                  <c:v>8.5884475576170892E-6</c:v>
                </c:pt>
                <c:pt idx="52">
                  <c:v>8.99156773856985E-6</c:v>
                </c:pt>
                <c:pt idx="53">
                  <c:v>9.4131499752606814E-6</c:v>
                </c:pt>
                <c:pt idx="54">
                  <c:v>9.8540246308471437E-6</c:v>
                </c:pt>
                <c:pt idx="55">
                  <c:v>1.0315058996910322E-5</c:v>
                </c:pt>
                <c:pt idx="56">
                  <c:v>1.0797158926137023E-5</c:v>
                </c:pt>
                <c:pt idx="57">
                  <c:v>1.1301270536981134E-5</c:v>
                </c:pt>
                <c:pt idx="58">
                  <c:v>1.1828381993472265E-5</c:v>
                </c:pt>
                <c:pt idx="59">
                  <c:v>1.2379525363479448E-5</c:v>
                </c:pt>
                <c:pt idx="60">
                  <c:v>1.2955778558882705E-5</c:v>
                </c:pt>
                <c:pt idx="61">
                  <c:v>1.3558267361257621E-5</c:v>
                </c:pt>
                <c:pt idx="62">
                  <c:v>1.4188167536836049E-5</c:v>
                </c:pt>
                <c:pt idx="63">
                  <c:v>1.4846707044671981E-5</c:v>
                </c:pt>
                <c:pt idx="64">
                  <c:v>1.5535168342114347E-5</c:v>
                </c:pt>
                <c:pt idx="65">
                  <c:v>1.6254890791868475E-5</c:v>
                </c:pt>
                <c:pt idx="66">
                  <c:v>1.7007273175116762E-5</c:v>
                </c:pt>
                <c:pt idx="67">
                  <c:v>1.7793776315365423E-5</c:v>
                </c:pt>
                <c:pt idx="68">
                  <c:v>1.8615925817889221E-5</c:v>
                </c:pt>
                <c:pt idx="69">
                  <c:v>1.9475314929860628E-5</c:v>
                </c:pt>
                <c:pt idx="70">
                  <c:v>2.037360752647344E-5</c:v>
                </c:pt>
                <c:pt idx="71">
                  <c:v>2.131254122860406E-5</c:v>
                </c:pt>
                <c:pt idx="72">
                  <c:v>2.2293930657797766E-5</c:v>
                </c:pt>
                <c:pt idx="73">
                  <c:v>2.3319670834621618E-5</c:v>
                </c:pt>
                <c:pt idx="74">
                  <c:v>2.4391740726691153E-5</c:v>
                </c:pt>
                <c:pt idx="75">
                  <c:v>2.5512206952955328E-5</c:v>
                </c:pt>
                <c:pt idx="76">
                  <c:v>2.6683227651114229E-5</c:v>
                </c:pt>
                <c:pt idx="77">
                  <c:v>2.7907056515345212E-5</c:v>
                </c:pt>
                <c:pt idx="78">
                  <c:v>2.9186047011829638E-5</c:v>
                </c:pt>
                <c:pt idx="79">
                  <c:v>3.052265677990162E-5</c:v>
                </c:pt>
                <c:pt idx="80">
                  <c:v>3.1919452226983004E-5</c:v>
                </c:pt>
                <c:pt idx="81">
                  <c:v>3.3379113325829535E-5</c:v>
                </c:pt>
                <c:pt idx="82">
                  <c:v>3.4904438622986087E-5</c:v>
                </c:pt>
                <c:pt idx="83">
                  <c:v>3.6498350467741994E-5</c:v>
                </c:pt>
                <c:pt idx="84">
                  <c:v>3.8163900471283117E-5</c:v>
                </c:pt>
                <c:pt idx="85">
                  <c:v>3.9904275206167381E-5</c:v>
                </c:pt>
                <c:pt idx="86">
                  <c:v>4.1722802156692352E-5</c:v>
                </c:pt>
                <c:pt idx="87">
                  <c:v>4.3622955931189197E-5</c:v>
                </c:pt>
                <c:pt idx="88">
                  <c:v>4.5608364747763739E-5</c:v>
                </c:pt>
                <c:pt idx="89">
                  <c:v>4.7682817205509292E-5</c:v>
                </c:pt>
                <c:pt idx="90">
                  <c:v>4.9850269353746574E-5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4E99-AF0C-856A98EFEA5B}"/>
            </c:ext>
          </c:extLst>
        </c:ser>
        <c:ser>
          <c:idx val="1"/>
          <c:order val="1"/>
          <c:tx>
            <c:strRef>
              <c:f>MIMICS_fT!$W$1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MIMICS_fT!$W$2:$W$92</c:f>
              <c:numCache>
                <c:formatCode>General</c:formatCode>
                <c:ptCount val="91"/>
                <c:pt idx="0">
                  <c:v>5.0140716201552146E-8</c:v>
                </c:pt>
                <c:pt idx="1">
                  <c:v>5.2452823454223456E-8</c:v>
                </c:pt>
                <c:pt idx="2">
                  <c:v>5.4869517692586908E-8</c:v>
                </c:pt>
                <c:pt idx="3">
                  <c:v>5.7395468228640043E-8</c:v>
                </c:pt>
                <c:pt idx="4">
                  <c:v>6.0035551242892582E-8</c:v>
                </c:pt>
                <c:pt idx="5">
                  <c:v>6.2794858913272276E-8</c:v>
                </c:pt>
                <c:pt idx="6">
                  <c:v>6.5678708946070701E-8</c:v>
                </c:pt>
                <c:pt idx="7">
                  <c:v>6.8692654526614261E-8</c:v>
                </c:pt>
                <c:pt idx="8">
                  <c:v>7.184249470812519E-8</c:v>
                </c:pt>
                <c:pt idx="9">
                  <c:v>7.5134285258047255E-8</c:v>
                </c:pt>
                <c:pt idx="10">
                  <c:v>7.8574349981960169E-8</c:v>
                </c:pt>
                <c:pt idx="11">
                  <c:v>8.2169292546089407E-8</c:v>
                </c:pt>
                <c:pt idx="12">
                  <c:v>8.5926008820343628E-8</c:v>
                </c:pt>
                <c:pt idx="13">
                  <c:v>8.9851699764774861E-8</c:v>
                </c:pt>
                <c:pt idx="14">
                  <c:v>9.3953884883363181E-8</c:v>
                </c:pt>
                <c:pt idx="15">
                  <c:v>9.8240416270079326E-8</c:v>
                </c:pt>
                <c:pt idx="16">
                  <c:v>1.0271949327327466E-7</c:v>
                </c:pt>
                <c:pt idx="17">
                  <c:v>1.0739967780559337E-7</c:v>
                </c:pt>
                <c:pt idx="18">
                  <c:v>1.1228991032779789E-7</c:v>
                </c:pt>
                <c:pt idx="19">
                  <c:v>1.1739952653614586E-7</c:v>
                </c:pt>
                <c:pt idx="20">
                  <c:v>1.2273827478425948E-7</c:v>
                </c:pt>
                <c:pt idx="21">
                  <c:v>1.2831633427179071E-7</c:v>
                </c:pt>
                <c:pt idx="22">
                  <c:v>1.3414433403360159E-7</c:v>
                </c:pt>
                <c:pt idx="23">
                  <c:v>1.4023337276466522E-7</c:v>
                </c:pt>
                <c:pt idx="24">
                  <c:v>1.4659503951743909E-7</c:v>
                </c:pt>
                <c:pt idx="25">
                  <c:v>1.5324143531007651E-7</c:v>
                </c:pt>
                <c:pt idx="26">
                  <c:v>1.6018519568553092E-7</c:v>
                </c:pt>
                <c:pt idx="27">
                  <c:v>1.6743951426336576E-7</c:v>
                </c:pt>
                <c:pt idx="28">
                  <c:v>1.7501816732792469E-7</c:v>
                </c:pt>
                <c:pt idx="29">
                  <c:v>1.8293553949843057E-7</c:v>
                </c:pt>
                <c:pt idx="30">
                  <c:v>1.9120665052858813E-7</c:v>
                </c:pt>
                <c:pt idx="31">
                  <c:v>1.9984718328535625E-7</c:v>
                </c:pt>
                <c:pt idx="32">
                  <c:v>2.0887351295873843E-7</c:v>
                </c:pt>
                <c:pt idx="33">
                  <c:v>2.1830273755671729E-7</c:v>
                </c:pt>
                <c:pt idx="34">
                  <c:v>2.2815270974183997E-7</c:v>
                </c:pt>
                <c:pt idx="35">
                  <c:v>2.3844207006844715E-7</c:v>
                </c:pt>
                <c:pt idx="36">
                  <c:v>2.4919028168212552E-7</c:v>
                </c:pt>
                <c:pt idx="37">
                  <c:v>2.6041766654567377E-7</c:v>
                </c:pt>
                <c:pt idx="38">
                  <c:v>2.7214544325870181E-7</c:v>
                </c:pt>
                <c:pt idx="39">
                  <c:v>2.8439576654092337E-7</c:v>
                </c:pt>
                <c:pt idx="40">
                  <c:v>2.9719176845229001E-7</c:v>
                </c:pt>
                <c:pt idx="41">
                  <c:v>3.1055760142632802E-7</c:v>
                </c:pt>
                <c:pt idx="42">
                  <c:v>3.2451848319639068E-7</c:v>
                </c:pt>
                <c:pt idx="43">
                  <c:v>3.3910074369804881E-7</c:v>
                </c:pt>
                <c:pt idx="44">
                  <c:v>3.5433187403449753E-7</c:v>
                </c:pt>
                <c:pt idx="45">
                  <c:v>3.7024057759567225E-7</c:v>
                </c:pt>
                <c:pt idx="46">
                  <c:v>3.8685682342575881E-7</c:v>
                </c:pt>
                <c:pt idx="47">
                  <c:v>4.0421190193794246E-7</c:v>
                </c:pt>
                <c:pt idx="48">
                  <c:v>4.2233848307957844E-7</c:v>
                </c:pt>
                <c:pt idx="49">
                  <c:v>4.4127067705551263E-7</c:v>
                </c:pt>
                <c:pt idx="50">
                  <c:v>4.6104409772200807E-7</c:v>
                </c:pt>
                <c:pt idx="51">
                  <c:v>4.8169592876867502E-7</c:v>
                </c:pt>
                <c:pt idx="52">
                  <c:v>5.0326499281096594E-7</c:v>
                </c:pt>
                <c:pt idx="53">
                  <c:v>5.257918235211836E-7</c:v>
                </c:pt>
                <c:pt idx="54">
                  <c:v>5.4931874093156809E-7</c:v>
                </c:pt>
                <c:pt idx="55">
                  <c:v>5.7388993004890199E-7</c:v>
                </c:pt>
                <c:pt idx="56">
                  <c:v>5.9955152292620359E-7</c:v>
                </c:pt>
                <c:pt idx="57">
                  <c:v>6.2635168434347569E-7</c:v>
                </c:pt>
                <c:pt idx="58">
                  <c:v>6.5434070125614369E-7</c:v>
                </c:pt>
                <c:pt idx="59">
                  <c:v>6.8357107617681221E-7</c:v>
                </c:pt>
                <c:pt idx="60">
                  <c:v>7.140976246632209E-7</c:v>
                </c:pt>
                <c:pt idx="61">
                  <c:v>7.4597757709290608E-7</c:v>
                </c:pt>
                <c:pt idx="62">
                  <c:v>7.7927068491298088E-7</c:v>
                </c:pt>
                <c:pt idx="63">
                  <c:v>8.1403933156174189E-7</c:v>
                </c:pt>
                <c:pt idx="64">
                  <c:v>8.5034864826746368E-7</c:v>
                </c:pt>
                <c:pt idx="65">
                  <c:v>8.8826663493873847E-7</c:v>
                </c:pt>
                <c:pt idx="66">
                  <c:v>9.2786428637016619E-7</c:v>
                </c:pt>
                <c:pt idx="67">
                  <c:v>9.6921572399703162E-7</c:v>
                </c:pt>
                <c:pt idx="68">
                  <c:v>1.0123983334428532E-6</c:v>
                </c:pt>
                <c:pt idx="69">
                  <c:v>1.0574929081144243E-6</c:v>
                </c:pt>
                <c:pt idx="70">
                  <c:v>1.1045837991101676E-6</c:v>
                </c:pt>
                <c:pt idx="71">
                  <c:v>1.1537590717192631E-6</c:v>
                </c:pt>
                <c:pt idx="72">
                  <c:v>1.2051106688012511E-6</c:v>
                </c:pt>
                <c:pt idx="73">
                  <c:v>1.2587345813485201E-6</c:v>
                </c:pt>
                <c:pt idx="74">
                  <c:v>1.314731026547369E-6</c:v>
                </c:pt>
                <c:pt idx="75">
                  <c:v>1.3732046336672278E-6</c:v>
                </c:pt>
                <c:pt idx="76">
                  <c:v>1.434264638122099E-6</c:v>
                </c:pt>
                <c:pt idx="77">
                  <c:v>1.4980250840633839E-6</c:v>
                </c:pt>
                <c:pt idx="78">
                  <c:v>1.5646050358790603E-6</c:v>
                </c:pt>
                <c:pt idx="79">
                  <c:v>1.6341287989906705E-6</c:v>
                </c:pt>
                <c:pt idx="80">
                  <c:v>1.7067261503567193E-6</c:v>
                </c:pt>
                <c:pt idx="81">
                  <c:v>1.7825325791091249E-6</c:v>
                </c:pt>
                <c:pt idx="82">
                  <c:v>1.8616895377680267E-6</c:v>
                </c:pt>
                <c:pt idx="83">
                  <c:v>1.9443447044999236E-6</c:v>
                </c:pt>
                <c:pt idx="84">
                  <c:v>2.0306522569043914E-6</c:v>
                </c:pt>
                <c:pt idx="85">
                  <c:v>2.1207731578361706E-6</c:v>
                </c:pt>
                <c:pt idx="86">
                  <c:v>2.2148754537914739E-6</c:v>
                </c:pt>
                <c:pt idx="87">
                  <c:v>2.3131345864107291E-6</c:v>
                </c:pt>
                <c:pt idx="88">
                  <c:v>2.4157337176742143E-6</c:v>
                </c:pt>
                <c:pt idx="89">
                  <c:v>2.5228640693923368E-6</c:v>
                </c:pt>
                <c:pt idx="90">
                  <c:v>2.6347252776188E-6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7-4E99-AF0C-856A98EFEA5B}"/>
            </c:ext>
          </c:extLst>
        </c:ser>
        <c:ser>
          <c:idx val="2"/>
          <c:order val="2"/>
          <c:tx>
            <c:strRef>
              <c:f>MIMICS_fT!$X$1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MIMICS_fT!$X$2:$X$92</c:f>
              <c:numCache>
                <c:formatCode>General</c:formatCode>
                <c:ptCount val="91"/>
                <c:pt idx="0">
                  <c:v>4.5377280895958609E-7</c:v>
                </c:pt>
                <c:pt idx="1">
                  <c:v>4.7549960556470875E-7</c:v>
                </c:pt>
                <c:pt idx="2">
                  <c:v>4.9823639565102692E-7</c:v>
                </c:pt>
                <c:pt idx="3">
                  <c:v>5.2202903981338936E-7</c:v>
                </c:pt>
                <c:pt idx="4">
                  <c:v>5.4692544841856863E-7</c:v>
                </c:pt>
                <c:pt idx="5">
                  <c:v>5.7297567244141027E-7</c:v>
                </c:pt>
                <c:pt idx="6">
                  <c:v>6.0023199831076317E-7</c:v>
                </c:pt>
                <c:pt idx="7">
                  <c:v>6.2874904694181958E-7</c:v>
                </c:pt>
                <c:pt idx="8">
                  <c:v>6.585838771392718E-7</c:v>
                </c:pt>
                <c:pt idx="9">
                  <c:v>6.8979609356380161E-7</c:v>
                </c:pt>
                <c:pt idx="10">
                  <c:v>7.2244795946288484E-7</c:v>
                </c:pt>
                <c:pt idx="11">
                  <c:v>7.5660451437573603E-7</c:v>
                </c:pt>
                <c:pt idx="12">
                  <c:v>7.9233369703144776E-7</c:v>
                </c:pt>
                <c:pt idx="13">
                  <c:v>8.2970647366901452E-7</c:v>
                </c:pt>
                <c:pt idx="14">
                  <c:v>8.6879697201798523E-7</c:v>
                </c:pt>
                <c:pt idx="15">
                  <c:v>9.0968262118899582E-7</c:v>
                </c:pt>
                <c:pt idx="16">
                  <c:v>9.5244429773439381E-7</c:v>
                </c:pt>
                <c:pt idx="17">
                  <c:v>9.9716647815060702E-7</c:v>
                </c:pt>
                <c:pt idx="18">
                  <c:v>1.0439373981058634E-6</c:v>
                </c:pt>
                <c:pt idx="19">
                  <c:v>1.092849218689338E-6</c:v>
                </c:pt>
                <c:pt idx="20">
                  <c:v>1.1439981999908173E-6</c:v>
                </c:pt>
                <c:pt idx="21">
                  <c:v>1.1974848823335899E-6</c:v>
                </c:pt>
                <c:pt idx="22">
                  <c:v>1.2534142754974262E-6</c:v>
                </c:pt>
                <c:pt idx="23">
                  <c:v>1.311896056283353E-6</c:v>
                </c:pt>
                <c:pt idx="24">
                  <c:v>1.3730447747874008E-6</c:v>
                </c:pt>
                <c:pt idx="25">
                  <c:v>1.4369800697666095E-6</c:v>
                </c:pt>
                <c:pt idx="26">
                  <c:v>1.5038268934974846E-6</c:v>
                </c:pt>
                <c:pt idx="27">
                  <c:v>1.5737157465446452E-6</c:v>
                </c:pt>
                <c:pt idx="28">
                  <c:v>1.6467829228758286E-6</c:v>
                </c:pt>
                <c:pt idx="29">
                  <c:v>1.7231707657785404E-6</c:v>
                </c:pt>
                <c:pt idx="30">
                  <c:v>1.8030279350536912E-6</c:v>
                </c:pt>
                <c:pt idx="31">
                  <c:v>1.8865096859824637E-6</c:v>
                </c:pt>
                <c:pt idx="32">
                  <c:v>1.9737781605844773E-6</c:v>
                </c:pt>
                <c:pt idx="33">
                  <c:v>2.0650026917080597E-6</c:v>
                </c:pt>
                <c:pt idx="34">
                  <c:v>2.1603601205172596E-6</c:v>
                </c:pt>
                <c:pt idx="35">
                  <c:v>2.2600351279650632E-6</c:v>
                </c:pt>
                <c:pt idx="36">
                  <c:v>2.3642205808681455E-6</c:v>
                </c:pt>
                <c:pt idx="37">
                  <c:v>2.4731178932255819E-6</c:v>
                </c:pt>
                <c:pt idx="38">
                  <c:v>2.5869374034522161E-6</c:v>
                </c:pt>
                <c:pt idx="39">
                  <c:v>2.7058987682267922E-6</c:v>
                </c:pt>
                <c:pt idx="40">
                  <c:v>2.8302313736858123E-6</c:v>
                </c:pt>
                <c:pt idx="41">
                  <c:v>2.9601747647262007E-6</c:v>
                </c:pt>
                <c:pt idx="42">
                  <c:v>3.095979093213379E-6</c:v>
                </c:pt>
                <c:pt idx="43">
                  <c:v>3.2379055859263951E-6</c:v>
                </c:pt>
                <c:pt idx="44">
                  <c:v>3.3862270331083508E-6</c:v>
                </c:pt>
                <c:pt idx="45">
                  <c:v>3.5412282985284694E-6</c:v>
                </c:pt>
                <c:pt idx="46">
                  <c:v>3.7032068520020416E-6</c:v>
                </c:pt>
                <c:pt idx="47">
                  <c:v>3.8724733253561124E-6</c:v>
                </c:pt>
                <c:pt idx="48">
                  <c:v>4.0493520928721119E-6</c:v>
                </c:pt>
                <c:pt idx="49">
                  <c:v>4.2341818772820504E-6</c:v>
                </c:pt>
                <c:pt idx="50">
                  <c:v>4.4273163824422286E-6</c:v>
                </c:pt>
                <c:pt idx="51">
                  <c:v>4.6291249538577374E-6</c:v>
                </c:pt>
                <c:pt idx="52">
                  <c:v>4.8399932682826921E-6</c:v>
                </c:pt>
                <c:pt idx="53">
                  <c:v>5.0603240536749823E-6</c:v>
                </c:pt>
                <c:pt idx="54">
                  <c:v>5.2905378408404884E-6</c:v>
                </c:pt>
                <c:pt idx="55">
                  <c:v>5.5310737481604055E-6</c:v>
                </c:pt>
                <c:pt idx="56">
                  <c:v>5.7823903008566449E-6</c:v>
                </c:pt>
                <c:pt idx="57">
                  <c:v>6.044966286314215E-6</c:v>
                </c:pt>
                <c:pt idx="58">
                  <c:v>6.3193016470461306E-6</c:v>
                </c:pt>
                <c:pt idx="59">
                  <c:v>6.6059184129563434E-6</c:v>
                </c:pt>
                <c:pt idx="60">
                  <c:v>6.9053616746286768E-6</c:v>
                </c:pt>
                <c:pt idx="61">
                  <c:v>7.2182005994460026E-6</c:v>
                </c:pt>
                <c:pt idx="62">
                  <c:v>7.5450294924228876E-6</c:v>
                </c:pt>
                <c:pt idx="63">
                  <c:v>7.88646890371798E-6</c:v>
                </c:pt>
                <c:pt idx="64">
                  <c:v>8.2431667848787737E-6</c:v>
                </c:pt>
                <c:pt idx="65">
                  <c:v>8.6157996959614349E-6</c:v>
                </c:pt>
                <c:pt idx="66">
                  <c:v>9.0050740657628199E-6</c:v>
                </c:pt>
                <c:pt idx="67">
                  <c:v>9.4117275075000484E-6</c:v>
                </c:pt>
                <c:pt idx="68">
                  <c:v>9.8365301923754956E-6</c:v>
                </c:pt>
                <c:pt idx="69">
                  <c:v>1.0280286283572455E-5</c:v>
                </c:pt>
                <c:pt idx="70">
                  <c:v>1.0743835433338533E-5</c:v>
                </c:pt>
                <c:pt idx="71">
                  <c:v>1.1228054345930445E-5</c:v>
                </c:pt>
                <c:pt idx="72">
                  <c:v>1.1733858409316079E-5</c:v>
                </c:pt>
                <c:pt idx="73">
                  <c:v>1.2262203398656779E-5</c:v>
                </c:pt>
                <c:pt idx="74">
                  <c:v>1.2814087254725734E-5</c:v>
                </c:pt>
                <c:pt idx="75">
                  <c:v>1.3390551940556985E-5</c:v>
                </c:pt>
                <c:pt idx="76">
                  <c:v>1.3992685379764669E-5</c:v>
                </c:pt>
                <c:pt idx="77">
                  <c:v>1.4621623480122746E-5</c:v>
                </c:pt>
                <c:pt idx="78">
                  <c:v>1.5278552246153777E-5</c:v>
                </c:pt>
                <c:pt idx="79">
                  <c:v>1.5964709984639993E-5</c:v>
                </c:pt>
                <c:pt idx="80">
                  <c:v>1.6681389607141354E-5</c:v>
                </c:pt>
                <c:pt idx="81">
                  <c:v>1.7429941033785721E-5</c:v>
                </c:pt>
                <c:pt idx="82">
                  <c:v>1.821177370278282E-5</c:v>
                </c:pt>
                <c:pt idx="83">
                  <c:v>1.9028359190310289E-5</c:v>
                </c:pt>
                <c:pt idx="84">
                  <c:v>1.988123394562296E-5</c:v>
                </c:pt>
                <c:pt idx="85">
                  <c:v>2.0772002146451684E-5</c:v>
                </c:pt>
                <c:pt idx="86">
                  <c:v>2.1702338679978918E-5</c:v>
                </c:pt>
                <c:pt idx="87">
                  <c:v>2.2673992254911416E-5</c:v>
                </c:pt>
                <c:pt idx="88">
                  <c:v>2.368878865041331E-5</c:v>
                </c:pt>
                <c:pt idx="89">
                  <c:v>2.474863410791533E-5</c:v>
                </c:pt>
                <c:pt idx="90">
                  <c:v>2.5855518872080941E-5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7-4E99-AF0C-856A98EFEA5B}"/>
            </c:ext>
          </c:extLst>
        </c:ser>
        <c:ser>
          <c:idx val="3"/>
          <c:order val="3"/>
          <c:tx>
            <c:strRef>
              <c:f>MIMICS_fT!$Y$1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MIMICS_fT!$Y$2:$Y$92</c:f>
              <c:numCache>
                <c:formatCode>General</c:formatCode>
                <c:ptCount val="91"/>
                <c:pt idx="0">
                  <c:v>7.5211074302328229E-8</c:v>
                </c:pt>
                <c:pt idx="1">
                  <c:v>7.8679235181335187E-8</c:v>
                </c:pt>
                <c:pt idx="2">
                  <c:v>8.2304276538880365E-8</c:v>
                </c:pt>
                <c:pt idx="3">
                  <c:v>8.6093202342960074E-8</c:v>
                </c:pt>
                <c:pt idx="4">
                  <c:v>9.0053326864338873E-8</c:v>
                </c:pt>
                <c:pt idx="5">
                  <c:v>9.419228836990842E-8</c:v>
                </c:pt>
                <c:pt idx="6">
                  <c:v>9.8518063419106052E-8</c:v>
                </c:pt>
                <c:pt idx="7">
                  <c:v>1.0303898178992139E-7</c:v>
                </c:pt>
                <c:pt idx="8">
                  <c:v>1.0776374206218777E-7</c:v>
                </c:pt>
                <c:pt idx="9">
                  <c:v>1.1270142788707088E-7</c:v>
                </c:pt>
                <c:pt idx="10">
                  <c:v>1.1786152497294027E-7</c:v>
                </c:pt>
                <c:pt idx="11">
                  <c:v>1.232539388191341E-7</c:v>
                </c:pt>
                <c:pt idx="12">
                  <c:v>1.2888901323051544E-7</c:v>
                </c:pt>
                <c:pt idx="13">
                  <c:v>1.3477754964716228E-7</c:v>
                </c:pt>
                <c:pt idx="14">
                  <c:v>1.4093082732504478E-7</c:v>
                </c:pt>
                <c:pt idx="15">
                  <c:v>1.47360624405119E-7</c:v>
                </c:pt>
                <c:pt idx="16">
                  <c:v>1.5407923990991199E-7</c:v>
                </c:pt>
                <c:pt idx="17">
                  <c:v>1.6109951670839006E-7</c:v>
                </c:pt>
                <c:pt idx="18">
                  <c:v>1.6843486549169683E-7</c:v>
                </c:pt>
                <c:pt idx="19">
                  <c:v>1.7609928980421878E-7</c:v>
                </c:pt>
                <c:pt idx="20">
                  <c:v>1.8410741217638925E-7</c:v>
                </c:pt>
                <c:pt idx="21">
                  <c:v>1.9247450140768609E-7</c:v>
                </c:pt>
                <c:pt idx="22">
                  <c:v>2.0121650105040239E-7</c:v>
                </c:pt>
                <c:pt idx="23">
                  <c:v>2.1035005914699783E-7</c:v>
                </c:pt>
                <c:pt idx="24">
                  <c:v>2.1989255927615864E-7</c:v>
                </c:pt>
                <c:pt idx="25">
                  <c:v>2.2986215296511476E-7</c:v>
                </c:pt>
                <c:pt idx="26">
                  <c:v>2.4027779352829637E-7</c:v>
                </c:pt>
                <c:pt idx="27">
                  <c:v>2.5115927139504869E-7</c:v>
                </c:pt>
                <c:pt idx="28">
                  <c:v>2.62527250991887E-7</c:v>
                </c:pt>
                <c:pt idx="29">
                  <c:v>2.7440330924764587E-7</c:v>
                </c:pt>
                <c:pt idx="30">
                  <c:v>2.8680997579288221E-7</c:v>
                </c:pt>
                <c:pt idx="31">
                  <c:v>2.9977077492803438E-7</c:v>
                </c:pt>
                <c:pt idx="32">
                  <c:v>3.1331026943810769E-7</c:v>
                </c:pt>
                <c:pt idx="33">
                  <c:v>3.2745410633507591E-7</c:v>
                </c:pt>
                <c:pt idx="34">
                  <c:v>3.4222906461276E-7</c:v>
                </c:pt>
                <c:pt idx="35">
                  <c:v>3.5766310510267074E-7</c:v>
                </c:pt>
                <c:pt idx="36">
                  <c:v>3.7378542252318825E-7</c:v>
                </c:pt>
                <c:pt idx="37">
                  <c:v>3.9062649981851065E-7</c:v>
                </c:pt>
                <c:pt idx="38">
                  <c:v>4.0821816488805263E-7</c:v>
                </c:pt>
                <c:pt idx="39">
                  <c:v>4.26593649811385E-7</c:v>
                </c:pt>
                <c:pt idx="40">
                  <c:v>4.4578765267843499E-7</c:v>
                </c:pt>
                <c:pt idx="41">
                  <c:v>4.6583640213949195E-7</c:v>
                </c:pt>
                <c:pt idx="42">
                  <c:v>4.8677772479458596E-7</c:v>
                </c:pt>
                <c:pt idx="43">
                  <c:v>5.0865111554707329E-7</c:v>
                </c:pt>
                <c:pt idx="44">
                  <c:v>5.3149781105174621E-7</c:v>
                </c:pt>
                <c:pt idx="45">
                  <c:v>5.5536086639350836E-7</c:v>
                </c:pt>
                <c:pt idx="46">
                  <c:v>5.8028523513863832E-7</c:v>
                </c:pt>
                <c:pt idx="47">
                  <c:v>6.0631785290691371E-7</c:v>
                </c:pt>
                <c:pt idx="48">
                  <c:v>6.3350772461936776E-7</c:v>
                </c:pt>
                <c:pt idx="49">
                  <c:v>6.6190601558326898E-7</c:v>
                </c:pt>
                <c:pt idx="50">
                  <c:v>6.9156614658301213E-7</c:v>
                </c:pt>
                <c:pt idx="51">
                  <c:v>7.2254389315301253E-7</c:v>
                </c:pt>
                <c:pt idx="52">
                  <c:v>7.5489748921644896E-7</c:v>
                </c:pt>
                <c:pt idx="53">
                  <c:v>7.886877352817754E-7</c:v>
                </c:pt>
                <c:pt idx="54">
                  <c:v>8.2397811139735202E-7</c:v>
                </c:pt>
                <c:pt idx="55">
                  <c:v>8.6083489507335288E-7</c:v>
                </c:pt>
                <c:pt idx="56">
                  <c:v>8.9932728438930544E-7</c:v>
                </c:pt>
                <c:pt idx="57">
                  <c:v>9.3952752651521348E-7</c:v>
                </c:pt>
                <c:pt idx="58">
                  <c:v>9.8151105188421558E-7</c:v>
                </c:pt>
                <c:pt idx="59">
                  <c:v>1.0253566142652182E-6</c:v>
                </c:pt>
                <c:pt idx="60">
                  <c:v>1.0711464369948314E-6</c:v>
                </c:pt>
                <c:pt idx="61">
                  <c:v>1.1189663656393592E-6</c:v>
                </c:pt>
                <c:pt idx="62">
                  <c:v>1.1689060273694714E-6</c:v>
                </c:pt>
                <c:pt idx="63">
                  <c:v>1.2210589973426128E-6</c:v>
                </c:pt>
                <c:pt idx="64">
                  <c:v>1.2755229724011955E-6</c:v>
                </c:pt>
                <c:pt idx="65">
                  <c:v>1.3323999524081077E-6</c:v>
                </c:pt>
                <c:pt idx="66">
                  <c:v>1.3917964295552492E-6</c:v>
                </c:pt>
                <c:pt idx="67">
                  <c:v>1.4538235859955473E-6</c:v>
                </c:pt>
                <c:pt idx="68">
                  <c:v>1.5185975001642795E-6</c:v>
                </c:pt>
                <c:pt idx="69">
                  <c:v>1.5862393621716366E-6</c:v>
                </c:pt>
                <c:pt idx="70">
                  <c:v>1.6568756986652515E-6</c:v>
                </c:pt>
                <c:pt idx="71">
                  <c:v>1.7306386075788945E-6</c:v>
                </c:pt>
                <c:pt idx="72">
                  <c:v>1.8076660032018764E-6</c:v>
                </c:pt>
                <c:pt idx="73">
                  <c:v>1.8881018720227799E-6</c:v>
                </c:pt>
                <c:pt idx="74">
                  <c:v>1.9720965398210532E-6</c:v>
                </c:pt>
                <c:pt idx="75">
                  <c:v>2.0598069505008419E-6</c:v>
                </c:pt>
                <c:pt idx="76">
                  <c:v>2.1513969571831486E-6</c:v>
                </c:pt>
                <c:pt idx="77">
                  <c:v>2.2470376260950762E-6</c:v>
                </c:pt>
                <c:pt idx="78">
                  <c:v>2.3469075538185905E-6</c:v>
                </c:pt>
                <c:pt idx="79">
                  <c:v>2.4511931984860055E-6</c:v>
                </c:pt>
                <c:pt idx="80">
                  <c:v>2.5600892255350788E-6</c:v>
                </c:pt>
                <c:pt idx="81">
                  <c:v>2.6737988686636878E-6</c:v>
                </c:pt>
                <c:pt idx="82">
                  <c:v>2.7925343066520405E-6</c:v>
                </c:pt>
                <c:pt idx="83">
                  <c:v>2.9165170567498854E-6</c:v>
                </c:pt>
                <c:pt idx="84">
                  <c:v>3.0459783853565869E-6</c:v>
                </c:pt>
                <c:pt idx="85">
                  <c:v>3.1811597367542559E-6</c:v>
                </c:pt>
                <c:pt idx="86">
                  <c:v>3.3223131806872117E-6</c:v>
                </c:pt>
                <c:pt idx="87">
                  <c:v>3.4697018796160934E-6</c:v>
                </c:pt>
                <c:pt idx="88">
                  <c:v>3.6236005765113211E-6</c:v>
                </c:pt>
                <c:pt idx="89">
                  <c:v>3.7842961040885054E-6</c:v>
                </c:pt>
                <c:pt idx="90">
                  <c:v>3.9520879164282002E-6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7-4E99-AF0C-856A98EFEA5B}"/>
            </c:ext>
          </c:extLst>
        </c:ser>
        <c:ser>
          <c:idx val="4"/>
          <c:order val="4"/>
          <c:tx>
            <c:strRef>
              <c:f>MIMICS_fT!$Z$1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MIMICS_fT!$Z$2:$Z$92</c:f>
              <c:numCache>
                <c:formatCode>General</c:formatCode>
                <c:ptCount val="91"/>
                <c:pt idx="0">
                  <c:v>1.3613184268787583E-7</c:v>
                </c:pt>
                <c:pt idx="1">
                  <c:v>1.4264988166941264E-7</c:v>
                </c:pt>
                <c:pt idx="2">
                  <c:v>1.4947091869530809E-7</c:v>
                </c:pt>
                <c:pt idx="3">
                  <c:v>1.5660871194401682E-7</c:v>
                </c:pt>
                <c:pt idx="4">
                  <c:v>1.6407763452557057E-7</c:v>
                </c:pt>
                <c:pt idx="5">
                  <c:v>1.7189270173242305E-7</c:v>
                </c:pt>
                <c:pt idx="6">
                  <c:v>1.8006959949322895E-7</c:v>
                </c:pt>
                <c:pt idx="7">
                  <c:v>1.8862471408254585E-7</c:v>
                </c:pt>
                <c:pt idx="8">
                  <c:v>1.9757516314178157E-7</c:v>
                </c:pt>
                <c:pt idx="9">
                  <c:v>2.069388280691405E-7</c:v>
                </c:pt>
                <c:pt idx="10">
                  <c:v>2.167343878388655E-7</c:v>
                </c:pt>
                <c:pt idx="11">
                  <c:v>2.2698135431272081E-7</c:v>
                </c:pt>
                <c:pt idx="12">
                  <c:v>2.3770010910943432E-7</c:v>
                </c:pt>
                <c:pt idx="13">
                  <c:v>2.4891194210070436E-7</c:v>
                </c:pt>
                <c:pt idx="14">
                  <c:v>2.6063909160539559E-7</c:v>
                </c:pt>
                <c:pt idx="15">
                  <c:v>2.7290478635669872E-7</c:v>
                </c:pt>
                <c:pt idx="16">
                  <c:v>2.8573328932031813E-7</c:v>
                </c:pt>
                <c:pt idx="17">
                  <c:v>2.9914994344518213E-7</c:v>
                </c:pt>
                <c:pt idx="18">
                  <c:v>3.1318121943175903E-7</c:v>
                </c:pt>
                <c:pt idx="19">
                  <c:v>3.2785476560680137E-7</c:v>
                </c:pt>
                <c:pt idx="20">
                  <c:v>3.4319945999724519E-7</c:v>
                </c:pt>
                <c:pt idx="21">
                  <c:v>3.5924546470007697E-7</c:v>
                </c:pt>
                <c:pt idx="22">
                  <c:v>3.760242826492278E-7</c:v>
                </c:pt>
                <c:pt idx="23">
                  <c:v>3.9356881688500595E-7</c:v>
                </c:pt>
                <c:pt idx="24">
                  <c:v>4.1191343243622027E-7</c:v>
                </c:pt>
                <c:pt idx="25">
                  <c:v>4.3109402092998283E-7</c:v>
                </c:pt>
                <c:pt idx="26">
                  <c:v>4.5114806804924532E-7</c:v>
                </c:pt>
                <c:pt idx="27">
                  <c:v>4.7211472396339351E-7</c:v>
                </c:pt>
                <c:pt idx="28">
                  <c:v>4.9403487686274863E-7</c:v>
                </c:pt>
                <c:pt idx="29">
                  <c:v>5.1695122973356218E-7</c:v>
                </c:pt>
                <c:pt idx="30">
                  <c:v>5.4090838051610733E-7</c:v>
                </c:pt>
                <c:pt idx="31">
                  <c:v>5.6595290579473916E-7</c:v>
                </c:pt>
                <c:pt idx="32">
                  <c:v>5.9213344817534335E-7</c:v>
                </c:pt>
                <c:pt idx="33">
                  <c:v>6.195008075124179E-7</c:v>
                </c:pt>
                <c:pt idx="34">
                  <c:v>6.4810803615517794E-7</c:v>
                </c:pt>
                <c:pt idx="35">
                  <c:v>6.7801053838951891E-7</c:v>
                </c:pt>
                <c:pt idx="36">
                  <c:v>7.0926617426044362E-7</c:v>
                </c:pt>
                <c:pt idx="37">
                  <c:v>7.419353679676747E-7</c:v>
                </c:pt>
                <c:pt idx="38">
                  <c:v>7.7608122103566478E-7</c:v>
                </c:pt>
                <c:pt idx="39">
                  <c:v>8.1176963046803764E-7</c:v>
                </c:pt>
                <c:pt idx="40">
                  <c:v>8.4906941210574354E-7</c:v>
                </c:pt>
                <c:pt idx="41">
                  <c:v>8.8805242941786024E-7</c:v>
                </c:pt>
                <c:pt idx="42">
                  <c:v>9.2879372796401372E-7</c:v>
                </c:pt>
                <c:pt idx="43">
                  <c:v>9.7137167577791843E-7</c:v>
                </c:pt>
                <c:pt idx="44">
                  <c:v>1.0158681099325053E-6</c:v>
                </c:pt>
                <c:pt idx="45">
                  <c:v>1.0623684895585406E-6</c:v>
                </c:pt>
                <c:pt idx="46">
                  <c:v>1.1109620556006126E-6</c:v>
                </c:pt>
                <c:pt idx="47">
                  <c:v>1.1617419976068341E-6</c:v>
                </c:pt>
                <c:pt idx="48">
                  <c:v>1.2148056278616337E-6</c:v>
                </c:pt>
                <c:pt idx="49">
                  <c:v>1.270254563184615E-6</c:v>
                </c:pt>
                <c:pt idx="50">
                  <c:v>1.3281949147326685E-6</c:v>
                </c:pt>
                <c:pt idx="51">
                  <c:v>1.3887374861573213E-6</c:v>
                </c:pt>
                <c:pt idx="52">
                  <c:v>1.4519979804848077E-6</c:v>
                </c:pt>
                <c:pt idx="53">
                  <c:v>1.518097216102495E-6</c:v>
                </c:pt>
                <c:pt idx="54">
                  <c:v>1.5871613522521467E-6</c:v>
                </c:pt>
                <c:pt idx="55">
                  <c:v>1.6593221244481214E-6</c:v>
                </c:pt>
                <c:pt idx="56">
                  <c:v>1.7347170902569934E-6</c:v>
                </c:pt>
                <c:pt idx="57">
                  <c:v>1.8134898858942643E-6</c:v>
                </c:pt>
                <c:pt idx="58">
                  <c:v>1.8957904941138391E-6</c:v>
                </c:pt>
                <c:pt idx="59">
                  <c:v>1.9817755238869029E-6</c:v>
                </c:pt>
                <c:pt idx="60">
                  <c:v>2.0716085023886034E-6</c:v>
                </c:pt>
                <c:pt idx="61">
                  <c:v>2.1654601798338005E-6</c:v>
                </c:pt>
                <c:pt idx="62">
                  <c:v>2.2635088477268665E-6</c:v>
                </c:pt>
                <c:pt idx="63">
                  <c:v>2.3659406711153942E-6</c:v>
                </c:pt>
                <c:pt idx="64">
                  <c:v>2.4729500354636319E-6</c:v>
                </c:pt>
                <c:pt idx="65">
                  <c:v>2.5847399087884305E-6</c:v>
                </c:pt>
                <c:pt idx="66">
                  <c:v>2.7015222197288461E-6</c:v>
                </c:pt>
                <c:pt idx="67">
                  <c:v>2.8235182522500139E-6</c:v>
                </c:pt>
                <c:pt idx="68">
                  <c:v>2.9509590577126489E-6</c:v>
                </c:pt>
                <c:pt idx="69">
                  <c:v>3.0840858850717371E-6</c:v>
                </c:pt>
                <c:pt idx="70">
                  <c:v>3.2231506300015596E-6</c:v>
                </c:pt>
                <c:pt idx="71">
                  <c:v>3.3684163037791337E-6</c:v>
                </c:pt>
                <c:pt idx="72">
                  <c:v>3.5201575227948232E-6</c:v>
                </c:pt>
                <c:pt idx="73">
                  <c:v>3.6786610195970335E-6</c:v>
                </c:pt>
                <c:pt idx="74">
                  <c:v>3.844226176417719E-6</c:v>
                </c:pt>
                <c:pt idx="75">
                  <c:v>4.017165582167096E-6</c:v>
                </c:pt>
                <c:pt idx="76">
                  <c:v>4.1978056139294008E-6</c:v>
                </c:pt>
                <c:pt idx="77">
                  <c:v>4.3864870440368242E-6</c:v>
                </c:pt>
                <c:pt idx="78">
                  <c:v>4.5835656738461333E-6</c:v>
                </c:pt>
                <c:pt idx="79">
                  <c:v>4.7894129953919976E-6</c:v>
                </c:pt>
                <c:pt idx="80">
                  <c:v>5.0044168821424057E-6</c:v>
                </c:pt>
                <c:pt idx="81">
                  <c:v>5.2289823101357165E-6</c:v>
                </c:pt>
                <c:pt idx="82">
                  <c:v>5.4635321108348451E-6</c:v>
                </c:pt>
                <c:pt idx="83">
                  <c:v>5.7085077570930861E-6</c:v>
                </c:pt>
                <c:pt idx="84">
                  <c:v>5.9643701836868861E-6</c:v>
                </c:pt>
                <c:pt idx="85">
                  <c:v>6.2316006439355052E-6</c:v>
                </c:pt>
                <c:pt idx="86">
                  <c:v>6.5107016039936766E-6</c:v>
                </c:pt>
                <c:pt idx="87">
                  <c:v>6.8021976764734248E-6</c:v>
                </c:pt>
                <c:pt idx="88">
                  <c:v>7.1066365951239935E-6</c:v>
                </c:pt>
                <c:pt idx="89">
                  <c:v>7.4245902323745988E-6</c:v>
                </c:pt>
                <c:pt idx="90">
                  <c:v>7.7566556616242825E-6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7-4E99-AF0C-856A98EFEA5B}"/>
            </c:ext>
          </c:extLst>
        </c:ser>
        <c:ser>
          <c:idx val="5"/>
          <c:order val="5"/>
          <c:tx>
            <c:strRef>
              <c:f>MIMICS_fT!$AA$1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MIMICS_fT!$AA$2:$AA$92</c:f>
              <c:numCache>
                <c:formatCode>General</c:formatCode>
                <c:ptCount val="91"/>
                <c:pt idx="0">
                  <c:v>1.2432116520949722E-7</c:v>
                </c:pt>
                <c:pt idx="1">
                  <c:v>1.3045592398727844E-7</c:v>
                </c:pt>
                <c:pt idx="2">
                  <c:v>1.3688296815243659E-7</c:v>
                </c:pt>
                <c:pt idx="3">
                  <c:v>1.4361579994012895E-7</c:v>
                </c:pt>
                <c:pt idx="4">
                  <c:v>1.5066853094284053E-7</c:v>
                </c:pt>
                <c:pt idx="5">
                  <c:v>1.5805590922904579E-7</c:v>
                </c:pt>
                <c:pt idx="6">
                  <c:v>1.657933476613863E-7</c:v>
                </c:pt>
                <c:pt idx="7">
                  <c:v>1.7389695346728505E-7</c:v>
                </c:pt>
                <c:pt idx="8">
                  <c:v>1.8238355911725108E-7</c:v>
                </c:pt>
                <c:pt idx="9">
                  <c:v>1.912707545685584E-7</c:v>
                </c:pt>
                <c:pt idx="10">
                  <c:v>2.0057692093452341E-7</c:v>
                </c:pt>
                <c:pt idx="11">
                  <c:v>2.10321265642254E-7</c:v>
                </c:pt>
                <c:pt idx="12">
                  <c:v>2.2052385914451336E-7</c:v>
                </c:pt>
                <c:pt idx="13">
                  <c:v>2.3120567325422841E-7</c:v>
                </c:pt>
                <c:pt idx="14">
                  <c:v>2.423886211731884E-7</c:v>
                </c:pt>
                <c:pt idx="15">
                  <c:v>2.5409559928963027E-7</c:v>
                </c:pt>
                <c:pt idx="16">
                  <c:v>2.6635053082269162E-7</c:v>
                </c:pt>
                <c:pt idx="17">
                  <c:v>2.791784113951442E-7</c:v>
                </c:pt>
                <c:pt idx="18">
                  <c:v>2.9260535661940493E-7</c:v>
                </c:pt>
                <c:pt idx="19">
                  <c:v>3.0665865178555942E-7</c:v>
                </c:pt>
                <c:pt idx="20">
                  <c:v>3.2136680374403535E-7</c:v>
                </c:pt>
                <c:pt idx="21">
                  <c:v>3.3675959507964674E-7</c:v>
                </c:pt>
                <c:pt idx="22">
                  <c:v>3.5286814067797368E-7</c:v>
                </c:pt>
                <c:pt idx="23">
                  <c:v>3.6972494678949416E-7</c:v>
                </c:pt>
                <c:pt idx="24">
                  <c:v>3.8736397270151851E-7</c:v>
                </c:pt>
                <c:pt idx="25">
                  <c:v>4.0582069513281662E-7</c:v>
                </c:pt>
                <c:pt idx="26">
                  <c:v>4.2513217547088525E-7</c:v>
                </c:pt>
                <c:pt idx="27">
                  <c:v>4.4533712997707596E-7</c:v>
                </c:pt>
                <c:pt idx="28">
                  <c:v>4.6647600309032022E-7</c:v>
                </c:pt>
                <c:pt idx="29">
                  <c:v>4.8859104396592745E-7</c:v>
                </c:pt>
                <c:pt idx="30">
                  <c:v>5.1172638639194344E-7</c:v>
                </c:pt>
                <c:pt idx="31">
                  <c:v>5.359281322318235E-7</c:v>
                </c:pt>
                <c:pt idx="32">
                  <c:v>5.6124443854871617E-7</c:v>
                </c:pt>
                <c:pt idx="33">
                  <c:v>5.8772560857348179E-7</c:v>
                </c:pt>
                <c:pt idx="34">
                  <c:v>6.1542418668570348E-7</c:v>
                </c:pt>
                <c:pt idx="35">
                  <c:v>6.4439505758439798E-7</c:v>
                </c:pt>
                <c:pt idx="36">
                  <c:v>6.7469554983289557E-7</c:v>
                </c:pt>
                <c:pt idx="37">
                  <c:v>7.0638554397047264E-7</c:v>
                </c:pt>
                <c:pt idx="38">
                  <c:v>7.3952758539180989E-7</c:v>
                </c:pt>
                <c:pt idx="39">
                  <c:v>7.7418700220415803E-7</c:v>
                </c:pt>
                <c:pt idx="40">
                  <c:v>8.1043202828135346E-7</c:v>
                </c:pt>
                <c:pt idx="41">
                  <c:v>8.4833393174345611E-7</c:v>
                </c:pt>
                <c:pt idx="42">
                  <c:v>8.879671491008279E-7</c:v>
                </c:pt>
                <c:pt idx="43">
                  <c:v>9.2940942531199393E-7</c:v>
                </c:pt>
                <c:pt idx="44">
                  <c:v>9.7274196001558559E-7</c:v>
                </c:pt>
                <c:pt idx="45">
                  <c:v>1.0180495602081014E-6</c:v>
                </c:pt>
                <c:pt idx="46">
                  <c:v>1.0654207996511896E-6</c:v>
                </c:pt>
                <c:pt idx="47">
                  <c:v>1.1149481853046239E-6</c:v>
                </c:pt>
                <c:pt idx="48">
                  <c:v>1.1667283310941557E-6</c:v>
                </c:pt>
                <c:pt idx="49">
                  <c:v>1.2208621393370484E-6</c:v>
                </c:pt>
                <c:pt idx="50">
                  <c:v>1.2774549901622723E-6</c:v>
                </c:pt>
                <c:pt idx="51">
                  <c:v>1.3366169392771612E-6</c:v>
                </c:pt>
                <c:pt idx="52">
                  <c:v>1.3984629244478054E-6</c:v>
                </c:pt>
                <c:pt idx="53">
                  <c:v>1.4631129810766097E-6</c:v>
                </c:pt>
                <c:pt idx="54">
                  <c:v>1.5306924672772918E-6</c:v>
                </c:pt>
                <c:pt idx="55">
                  <c:v>1.6013322988652002E-6</c:v>
                </c:pt>
                <c:pt idx="56">
                  <c:v>1.6751691946992119E-6</c:v>
                </c:pt>
                <c:pt idx="57">
                  <c:v>1.7523459328306622E-6</c:v>
                </c:pt>
                <c:pt idx="58">
                  <c:v>1.8330116179347364E-6</c:v>
                </c:pt>
                <c:pt idx="59">
                  <c:v>1.9173219605207286E-6</c:v>
                </c:pt>
                <c:pt idx="60">
                  <c:v>2.0054395684393245E-6</c:v>
                </c:pt>
                <c:pt idx="61">
                  <c:v>2.0975342512279239E-6</c:v>
                </c:pt>
                <c:pt idx="62">
                  <c:v>2.1937833378587246E-6</c:v>
                </c:pt>
                <c:pt idx="63">
                  <c:v>2.2943720084791696E-6</c:v>
                </c:pt>
                <c:pt idx="64">
                  <c:v>2.3994936407602979E-6</c:v>
                </c:pt>
                <c:pt idx="65">
                  <c:v>2.5093501714955255E-6</c:v>
                </c:pt>
                <c:pt idx="66">
                  <c:v>2.6241524741207005E-6</c:v>
                </c:pt>
                <c:pt idx="67">
                  <c:v>2.7441207528557714E-6</c:v>
                </c:pt>
                <c:pt idx="68">
                  <c:v>2.8694849541991231E-6</c:v>
                </c:pt>
                <c:pt idx="69">
                  <c:v>3.0004851965378532E-6</c:v>
                </c:pt>
                <c:pt idx="70">
                  <c:v>3.1373722186708035E-6</c:v>
                </c:pt>
                <c:pt idx="71">
                  <c:v>3.2804078480761267E-6</c:v>
                </c:pt>
                <c:pt idx="72">
                  <c:v>3.4298654897918191E-6</c:v>
                </c:pt>
                <c:pt idx="73">
                  <c:v>3.5860306368157933E-6</c:v>
                </c:pt>
                <c:pt idx="74">
                  <c:v>3.7492014029718833E-6</c:v>
                </c:pt>
                <c:pt idx="75">
                  <c:v>3.9196890792298312E-6</c:v>
                </c:pt>
                <c:pt idx="76">
                  <c:v>4.0978187145107353E-6</c:v>
                </c:pt>
                <c:pt idx="77">
                  <c:v>4.2839297220547232E-6</c:v>
                </c:pt>
                <c:pt idx="78">
                  <c:v>4.4783765124750031E-6</c:v>
                </c:pt>
                <c:pt idx="79">
                  <c:v>4.6815291546719026E-6</c:v>
                </c:pt>
                <c:pt idx="80">
                  <c:v>4.8937740658319226E-6</c:v>
                </c:pt>
                <c:pt idx="81">
                  <c:v>5.1155147317909278E-6</c:v>
                </c:pt>
                <c:pt idx="82">
                  <c:v>5.3471724590965732E-6</c:v>
                </c:pt>
                <c:pt idx="83">
                  <c:v>5.5891871601640447E-6</c:v>
                </c:pt>
                <c:pt idx="84">
                  <c:v>5.8420181729800192E-6</c:v>
                </c:pt>
                <c:pt idx="85">
                  <c:v>6.106145116874307E-6</c:v>
                </c:pt>
                <c:pt idx="86">
                  <c:v>6.3820687859448797E-6</c:v>
                </c:pt>
                <c:pt idx="87">
                  <c:v>6.670312081791961E-6</c:v>
                </c:pt>
                <c:pt idx="88">
                  <c:v>6.971420987289647E-6</c:v>
                </c:pt>
                <c:pt idx="89">
                  <c:v>7.2859655831993462E-6</c:v>
                </c:pt>
                <c:pt idx="90">
                  <c:v>7.6145411095087598E-6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D7-4E99-AF0C-856A98EF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8080"/>
        <c:axId val="449158736"/>
      </c:scatterChart>
      <c:valAx>
        <c:axId val="4491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736"/>
        <c:crosses val="autoZero"/>
        <c:crossBetween val="midCat"/>
      </c:valAx>
      <c:valAx>
        <c:axId val="449158736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0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(MIC=0.3)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MIMICS_fT!$AT$1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MIMICS_fT!$AT$2:$AT$92</c:f>
              <c:numCache>
                <c:formatCode>General</c:formatCode>
                <c:ptCount val="91"/>
                <c:pt idx="0">
                  <c:v>2.2298129034269568E-6</c:v>
                </c:pt>
                <c:pt idx="1">
                  <c:v>2.3716323256609997E-6</c:v>
                </c:pt>
                <c:pt idx="2">
                  <c:v>2.5224080879749129E-6</c:v>
                </c:pt>
                <c:pt idx="3">
                  <c:v>2.6827005655563943E-6</c:v>
                </c:pt>
                <c:pt idx="4">
                  <c:v>2.8531047666393383E-6</c:v>
                </c:pt>
                <c:pt idx="5">
                  <c:v>3.0342524384415642E-6</c:v>
                </c:pt>
                <c:pt idx="6">
                  <c:v>3.2268142984234285E-6</c:v>
                </c:pt>
                <c:pt idx="7">
                  <c:v>3.4315023981124539E-6</c:v>
                </c:pt>
                <c:pt idx="8">
                  <c:v>3.6490726271418414E-6</c:v>
                </c:pt>
                <c:pt idx="9">
                  <c:v>3.8803273655746932E-6</c:v>
                </c:pt>
                <c:pt idx="10">
                  <c:v>4.1261182930320292E-6</c:v>
                </c:pt>
                <c:pt idx="11">
                  <c:v>4.3873493636121837E-6</c:v>
                </c:pt>
                <c:pt idx="12">
                  <c:v>4.6649799560831837E-6</c:v>
                </c:pt>
                <c:pt idx="13">
                  <c:v>4.9600282093493394E-6</c:v>
                </c:pt>
                <c:pt idx="14">
                  <c:v>5.2735745537397115E-6</c:v>
                </c:pt>
                <c:pt idx="15">
                  <c:v>5.6067654492407596E-6</c:v>
                </c:pt>
                <c:pt idx="16">
                  <c:v>5.9608173423995211E-6</c:v>
                </c:pt>
                <c:pt idx="17">
                  <c:v>6.3370208542585425E-6</c:v>
                </c:pt>
                <c:pt idx="18">
                  <c:v>6.7367452123510387E-6</c:v>
                </c:pt>
                <c:pt idx="19">
                  <c:v>7.1614429404856667E-6</c:v>
                </c:pt>
                <c:pt idx="20">
                  <c:v>7.6126548207866573E-6</c:v>
                </c:pt>
                <c:pt idx="21">
                  <c:v>8.0920151432284594E-6</c:v>
                </c:pt>
                <c:pt idx="22">
                  <c:v>8.6012572587158943E-6</c:v>
                </c:pt>
                <c:pt idx="23">
                  <c:v>9.1422194526133401E-6</c:v>
                </c:pt>
                <c:pt idx="24">
                  <c:v>9.7168511565213695E-6</c:v>
                </c:pt>
                <c:pt idx="25">
                  <c:v>1.0327219517037739E-5</c:v>
                </c:pt>
                <c:pt idx="26">
                  <c:v>1.0975516341225179E-5</c:v>
                </c:pt>
                <c:pt idx="27">
                  <c:v>1.1664065439541322E-5</c:v>
                </c:pt>
                <c:pt idx="28">
                  <c:v>1.2395330388070147E-5</c:v>
                </c:pt>
                <c:pt idx="29">
                  <c:v>1.3171922733030119E-5</c:v>
                </c:pt>
                <c:pt idx="30">
                  <c:v>1.3996610661725753E-5</c:v>
                </c:pt>
                <c:pt idx="31">
                  <c:v>1.4872328165357369E-5</c:v>
                </c:pt>
                <c:pt idx="32">
                  <c:v>1.5802184720412498E-5</c:v>
                </c:pt>
                <c:pt idx="33">
                  <c:v>1.6789475516732349E-5</c:v>
                </c:pt>
                <c:pt idx="34">
                  <c:v>1.7837692261782808E-5</c:v>
                </c:pt>
                <c:pt idx="35">
                  <c:v>1.8950534592162926E-5</c:v>
                </c:pt>
                <c:pt idx="36">
                  <c:v>2.0131922124957587E-5</c:v>
                </c:pt>
                <c:pt idx="37">
                  <c:v>2.1386007183189212E-5</c:v>
                </c:pt>
                <c:pt idx="38">
                  <c:v>2.2717188231348392E-5</c:v>
                </c:pt>
                <c:pt idx="39">
                  <c:v>2.4130124058787204E-5</c:v>
                </c:pt>
                <c:pt idx="40">
                  <c:v>2.5629748750648063E-5</c:v>
                </c:pt>
                <c:pt idx="41">
                  <c:v>2.7221287487975607E-5</c:v>
                </c:pt>
                <c:pt idx="42">
                  <c:v>2.8910273220724388E-5</c:v>
                </c:pt>
                <c:pt idx="43">
                  <c:v>3.0702564259535233E-5</c:v>
                </c:pt>
                <c:pt idx="44">
                  <c:v>3.2604362834411091E-5</c:v>
                </c:pt>
                <c:pt idx="45">
                  <c:v>3.4622234670782523E-5</c:v>
                </c:pt>
                <c:pt idx="46">
                  <c:v>3.6763129635919709E-5</c:v>
                </c:pt>
                <c:pt idx="47">
                  <c:v>3.903440351122488E-5</c:v>
                </c:pt>
                <c:pt idx="48">
                  <c:v>4.1443840948630308E-5</c:v>
                </c:pt>
                <c:pt idx="49">
                  <c:v>4.3999679672139449E-5</c:v>
                </c:pt>
                <c:pt idx="50">
                  <c:v>4.6710635988485297E-5</c:v>
                </c:pt>
                <c:pt idx="51">
                  <c:v>4.9585931673945221E-5</c:v>
                </c:pt>
                <c:pt idx="52">
                  <c:v>5.2635322307553259E-5</c:v>
                </c:pt>
                <c:pt idx="53">
                  <c:v>5.5869127124292291E-5</c:v>
                </c:pt>
                <c:pt idx="54">
                  <c:v>5.9298260465334773E-5</c:v>
                </c:pt>
                <c:pt idx="55">
                  <c:v>6.2934264906040332E-5</c:v>
                </c:pt>
                <c:pt idx="56">
                  <c:v>6.6789346146215519E-5</c:v>
                </c:pt>
                <c:pt idx="57">
                  <c:v>7.0876409751102125E-5</c:v>
                </c:pt>
                <c:pt idx="58">
                  <c:v>7.5209099835691408E-5</c:v>
                </c:pt>
                <c:pt idx="59">
                  <c:v>7.9801839789273078E-5</c:v>
                </c:pt>
                <c:pt idx="60">
                  <c:v>8.4669875141619801E-5</c:v>
                </c:pt>
                <c:pt idx="61">
                  <c:v>8.9829318676897476E-5</c:v>
                </c:pt>
                <c:pt idx="62">
                  <c:v>9.5297197906275114E-5</c:v>
                </c:pt>
                <c:pt idx="63">
                  <c:v>1.010915050153043E-4</c:v>
                </c:pt>
                <c:pt idx="64">
                  <c:v>1.0723124940745018E-4</c:v>
                </c:pt>
                <c:pt idx="65">
                  <c:v>1.1373651297068866E-4</c:v>
                </c:pt>
                <c:pt idx="66">
                  <c:v>1.2062850819985818E-4</c:v>
                </c:pt>
                <c:pt idx="67">
                  <c:v>1.2792963931346747E-4</c:v>
                </c:pt>
                <c:pt idx="68">
                  <c:v>1.3566356650992711E-4</c:v>
                </c:pt>
                <c:pt idx="69">
                  <c:v>1.4385527351470665E-4</c:v>
                </c:pt>
                <c:pt idx="70">
                  <c:v>1.5253113857672604E-4</c:v>
                </c:pt>
                <c:pt idx="71">
                  <c:v>1.6171900907938088E-4</c:v>
                </c:pt>
                <c:pt idx="72">
                  <c:v>1.7144827993899458E-4</c:v>
                </c:pt>
                <c:pt idx="73">
                  <c:v>1.8174997597119309E-4</c:v>
                </c:pt>
                <c:pt idx="74">
                  <c:v>1.9265683841371948E-4</c:v>
                </c:pt>
                <c:pt idx="75">
                  <c:v>2.0420341580257051E-4</c:v>
                </c:pt>
                <c:pt idx="76">
                  <c:v>2.1642615940705242E-4</c:v>
                </c:pt>
                <c:pt idx="77">
                  <c:v>2.2936352343842648E-4</c:v>
                </c:pt>
                <c:pt idx="78">
                  <c:v>2.4305607025628098E-4</c:v>
                </c:pt>
                <c:pt idx="79">
                  <c:v>2.5754658080662474E-4</c:v>
                </c:pt>
                <c:pt idx="80">
                  <c:v>2.7288017053596369E-4</c:v>
                </c:pt>
                <c:pt idx="81">
                  <c:v>2.8910441103633728E-4</c:v>
                </c:pt>
                <c:pt idx="82">
                  <c:v>3.0626945768744043E-4</c:v>
                </c:pt>
                <c:pt idx="83">
                  <c:v>3.2442818357359153E-4</c:v>
                </c:pt>
                <c:pt idx="84">
                  <c:v>3.4363631996541433E-4</c:v>
                </c:pt>
                <c:pt idx="85">
                  <c:v>3.6395260366874939E-4</c:v>
                </c:pt>
                <c:pt idx="86">
                  <c:v>3.8543893155646835E-4</c:v>
                </c:pt>
                <c:pt idx="87">
                  <c:v>4.0816052261258057E-4</c:v>
                </c:pt>
                <c:pt idx="88">
                  <c:v>4.3218608783236105E-4</c:v>
                </c:pt>
                <c:pt idx="89">
                  <c:v>4.5758800833710849E-4</c:v>
                </c:pt>
                <c:pt idx="90">
                  <c:v>4.8444252207773263E-4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8-4736-B79A-8CAD7CEFA04B}"/>
            </c:ext>
          </c:extLst>
        </c:ser>
        <c:ser>
          <c:idx val="1"/>
          <c:order val="1"/>
          <c:tx>
            <c:strRef>
              <c:f>MIMICS_fT!$AU$1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MIMICS_fT!$AU$2:$AU$92</c:f>
              <c:numCache>
                <c:formatCode>General</c:formatCode>
                <c:ptCount val="91"/>
                <c:pt idx="0">
                  <c:v>3.7194110805223835E-7</c:v>
                </c:pt>
                <c:pt idx="1">
                  <c:v>3.9436416789043875E-7</c:v>
                </c:pt>
                <c:pt idx="2">
                  <c:v>4.1810989410182846E-7</c:v>
                </c:pt>
                <c:pt idx="3">
                  <c:v>4.4325417847492975E-7</c:v>
                </c:pt>
                <c:pt idx="4">
                  <c:v>4.6987711791077662E-7</c:v>
                </c:pt>
                <c:pt idx="5">
                  <c:v>4.9806323746551606E-7</c:v>
                </c:pt>
                <c:pt idx="6">
                  <c:v>5.2790172460480955E-7</c:v>
                </c:pt>
                <c:pt idx="7">
                  <c:v>5.5948667519904157E-7</c:v>
                </c:pt>
                <c:pt idx="8">
                  <c:v>5.9291735181169846E-7</c:v>
                </c:pt>
                <c:pt idx="9">
                  <c:v>6.2829845485759236E-7</c:v>
                </c:pt>
                <c:pt idx="10">
                  <c:v>6.657404072329731E-7</c:v>
                </c:pt>
                <c:pt idx="11">
                  <c:v>7.0535965304596734E-7</c:v>
                </c:pt>
                <c:pt idx="12">
                  <c:v>7.4727897110333577E-7</c:v>
                </c:pt>
                <c:pt idx="13">
                  <c:v>7.9162780383820816E-7</c:v>
                </c:pt>
                <c:pt idx="14">
                  <c:v>8.3854260239337179E-7</c:v>
                </c:pt>
                <c:pt idx="15">
                  <c:v>8.8816718860584805E-7</c:v>
                </c:pt>
                <c:pt idx="16">
                  <c:v>9.4065313467097671E-7</c:v>
                </c:pt>
                <c:pt idx="17">
                  <c:v>9.9616016129808836E-7</c:v>
                </c:pt>
                <c:pt idx="18">
                  <c:v>1.0548565552051492E-6</c:v>
                </c:pt>
                <c:pt idx="19">
                  <c:v>1.11691960683656E-6</c:v>
                </c:pt>
                <c:pt idx="20">
                  <c:v>1.1825360692266575E-6</c:v>
                </c:pt>
                <c:pt idx="21">
                  <c:v>1.2519026389714914E-6</c:v>
                </c:pt>
                <c:pt idx="22">
                  <c:v>1.3252264603131482E-6</c:v>
                </c:pt>
                <c:pt idx="23">
                  <c:v>1.4027256533844169E-6</c:v>
                </c:pt>
                <c:pt idx="24">
                  <c:v>1.4846298677069781E-6</c:v>
                </c:pt>
                <c:pt idx="25">
                  <c:v>1.5711808620836055E-6</c:v>
                </c:pt>
                <c:pt idx="26">
                  <c:v>1.6626331120742719E-6</c:v>
                </c:pt>
                <c:pt idx="27">
                  <c:v>1.7592544462975351E-6</c:v>
                </c:pt>
                <c:pt idx="28">
                  <c:v>1.8613267128523599E-6</c:v>
                </c:pt>
                <c:pt idx="29">
                  <c:v>1.9691464772115539E-6</c:v>
                </c:pt>
                <c:pt idx="30">
                  <c:v>2.0830257529965627E-6</c:v>
                </c:pt>
                <c:pt idx="31">
                  <c:v>2.2032927671043899E-6</c:v>
                </c:pt>
                <c:pt idx="32">
                  <c:v>2.3302927607212061E-6</c:v>
                </c:pt>
                <c:pt idx="33">
                  <c:v>2.4643888278236433E-6</c:v>
                </c:pt>
                <c:pt idx="34">
                  <c:v>2.6059627928382927E-6</c:v>
                </c:pt>
                <c:pt idx="35">
                  <c:v>2.7554161292024018E-6</c:v>
                </c:pt>
                <c:pt idx="36">
                  <c:v>2.9131709206444031E-6</c:v>
                </c:pt>
                <c:pt idx="37">
                  <c:v>3.0796708670819655E-6</c:v>
                </c:pt>
                <c:pt idx="38">
                  <c:v>3.2553823371177969E-6</c:v>
                </c:pt>
                <c:pt idx="39">
                  <c:v>3.4407954691995018E-6</c:v>
                </c:pt>
                <c:pt idx="40">
                  <c:v>3.6364253235998375E-6</c:v>
                </c:pt>
                <c:pt idx="41">
                  <c:v>3.8428130874676795E-6</c:v>
                </c:pt>
                <c:pt idx="42">
                  <c:v>4.0605273352980777E-6</c:v>
                </c:pt>
                <c:pt idx="43">
                  <c:v>4.2901653472723446E-6</c:v>
                </c:pt>
                <c:pt idx="44">
                  <c:v>4.5323544880261598E-6</c:v>
                </c:pt>
                <c:pt idx="45">
                  <c:v>4.7877536485154853E-6</c:v>
                </c:pt>
                <c:pt idx="46">
                  <c:v>5.0570547537668764E-6</c:v>
                </c:pt>
                <c:pt idx="47">
                  <c:v>5.3409843394208892E-6</c:v>
                </c:pt>
                <c:pt idx="48">
                  <c:v>5.6403052001046071E-6</c:v>
                </c:pt>
                <c:pt idx="49">
                  <c:v>5.9558181128025759E-6</c:v>
                </c:pt>
                <c:pt idx="50">
                  <c:v>6.2883636385345551E-6</c:v>
                </c:pt>
                <c:pt idx="51">
                  <c:v>6.6388240057936966E-6</c:v>
                </c:pt>
                <c:pt idx="52">
                  <c:v>7.0081250793507003E-6</c:v>
                </c:pt>
                <c:pt idx="53">
                  <c:v>7.397238418188106E-6</c:v>
                </c:pt>
                <c:pt idx="54">
                  <c:v>7.8071834264945082E-6</c:v>
                </c:pt>
                <c:pt idx="55">
                  <c:v>8.2390296018216011E-6</c:v>
                </c:pt>
                <c:pt idx="56">
                  <c:v>8.6938988846878895E-6</c:v>
                </c:pt>
                <c:pt idx="57">
                  <c:v>9.1729681141018611E-6</c:v>
                </c:pt>
                <c:pt idx="58">
                  <c:v>9.6774715936745413E-6</c:v>
                </c:pt>
                <c:pt idx="59">
                  <c:v>1.0208703773197984E-5</c:v>
                </c:pt>
                <c:pt idx="60">
                  <c:v>1.0768022050781197E-5</c:v>
                </c:pt>
                <c:pt idx="61">
                  <c:v>1.1356849700860565E-5</c:v>
                </c:pt>
                <c:pt idx="62">
                  <c:v>1.1976678933636311E-5</c:v>
                </c:pt>
                <c:pt idx="63">
                  <c:v>1.2629074091732653E-5</c:v>
                </c:pt>
                <c:pt idx="64">
                  <c:v>1.33156749901356E-5</c:v>
                </c:pt>
                <c:pt idx="65">
                  <c:v>1.4038200405730165E-5</c:v>
                </c:pt>
                <c:pt idx="66">
                  <c:v>1.4798451723038943E-5</c:v>
                </c:pt>
                <c:pt idx="67">
                  <c:v>1.5598316743056285E-5</c:v>
                </c:pt>
                <c:pt idx="68">
                  <c:v>1.6439773662377465E-5</c:v>
                </c:pt>
                <c:pt idx="69">
                  <c:v>1.7324895230141451E-5</c:v>
                </c:pt>
                <c:pt idx="70">
                  <c:v>1.8255853090639051E-5</c:v>
                </c:pt>
                <c:pt idx="71">
                  <c:v>1.9234922319785842E-5</c:v>
                </c:pt>
                <c:pt idx="72">
                  <c:v>2.0264486164022849E-5</c:v>
                </c:pt>
                <c:pt idx="73">
                  <c:v>2.1347040990587786E-5</c:v>
                </c:pt>
                <c:pt idx="74">
                  <c:v>2.2485201458495199E-5</c:v>
                </c:pt>
                <c:pt idx="75">
                  <c:v>2.3681705919978582E-5</c:v>
                </c:pt>
                <c:pt idx="76">
                  <c:v>2.4939422062579361E-5</c:v>
                </c:pt>
                <c:pt idx="77">
                  <c:v>2.6261352802518975E-5</c:v>
                </c:pt>
                <c:pt idx="78">
                  <c:v>2.765064244046167E-5</c:v>
                </c:pt>
                <c:pt idx="79">
                  <c:v>2.9110583091268328E-5</c:v>
                </c:pt>
                <c:pt idx="80">
                  <c:v>3.0644621399854316E-5</c:v>
                </c:pt>
                <c:pt idx="81">
                  <c:v>3.2256365555802585E-5</c:v>
                </c:pt>
                <c:pt idx="82">
                  <c:v>3.3949592619942197E-5</c:v>
                </c:pt>
                <c:pt idx="83">
                  <c:v>3.5728256176688885E-5</c:v>
                </c:pt>
                <c:pt idx="84">
                  <c:v>3.7596494326553036E-5</c:v>
                </c:pt>
                <c:pt idx="85">
                  <c:v>3.9558638033861377E-5</c:v>
                </c:pt>
                <c:pt idx="86">
                  <c:v>4.1619219845401584E-5</c:v>
                </c:pt>
                <c:pt idx="87">
                  <c:v>4.378298299639596E-5</c:v>
                </c:pt>
                <c:pt idx="88">
                  <c:v>4.6054890920936353E-5</c:v>
                </c:pt>
                <c:pt idx="89">
                  <c:v>4.8440137184769157E-5</c:v>
                </c:pt>
                <c:pt idx="90">
                  <c:v>5.0944155859111884E-5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8-4736-B79A-8CAD7CEFA04B}"/>
            </c:ext>
          </c:extLst>
        </c:ser>
        <c:ser>
          <c:idx val="2"/>
          <c:order val="2"/>
          <c:tx>
            <c:strRef>
              <c:f>MIMICS_fT!$AV$1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MIMICS_fT!$AV$2:$AV$92</c:f>
              <c:numCache>
                <c:formatCode>General</c:formatCode>
                <c:ptCount val="91"/>
                <c:pt idx="0">
                  <c:v>2.0910939417158361E-6</c:v>
                </c:pt>
                <c:pt idx="1">
                  <c:v>2.221487479344292E-6</c:v>
                </c:pt>
                <c:pt idx="2">
                  <c:v>2.3599075244868892E-6</c:v>
                </c:pt>
                <c:pt idx="3">
                  <c:v>2.506839915077891E-6</c:v>
                </c:pt>
                <c:pt idx="4">
                  <c:v>2.6627992590390039E-6</c:v>
                </c:pt>
                <c:pt idx="5">
                  <c:v>2.8283305899325917E-6</c:v>
                </c:pt>
                <c:pt idx="6">
                  <c:v>3.0040111143942649E-6</c:v>
                </c:pt>
                <c:pt idx="7">
                  <c:v>3.1904520561884974E-6</c:v>
                </c:pt>
                <c:pt idx="8">
                  <c:v>3.3883006019705377E-6</c:v>
                </c:pt>
                <c:pt idx="9">
                  <c:v>3.5982419540883947E-6</c:v>
                </c:pt>
                <c:pt idx="10">
                  <c:v>3.821001496020559E-6</c:v>
                </c:pt>
                <c:pt idx="11">
                  <c:v>4.0573470763188005E-6</c:v>
                </c:pt>
                <c:pt idx="12">
                  <c:v>4.3080914172113372E-6</c:v>
                </c:pt>
                <c:pt idx="13">
                  <c:v>4.5740946543204777E-6</c:v>
                </c:pt>
                <c:pt idx="14">
                  <c:v>4.8562670142608544E-6</c:v>
                </c:pt>
                <c:pt idx="15">
                  <c:v>5.1555716372103697E-6</c:v>
                </c:pt>
                <c:pt idx="16">
                  <c:v>5.4730275518862671E-6</c:v>
                </c:pt>
                <c:pt idx="17">
                  <c:v>5.8097128107140718E-6</c:v>
                </c:pt>
                <c:pt idx="18">
                  <c:v>6.1667677933481123E-6</c:v>
                </c:pt>
                <c:pt idx="19">
                  <c:v>6.545398687089445E-6</c:v>
                </c:pt>
                <c:pt idx="20">
                  <c:v>6.9468811531510006E-6</c:v>
                </c:pt>
                <c:pt idx="21">
                  <c:v>7.3725641881414651E-6</c:v>
                </c:pt>
                <c:pt idx="22">
                  <c:v>7.8238741905790439E-6</c:v>
                </c:pt>
                <c:pt idx="23">
                  <c:v>8.3023192427051738E-6</c:v>
                </c:pt>
                <c:pt idx="24">
                  <c:v>8.8094936183469316E-6</c:v>
                </c:pt>
                <c:pt idx="25">
                  <c:v>9.3470825280756299E-6</c:v>
                </c:pt>
                <c:pt idx="26">
                  <c:v>9.9168671134299254E-6</c:v>
                </c:pt>
                <c:pt idx="27">
                  <c:v>1.0520729702514166E-5</c:v>
                </c:pt>
                <c:pt idx="28">
                  <c:v>1.1160659339848776E-5</c:v>
                </c:pt>
                <c:pt idx="29">
                  <c:v>1.1838757603938957E-5</c:v>
                </c:pt>
                <c:pt idx="30">
                  <c:v>1.2557244726643219E-5</c:v>
                </c:pt>
                <c:pt idx="31">
                  <c:v>1.3318466029063882E-5</c:v>
                </c:pt>
                <c:pt idx="32">
                  <c:v>1.4124898689349972E-5</c:v>
                </c:pt>
                <c:pt idx="33">
                  <c:v>1.497915885849872E-5</c:v>
                </c:pt>
                <c:pt idx="34">
                  <c:v>1.5884009140967797E-5</c:v>
                </c:pt>
                <c:pt idx="35">
                  <c:v>1.6842366457666396E-5</c:v>
                </c:pt>
                <c:pt idx="36">
                  <c:v>1.7857310309680999E-5</c:v>
                </c:pt>
                <c:pt idx="37">
                  <c:v>1.8932091461912782E-5</c:v>
                </c:pt>
                <c:pt idx="38">
                  <c:v>2.0070141066659496E-5</c:v>
                </c:pt>
                <c:pt idx="39">
                  <c:v>2.1275080248065224E-5</c:v>
                </c:pt>
                <c:pt idx="40">
                  <c:v>2.2550730169291237E-5</c:v>
                </c:pt>
                <c:pt idx="41">
                  <c:v>2.3901122605228481E-5</c:v>
                </c:pt>
                <c:pt idx="42">
                  <c:v>2.5330511044580815E-5</c:v>
                </c:pt>
                <c:pt idx="43">
                  <c:v>2.6843382346199088E-5</c:v>
                </c:pt>
                <c:pt idx="44">
                  <c:v>2.8444468975641315E-5</c:v>
                </c:pt>
                <c:pt idx="45">
                  <c:v>3.0138761849074897E-5</c:v>
                </c:pt>
                <c:pt idx="46">
                  <c:v>3.1931523812826417E-5</c:v>
                </c:pt>
                <c:pt idx="47">
                  <c:v>3.3828303788123592E-5</c:v>
                </c:pt>
                <c:pt idx="48">
                  <c:v>3.5834951611865292E-5</c:v>
                </c:pt>
                <c:pt idx="49">
                  <c:v>3.7957633605601873E-5</c:v>
                </c:pt>
                <c:pt idx="50">
                  <c:v>4.0202848906311022E-5</c:v>
                </c:pt>
                <c:pt idx="51">
                  <c:v>4.2577446594016422E-5</c:v>
                </c:pt>
                <c:pt idx="52">
                  <c:v>4.5088643652821044E-5</c:v>
                </c:pt>
                <c:pt idx="53">
                  <c:v>4.7744043803516718E-5</c:v>
                </c:pt>
                <c:pt idx="54">
                  <c:v>5.0551657247587569E-5</c:v>
                </c:pt>
                <c:pt idx="55">
                  <c:v>5.3519921364152786E-5</c:v>
                </c:pt>
                <c:pt idx="56">
                  <c:v>5.6657722403195894E-5</c:v>
                </c:pt>
                <c:pt idx="57">
                  <c:v>5.9974418220306191E-5</c:v>
                </c:pt>
                <c:pt idx="58">
                  <c:v>6.3479862100115992E-5</c:v>
                </c:pt>
                <c:pt idx="59">
                  <c:v>6.718442771766257E-5</c:v>
                </c:pt>
                <c:pt idx="60">
                  <c:v>7.1099035289032836E-5</c:v>
                </c:pt>
                <c:pt idx="61">
                  <c:v>7.5235178964874923E-5</c:v>
                </c:pt>
                <c:pt idx="62">
                  <c:v>7.9604955522677209E-5</c:v>
                </c:pt>
                <c:pt idx="63">
                  <c:v>8.4221094416138027E-5</c:v>
                </c:pt>
                <c:pt idx="64">
                  <c:v>8.9096989242474451E-5</c:v>
                </c:pt>
                <c:pt idx="65">
                  <c:v>9.4246730691151647E-5</c:v>
                </c:pt>
                <c:pt idx="66">
                  <c:v>9.9685141040267253E-5</c:v>
                </c:pt>
                <c:pt idx="67">
                  <c:v>1.0542781026969484E-4</c:v>
                </c:pt>
                <c:pt idx="68">
                  <c:v>1.1149113386308545E-4</c:v>
                </c:pt>
                <c:pt idx="69">
                  <c:v>1.1789235237395552E-4</c:v>
                </c:pt>
                <c:pt idx="70">
                  <c:v>1.2464959283435559E-4</c:v>
                </c:pt>
                <c:pt idx="71">
                  <c:v>1.3178191208801913E-4</c:v>
                </c:pt>
                <c:pt idx="72">
                  <c:v>1.393093421334552E-4</c:v>
                </c:pt>
                <c:pt idx="73">
                  <c:v>1.4725293756616268E-4</c:v>
                </c:pt>
                <c:pt idx="74">
                  <c:v>1.5563482521302455E-4</c:v>
                </c:pt>
                <c:pt idx="75">
                  <c:v>1.6447825605599414E-4</c:v>
                </c:pt>
                <c:pt idx="76">
                  <c:v>1.7380765954642114E-4</c:v>
                </c:pt>
                <c:pt idx="77">
                  <c:v>1.8364870041577953E-4</c:v>
                </c:pt>
                <c:pt idx="78">
                  <c:v>1.940283380931832E-4</c:v>
                </c:pt>
                <c:pt idx="79">
                  <c:v>2.049748888448965E-4</c:v>
                </c:pt>
                <c:pt idx="80">
                  <c:v>2.1651809075608043E-4</c:v>
                </c:pt>
                <c:pt idx="81">
                  <c:v>2.286891716802854E-4</c:v>
                </c:pt>
                <c:pt idx="82">
                  <c:v>2.4152092028768994E-4</c:v>
                </c:pt>
                <c:pt idx="83">
                  <c:v>2.5504776034883847E-4</c:v>
                </c:pt>
                <c:pt idx="84">
                  <c:v>2.6930582839661331E-4</c:v>
                </c:pt>
                <c:pt idx="85">
                  <c:v>2.8433305491546487E-4</c:v>
                </c:pt>
                <c:pt idx="86">
                  <c:v>3.0016924921345459E-4</c:v>
                </c:pt>
                <c:pt idx="87">
                  <c:v>3.1685618813950757E-4</c:v>
                </c:pt>
                <c:pt idx="88">
                  <c:v>3.3443770881543005E-4</c:v>
                </c:pt>
                <c:pt idx="89">
                  <c:v>3.5295980555969265E-4</c:v>
                </c:pt>
                <c:pt idx="90">
                  <c:v>3.7247073118779734E-4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8-4736-B79A-8CAD7CEFA04B}"/>
            </c:ext>
          </c:extLst>
        </c:ser>
        <c:ser>
          <c:idx val="3"/>
          <c:order val="3"/>
          <c:tx>
            <c:strRef>
              <c:f>MIMICS_fT!$AW$1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MIMICS_fT!$AW$2:$AW$92</c:f>
              <c:numCache>
                <c:formatCode>General</c:formatCode>
                <c:ptCount val="91"/>
                <c:pt idx="0">
                  <c:v>5.5791166207835747E-7</c:v>
                </c:pt>
                <c:pt idx="1">
                  <c:v>5.9154625183565807E-7</c:v>
                </c:pt>
                <c:pt idx="2">
                  <c:v>6.2716484115274264E-7</c:v>
                </c:pt>
                <c:pt idx="3">
                  <c:v>6.6488126771239462E-7</c:v>
                </c:pt>
                <c:pt idx="4">
                  <c:v>7.048156768661649E-7</c:v>
                </c:pt>
                <c:pt idx="5">
                  <c:v>7.470948561982741E-7</c:v>
                </c:pt>
                <c:pt idx="6">
                  <c:v>7.9185258690721426E-7</c:v>
                </c:pt>
                <c:pt idx="7">
                  <c:v>8.3923001279856241E-7</c:v>
                </c:pt>
                <c:pt idx="8">
                  <c:v>8.8937602771754763E-7</c:v>
                </c:pt>
                <c:pt idx="9">
                  <c:v>9.4244768228638865E-7</c:v>
                </c:pt>
                <c:pt idx="10">
                  <c:v>9.9861061084945949E-7</c:v>
                </c:pt>
                <c:pt idx="11">
                  <c:v>1.0580394795689508E-6</c:v>
                </c:pt>
                <c:pt idx="12">
                  <c:v>1.1209184566550036E-6</c:v>
                </c:pt>
                <c:pt idx="13">
                  <c:v>1.1874417057573123E-6</c:v>
                </c:pt>
                <c:pt idx="14">
                  <c:v>1.2578139035900577E-6</c:v>
                </c:pt>
                <c:pt idx="15">
                  <c:v>1.332250782908772E-6</c:v>
                </c:pt>
                <c:pt idx="16">
                  <c:v>1.410979702006465E-6</c:v>
                </c:pt>
                <c:pt idx="17">
                  <c:v>1.4942402419471325E-6</c:v>
                </c:pt>
                <c:pt idx="18">
                  <c:v>1.5822848328077237E-6</c:v>
                </c:pt>
                <c:pt idx="19">
                  <c:v>1.6753794102548402E-6</c:v>
                </c:pt>
                <c:pt idx="20">
                  <c:v>1.7738041038399863E-6</c:v>
                </c:pt>
                <c:pt idx="21">
                  <c:v>1.8778539584572372E-6</c:v>
                </c:pt>
                <c:pt idx="22">
                  <c:v>1.9878396904697222E-6</c:v>
                </c:pt>
                <c:pt idx="23">
                  <c:v>2.1040884800766256E-6</c:v>
                </c:pt>
                <c:pt idx="24">
                  <c:v>2.2269448015604669E-6</c:v>
                </c:pt>
                <c:pt idx="25">
                  <c:v>2.3567712931254079E-6</c:v>
                </c:pt>
                <c:pt idx="26">
                  <c:v>2.4939496681114078E-6</c:v>
                </c:pt>
                <c:pt idx="27">
                  <c:v>2.6388816694463027E-6</c:v>
                </c:pt>
                <c:pt idx="28">
                  <c:v>2.7919900692785396E-6</c:v>
                </c:pt>
                <c:pt idx="29">
                  <c:v>2.9537197158173311E-6</c:v>
                </c:pt>
                <c:pt idx="30">
                  <c:v>3.124538629494844E-6</c:v>
                </c:pt>
                <c:pt idx="31">
                  <c:v>3.304939150656585E-6</c:v>
                </c:pt>
                <c:pt idx="32">
                  <c:v>3.4954391410818099E-6</c:v>
                </c:pt>
                <c:pt idx="33">
                  <c:v>3.6965832417354647E-6</c:v>
                </c:pt>
                <c:pt idx="34">
                  <c:v>3.9089441892574388E-6</c:v>
                </c:pt>
                <c:pt idx="35">
                  <c:v>4.1331241938036016E-6</c:v>
                </c:pt>
                <c:pt idx="36">
                  <c:v>4.369756380966605E-6</c:v>
                </c:pt>
                <c:pt idx="37">
                  <c:v>4.6195063006229478E-6</c:v>
                </c:pt>
                <c:pt idx="38">
                  <c:v>4.8830735056766944E-6</c:v>
                </c:pt>
                <c:pt idx="39">
                  <c:v>5.1611932037992525E-6</c:v>
                </c:pt>
                <c:pt idx="40">
                  <c:v>5.4546379853997567E-6</c:v>
                </c:pt>
                <c:pt idx="41">
                  <c:v>5.7642196312015188E-6</c:v>
                </c:pt>
                <c:pt idx="42">
                  <c:v>6.090791002947117E-6</c:v>
                </c:pt>
                <c:pt idx="43">
                  <c:v>6.4352480209085165E-6</c:v>
                </c:pt>
                <c:pt idx="44">
                  <c:v>6.7985317320392394E-6</c:v>
                </c:pt>
                <c:pt idx="45">
                  <c:v>7.181630472773228E-6</c:v>
                </c:pt>
                <c:pt idx="46">
                  <c:v>7.5855821306503138E-6</c:v>
                </c:pt>
                <c:pt idx="47">
                  <c:v>8.0114765091313338E-6</c:v>
                </c:pt>
                <c:pt idx="48">
                  <c:v>8.4604578001569094E-6</c:v>
                </c:pt>
                <c:pt idx="49">
                  <c:v>8.9337271692038634E-6</c:v>
                </c:pt>
                <c:pt idx="50">
                  <c:v>9.4325454578018327E-6</c:v>
                </c:pt>
                <c:pt idx="51">
                  <c:v>9.9582360086905453E-6</c:v>
                </c:pt>
                <c:pt idx="52">
                  <c:v>1.0512187619026049E-5</c:v>
                </c:pt>
                <c:pt idx="53">
                  <c:v>1.1095857627282161E-5</c:v>
                </c:pt>
                <c:pt idx="54">
                  <c:v>1.1710775139741764E-5</c:v>
                </c:pt>
                <c:pt idx="55">
                  <c:v>1.2358544402732402E-5</c:v>
                </c:pt>
                <c:pt idx="56">
                  <c:v>1.3040848327031835E-5</c:v>
                </c:pt>
                <c:pt idx="57">
                  <c:v>1.375945217115279E-5</c:v>
                </c:pt>
                <c:pt idx="58">
                  <c:v>1.4516207390511814E-5</c:v>
                </c:pt>
                <c:pt idx="59">
                  <c:v>1.5313055659796976E-5</c:v>
                </c:pt>
                <c:pt idx="60">
                  <c:v>1.6152033076171797E-5</c:v>
                </c:pt>
                <c:pt idx="61">
                  <c:v>1.7035274551290846E-5</c:v>
                </c:pt>
                <c:pt idx="62">
                  <c:v>1.7965018400454468E-5</c:v>
                </c:pt>
                <c:pt idx="63">
                  <c:v>1.894361113759898E-5</c:v>
                </c:pt>
                <c:pt idx="64">
                  <c:v>1.9973512485203397E-5</c:v>
                </c:pt>
                <c:pt idx="65">
                  <c:v>2.1057300608595249E-5</c:v>
                </c:pt>
                <c:pt idx="66">
                  <c:v>2.2197677584558412E-5</c:v>
                </c:pt>
                <c:pt idx="67">
                  <c:v>2.3397475114584427E-5</c:v>
                </c:pt>
                <c:pt idx="68">
                  <c:v>2.4659660493566198E-5</c:v>
                </c:pt>
                <c:pt idx="69">
                  <c:v>2.5987342845212171E-5</c:v>
                </c:pt>
                <c:pt idx="70">
                  <c:v>2.7383779635958581E-5</c:v>
                </c:pt>
                <c:pt idx="71">
                  <c:v>2.8852383479678761E-5</c:v>
                </c:pt>
                <c:pt idx="72">
                  <c:v>3.0396729246034271E-5</c:v>
                </c:pt>
                <c:pt idx="73">
                  <c:v>3.2020561485881676E-5</c:v>
                </c:pt>
                <c:pt idx="74">
                  <c:v>3.3727802187742798E-5</c:v>
                </c:pt>
                <c:pt idx="75">
                  <c:v>3.5522558879967875E-5</c:v>
                </c:pt>
                <c:pt idx="76">
                  <c:v>3.7409133093869043E-5</c:v>
                </c:pt>
                <c:pt idx="77">
                  <c:v>3.9392029203778466E-5</c:v>
                </c:pt>
                <c:pt idx="78">
                  <c:v>4.1475963660692515E-5</c:v>
                </c:pt>
                <c:pt idx="79">
                  <c:v>4.3665874636902491E-5</c:v>
                </c:pt>
                <c:pt idx="80">
                  <c:v>4.5966932099781473E-5</c:v>
                </c:pt>
                <c:pt idx="81">
                  <c:v>4.8384548333703878E-5</c:v>
                </c:pt>
                <c:pt idx="82">
                  <c:v>5.0924388929913302E-5</c:v>
                </c:pt>
                <c:pt idx="83">
                  <c:v>5.3592384265033331E-5</c:v>
                </c:pt>
                <c:pt idx="84">
                  <c:v>5.6394741489829561E-5</c:v>
                </c:pt>
                <c:pt idx="85">
                  <c:v>5.9337957050792069E-5</c:v>
                </c:pt>
                <c:pt idx="86">
                  <c:v>6.2428829768102379E-5</c:v>
                </c:pt>
                <c:pt idx="87">
                  <c:v>6.5674474494593934E-5</c:v>
                </c:pt>
                <c:pt idx="88">
                  <c:v>6.9082336381404529E-5</c:v>
                </c:pt>
                <c:pt idx="89">
                  <c:v>7.2660205777153738E-5</c:v>
                </c:pt>
                <c:pt idx="90">
                  <c:v>7.6416233788667836E-5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8-4736-B79A-8CAD7CEFA04B}"/>
            </c:ext>
          </c:extLst>
        </c:ser>
        <c:ser>
          <c:idx val="4"/>
          <c:order val="4"/>
          <c:tx>
            <c:strRef>
              <c:f>MIMICS_fT!$AX$1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MIMICS_fT!$AX$2:$AX$92</c:f>
              <c:numCache>
                <c:formatCode>General</c:formatCode>
                <c:ptCount val="91"/>
                <c:pt idx="0">
                  <c:v>6.2732818251475078E-7</c:v>
                </c:pt>
                <c:pt idx="1">
                  <c:v>6.6644624380328763E-7</c:v>
                </c:pt>
                <c:pt idx="2">
                  <c:v>7.0797225734606663E-7</c:v>
                </c:pt>
                <c:pt idx="3">
                  <c:v>7.5205197452336718E-7</c:v>
                </c:pt>
                <c:pt idx="4">
                  <c:v>7.9883977771170118E-7</c:v>
                </c:pt>
                <c:pt idx="5">
                  <c:v>8.484991769797775E-7</c:v>
                </c:pt>
                <c:pt idx="6">
                  <c:v>9.0120333431827948E-7</c:v>
                </c:pt>
                <c:pt idx="7">
                  <c:v>9.5713561685654929E-7</c:v>
                </c:pt>
                <c:pt idx="8">
                  <c:v>1.0164901805911615E-6</c:v>
                </c:pt>
                <c:pt idx="9">
                  <c:v>1.0794725862265185E-6</c:v>
                </c:pt>
                <c:pt idx="10">
                  <c:v>1.1463004488061679E-6</c:v>
                </c:pt>
                <c:pt idx="11">
                  <c:v>1.2172041228956398E-6</c:v>
                </c:pt>
                <c:pt idx="12">
                  <c:v>1.2924274251634011E-6</c:v>
                </c:pt>
                <c:pt idx="13">
                  <c:v>1.3722283962961435E-6</c:v>
                </c:pt>
                <c:pt idx="14">
                  <c:v>1.4568801042782567E-6</c:v>
                </c:pt>
                <c:pt idx="15">
                  <c:v>1.546671491163111E-6</c:v>
                </c:pt>
                <c:pt idx="16">
                  <c:v>1.6419082655658802E-6</c:v>
                </c:pt>
                <c:pt idx="17">
                  <c:v>1.7429138432142218E-6</c:v>
                </c:pt>
                <c:pt idx="18">
                  <c:v>1.8500303380044336E-6</c:v>
                </c:pt>
                <c:pt idx="19">
                  <c:v>1.9636196061268333E-6</c:v>
                </c:pt>
                <c:pt idx="20">
                  <c:v>2.0840643459453E-6</c:v>
                </c:pt>
                <c:pt idx="21">
                  <c:v>2.2117692564424396E-6</c:v>
                </c:pt>
                <c:pt idx="22">
                  <c:v>2.3471622571737124E-6</c:v>
                </c:pt>
                <c:pt idx="23">
                  <c:v>2.4906957728115525E-6</c:v>
                </c:pt>
                <c:pt idx="24">
                  <c:v>2.6428480855040796E-6</c:v>
                </c:pt>
                <c:pt idx="25">
                  <c:v>2.8041247584226891E-6</c:v>
                </c:pt>
                <c:pt idx="26">
                  <c:v>2.975060134028978E-6</c:v>
                </c:pt>
                <c:pt idx="27">
                  <c:v>3.15621891075425E-6</c:v>
                </c:pt>
                <c:pt idx="28">
                  <c:v>3.3481978019546328E-6</c:v>
                </c:pt>
                <c:pt idx="29">
                  <c:v>3.5516272811816875E-6</c:v>
                </c:pt>
                <c:pt idx="30">
                  <c:v>3.7671734179929659E-6</c:v>
                </c:pt>
                <c:pt idx="31">
                  <c:v>3.9955398087191645E-6</c:v>
                </c:pt>
                <c:pt idx="32">
                  <c:v>4.2374696068049919E-6</c:v>
                </c:pt>
                <c:pt idx="33">
                  <c:v>4.4937476575496162E-6</c:v>
                </c:pt>
                <c:pt idx="34">
                  <c:v>4.7652027422903397E-6</c:v>
                </c:pt>
                <c:pt idx="35">
                  <c:v>5.0527099372999181E-6</c:v>
                </c:pt>
                <c:pt idx="36">
                  <c:v>5.3571930929042992E-6</c:v>
                </c:pt>
                <c:pt idx="37">
                  <c:v>5.6796274385738348E-6</c:v>
                </c:pt>
                <c:pt idx="38">
                  <c:v>6.0210423199978467E-6</c:v>
                </c:pt>
                <c:pt idx="39">
                  <c:v>6.3825240744195661E-6</c:v>
                </c:pt>
                <c:pt idx="40">
                  <c:v>6.76521905078737E-6</c:v>
                </c:pt>
                <c:pt idx="41">
                  <c:v>7.1703367815685439E-6</c:v>
                </c:pt>
                <c:pt idx="42">
                  <c:v>7.5991533133742441E-6</c:v>
                </c:pt>
                <c:pt idx="43">
                  <c:v>8.053014703859726E-6</c:v>
                </c:pt>
                <c:pt idx="44">
                  <c:v>8.5333406926923917E-6</c:v>
                </c:pt>
                <c:pt idx="45">
                  <c:v>9.0416285547224683E-6</c:v>
                </c:pt>
                <c:pt idx="46">
                  <c:v>9.5794571438479236E-6</c:v>
                </c:pt>
                <c:pt idx="47">
                  <c:v>1.0148491136437079E-5</c:v>
                </c:pt>
                <c:pt idx="48">
                  <c:v>1.0750485483559589E-5</c:v>
                </c:pt>
                <c:pt idx="49">
                  <c:v>1.1387290081680561E-5</c:v>
                </c:pt>
                <c:pt idx="50">
                  <c:v>1.2060854671893308E-5</c:v>
                </c:pt>
                <c:pt idx="51">
                  <c:v>1.2773233978204927E-5</c:v>
                </c:pt>
                <c:pt idx="52">
                  <c:v>1.3526593095846311E-5</c:v>
                </c:pt>
                <c:pt idx="53">
                  <c:v>1.4323213141055017E-5</c:v>
                </c:pt>
                <c:pt idx="54">
                  <c:v>1.5165497174276269E-5</c:v>
                </c:pt>
                <c:pt idx="55">
                  <c:v>1.6055976409245833E-5</c:v>
                </c:pt>
                <c:pt idx="56">
                  <c:v>1.6997316720958769E-5</c:v>
                </c:pt>
                <c:pt idx="57">
                  <c:v>1.7992325466091855E-5</c:v>
                </c:pt>
                <c:pt idx="58">
                  <c:v>1.9043958630034796E-5</c:v>
                </c:pt>
                <c:pt idx="59">
                  <c:v>2.0155328315298772E-5</c:v>
                </c:pt>
                <c:pt idx="60">
                  <c:v>2.1329710586709857E-5</c:v>
                </c:pt>
                <c:pt idx="61">
                  <c:v>2.2570553689462476E-5</c:v>
                </c:pt>
                <c:pt idx="62">
                  <c:v>2.3881486656803164E-5</c:v>
                </c:pt>
                <c:pt idx="63">
                  <c:v>2.5266328324841407E-5</c:v>
                </c:pt>
                <c:pt idx="64">
                  <c:v>2.6729096772742331E-5</c:v>
                </c:pt>
                <c:pt idx="65">
                  <c:v>2.8274019207345496E-5</c:v>
                </c:pt>
                <c:pt idx="66">
                  <c:v>2.9905542312080181E-5</c:v>
                </c:pt>
                <c:pt idx="67">
                  <c:v>3.1628343080908453E-5</c:v>
                </c:pt>
                <c:pt idx="68">
                  <c:v>3.3447340158925631E-5</c:v>
                </c:pt>
                <c:pt idx="69">
                  <c:v>3.5367705712186654E-5</c:v>
                </c:pt>
                <c:pt idx="70">
                  <c:v>3.7394877850306676E-5</c:v>
                </c:pt>
                <c:pt idx="71">
                  <c:v>3.9534573626405739E-5</c:v>
                </c:pt>
                <c:pt idx="72">
                  <c:v>4.179280264003655E-5</c:v>
                </c:pt>
                <c:pt idx="73">
                  <c:v>4.41758812698488E-5</c:v>
                </c:pt>
                <c:pt idx="74">
                  <c:v>4.6690447563907358E-5</c:v>
                </c:pt>
                <c:pt idx="75">
                  <c:v>4.9343476816798235E-5</c:v>
                </c:pt>
                <c:pt idx="76">
                  <c:v>5.2142297863926337E-5</c:v>
                </c:pt>
                <c:pt idx="77">
                  <c:v>5.5094610124733869E-5</c:v>
                </c:pt>
                <c:pt idx="78">
                  <c:v>5.8208501427954966E-5</c:v>
                </c:pt>
                <c:pt idx="79">
                  <c:v>6.1492466653468932E-5</c:v>
                </c:pt>
                <c:pt idx="80">
                  <c:v>6.4955427226824139E-5</c:v>
                </c:pt>
                <c:pt idx="81">
                  <c:v>6.8606751504085619E-5</c:v>
                </c:pt>
                <c:pt idx="82">
                  <c:v>7.2456276086306986E-5</c:v>
                </c:pt>
                <c:pt idx="83">
                  <c:v>7.6514328104651554E-5</c:v>
                </c:pt>
                <c:pt idx="84">
                  <c:v>8.0791748518983984E-5</c:v>
                </c:pt>
                <c:pt idx="85">
                  <c:v>8.5299916474639476E-5</c:v>
                </c:pt>
                <c:pt idx="86">
                  <c:v>9.0050774764036367E-5</c:v>
                </c:pt>
                <c:pt idx="87">
                  <c:v>9.5056856441852271E-5</c:v>
                </c:pt>
                <c:pt idx="88">
                  <c:v>1.0033131264462902E-4</c:v>
                </c:pt>
                <c:pt idx="89">
                  <c:v>1.0588794166790778E-4</c:v>
                </c:pt>
                <c:pt idx="90">
                  <c:v>1.1174121935633922E-4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8-4736-B79A-8CAD7CEFA04B}"/>
            </c:ext>
          </c:extLst>
        </c:ser>
        <c:ser>
          <c:idx val="5"/>
          <c:order val="5"/>
          <c:tx>
            <c:strRef>
              <c:f>MIMICS_fT!$AY$1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MIMICS_fT!$AY$2:$AY$92</c:f>
              <c:numCache>
                <c:formatCode>General</c:formatCode>
                <c:ptCount val="91"/>
                <c:pt idx="0">
                  <c:v>4.3631450542603111E-7</c:v>
                </c:pt>
                <c:pt idx="1">
                  <c:v>4.6387572729221028E-7</c:v>
                </c:pt>
                <c:pt idx="2">
                  <c:v>4.9316208965745015E-7</c:v>
                </c:pt>
                <c:pt idx="3">
                  <c:v>5.2428028596550422E-7</c:v>
                </c:pt>
                <c:pt idx="4">
                  <c:v>5.5734350500994649E-7</c:v>
                </c:pt>
                <c:pt idx="5">
                  <c:v>5.9247181823172978E-7</c:v>
                </c:pt>
                <c:pt idx="6">
                  <c:v>6.297925894835601E-7</c:v>
                </c:pt>
                <c:pt idx="7">
                  <c:v>6.694409085174077E-7</c:v>
                </c:pt>
                <c:pt idx="8">
                  <c:v>7.1156004951833304E-7</c:v>
                </c:pt>
                <c:pt idx="9">
                  <c:v>7.5630195607798237E-7</c:v>
                </c:pt>
                <c:pt idx="10">
                  <c:v>8.0382775407477556E-7</c:v>
                </c:pt>
                <c:pt idx="11">
                  <c:v>8.543082940050799E-7</c:v>
                </c:pt>
                <c:pt idx="12">
                  <c:v>9.0792472439076619E-7</c:v>
                </c:pt>
                <c:pt idx="13">
                  <c:v>9.6486909797356558E-7</c:v>
                </c:pt>
                <c:pt idx="14">
                  <c:v>1.0253450124958461E-6</c:v>
                </c:pt>
                <c:pt idx="15">
                  <c:v>1.0895682879609188E-6</c:v>
                </c:pt>
                <c:pt idx="16">
                  <c:v>1.1577676823640023E-6</c:v>
                </c:pt>
                <c:pt idx="17">
                  <c:v>1.2301856479876874E-6</c:v>
                </c:pt>
                <c:pt idx="18">
                  <c:v>1.3070791304633745E-6</c:v>
                </c:pt>
                <c:pt idx="19">
                  <c:v>1.3887204129129136E-6</c:v>
                </c:pt>
                <c:pt idx="20">
                  <c:v>1.475398007602745E-6</c:v>
                </c:pt>
                <c:pt idx="21">
                  <c:v>1.5674175976665493E-6</c:v>
                </c:pt>
                <c:pt idx="22">
                  <c:v>1.6651030315818174E-6</c:v>
                </c:pt>
                <c:pt idx="23">
                  <c:v>1.7687973732213348E-6</c:v>
                </c:pt>
                <c:pt idx="24">
                  <c:v>1.8788640104423818E-6</c:v>
                </c:pt>
                <c:pt idx="25">
                  <c:v>1.9956878253248278E-6</c:v>
                </c:pt>
                <c:pt idx="26">
                  <c:v>2.1196764293245955E-6</c:v>
                </c:pt>
                <c:pt idx="27">
                  <c:v>2.2512614667712918E-6</c:v>
                </c:pt>
                <c:pt idx="28">
                  <c:v>2.3908999903086864E-6</c:v>
                </c:pt>
                <c:pt idx="29">
                  <c:v>2.5390759120541549E-6</c:v>
                </c:pt>
                <c:pt idx="30">
                  <c:v>2.696301534438889E-6</c:v>
                </c:pt>
                <c:pt idx="31">
                  <c:v>2.8631191648845745E-6</c:v>
                </c:pt>
                <c:pt idx="32">
                  <c:v>3.0401028186750003E-6</c:v>
                </c:pt>
                <c:pt idx="33">
                  <c:v>3.2278600145927363E-6</c:v>
                </c:pt>
                <c:pt idx="34">
                  <c:v>3.4270336681123192E-6</c:v>
                </c:pt>
                <c:pt idx="35">
                  <c:v>3.6383040871724128E-6</c:v>
                </c:pt>
                <c:pt idx="36">
                  <c:v>3.8623910757906328E-6</c:v>
                </c:pt>
                <c:pt idx="37">
                  <c:v>4.1000561510366568E-6</c:v>
                </c:pt>
                <c:pt idx="38">
                  <c:v>4.3521048791423005E-6</c:v>
                </c:pt>
                <c:pt idx="39">
                  <c:v>4.6193893368015579E-6</c:v>
                </c:pt>
                <c:pt idx="40">
                  <c:v>4.9028107040002064E-6</c:v>
                </c:pt>
                <c:pt idx="41">
                  <c:v>5.203321995013467E-6</c:v>
                </c:pt>
                <c:pt idx="42">
                  <c:v>5.5219309345219987E-6</c:v>
                </c:pt>
                <c:pt idx="43">
                  <c:v>5.8597029861219368E-6</c:v>
                </c:pt>
                <c:pt idx="44">
                  <c:v>6.2177645408440274E-6</c:v>
                </c:pt>
                <c:pt idx="45">
                  <c:v>6.5973062736507675E-6</c:v>
                </c:pt>
                <c:pt idx="46">
                  <c:v>6.9995866762496319E-6</c:v>
                </c:pt>
                <c:pt idx="47">
                  <c:v>7.4259357749453344E-6</c:v>
                </c:pt>
                <c:pt idx="48">
                  <c:v>7.8777590426552194E-6</c:v>
                </c:pt>
                <c:pt idx="49">
                  <c:v>8.3565415146303517E-6</c:v>
                </c:pt>
                <c:pt idx="50">
                  <c:v>8.8638521178609215E-6</c:v>
                </c:pt>
                <c:pt idx="51">
                  <c:v>9.4013482245990587E-6</c:v>
                </c:pt>
                <c:pt idx="52">
                  <c:v>9.970780440905987E-6</c:v>
                </c:pt>
                <c:pt idx="53">
                  <c:v>1.057399764162438E-5</c:v>
                </c:pt>
                <c:pt idx="54">
                  <c:v>1.1212952263691088E-5</c:v>
                </c:pt>
                <c:pt idx="55">
                  <c:v>1.1889705870241973E-5</c:v>
                </c:pt>
                <c:pt idx="56">
                  <c:v>1.2606434998519262E-5</c:v>
                </c:pt>
                <c:pt idx="57">
                  <c:v>1.3365437305174408E-5</c:v>
                </c:pt>
                <c:pt idx="58">
                  <c:v>1.416913802316585E-5</c:v>
                </c:pt>
                <c:pt idx="59">
                  <c:v>1.50200967450839E-5</c:v>
                </c:pt>
                <c:pt idx="60">
                  <c:v>1.5921014548393318E-5</c:v>
                </c:pt>
                <c:pt idx="61">
                  <c:v>1.6874741478771206E-5</c:v>
                </c:pt>
                <c:pt idx="62">
                  <c:v>1.7884284408432576E-5</c:v>
                </c:pt>
                <c:pt idx="63">
                  <c:v>1.8952815287081855E-5</c:v>
                </c:pt>
                <c:pt idx="64">
                  <c:v>2.0083679803905182E-5</c:v>
                </c:pt>
                <c:pt idx="65">
                  <c:v>2.1280406479827475E-5</c:v>
                </c:pt>
                <c:pt idx="66">
                  <c:v>2.2546716210101934E-5</c:v>
                </c:pt>
                <c:pt idx="67">
                  <c:v>2.3886532278178742E-5</c:v>
                </c:pt>
                <c:pt idx="68">
                  <c:v>2.5303990862715291E-5</c:v>
                </c:pt>
                <c:pt idx="69">
                  <c:v>2.6803452060545289E-5</c:v>
                </c:pt>
                <c:pt idx="70">
                  <c:v>2.8389511449419378E-5</c:v>
                </c:pt>
                <c:pt idx="71">
                  <c:v>3.0067012215366409E-5</c:v>
                </c:pt>
                <c:pt idx="72">
                  <c:v>3.1841057870606218E-5</c:v>
                </c:pt>
                <c:pt idx="73">
                  <c:v>3.3717025589072002E-5</c:v>
                </c:pt>
                <c:pt idx="74">
                  <c:v>3.5700580187774648E-5</c:v>
                </c:pt>
                <c:pt idx="75">
                  <c:v>3.7797688783467197E-5</c:v>
                </c:pt>
                <c:pt idx="76">
                  <c:v>4.0014636155345226E-5</c:v>
                </c:pt>
                <c:pt idx="77">
                  <c:v>4.2358040845850116E-5</c:v>
                </c:pt>
                <c:pt idx="78">
                  <c:v>4.4834872033032377E-5</c:v>
                </c:pt>
                <c:pt idx="79">
                  <c:v>4.7452467209381215E-5</c:v>
                </c:pt>
                <c:pt idx="80">
                  <c:v>5.0218550703536544E-5</c:v>
                </c:pt>
                <c:pt idx="81">
                  <c:v>5.3141253082878119E-5</c:v>
                </c:pt>
                <c:pt idx="82">
                  <c:v>5.622913147662968E-5</c:v>
                </c:pt>
                <c:pt idx="83">
                  <c:v>5.9491190860833509E-5</c:v>
                </c:pt>
                <c:pt idx="84">
                  <c:v>6.2936906348338539E-5</c:v>
                </c:pt>
                <c:pt idx="85">
                  <c:v>6.6576246528818052E-5</c:v>
                </c:pt>
                <c:pt idx="86">
                  <c:v>7.0419697905779057E-5</c:v>
                </c:pt>
                <c:pt idx="87">
                  <c:v>7.4478290479561372E-5</c:v>
                </c:pt>
                <c:pt idx="88">
                  <c:v>7.8763624527451297E-5</c:v>
                </c:pt>
                <c:pt idx="89">
                  <c:v>8.3287898634248032E-5</c:v>
                </c:pt>
                <c:pt idx="90">
                  <c:v>8.8063939028939256E-5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E8-4736-B79A-8CAD7CEF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57760"/>
        <c:axId val="457755136"/>
      </c:scatterChart>
      <c:valAx>
        <c:axId val="457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5136"/>
        <c:crosses val="autoZero"/>
        <c:crossBetween val="midCat"/>
      </c:valAx>
      <c:valAx>
        <c:axId val="457755136"/>
        <c:scaling>
          <c:orientation val="minMax"/>
          <c:max val="7.0000000000000021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7760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(MIC*Vmax)/(Km+MIC) (MIC=0.5)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MIMICS_fT!$BB$1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MIMICS_fT!$BB$2:$BB$92</c:f>
              <c:numCache>
                <c:formatCode>General</c:formatCode>
                <c:ptCount val="91"/>
                <c:pt idx="0">
                  <c:v>2.2905942680960155E-6</c:v>
                </c:pt>
                <c:pt idx="1">
                  <c:v>2.4375310032410998E-6</c:v>
                </c:pt>
                <c:pt idx="2">
                  <c:v>2.5938519734521005E-6</c:v>
                </c:pt>
                <c:pt idx="3">
                  <c:v>2.7601530273412724E-6</c:v>
                </c:pt>
                <c:pt idx="4">
                  <c:v>2.9370675558237137E-6</c:v>
                </c:pt>
                <c:pt idx="5">
                  <c:v>3.1252688334211777E-6</c:v>
                </c:pt>
                <c:pt idx="6">
                  <c:v>3.325472503601645E-6</c:v>
                </c:pt>
                <c:pt idx="7">
                  <c:v>3.5384392168551948E-6</c:v>
                </c:pt>
                <c:pt idx="8">
                  <c:v>3.7649774307194186E-6</c:v>
                </c:pt>
                <c:pt idx="9">
                  <c:v>4.0059463815095408E-6</c:v>
                </c:pt>
                <c:pt idx="10">
                  <c:v>4.2622592380811521E-6</c:v>
                </c:pt>
                <c:pt idx="11">
                  <c:v>4.5348864485586254E-6</c:v>
                </c:pt>
                <c:pt idx="12">
                  <c:v>4.8248592916017051E-6</c:v>
                </c:pt>
                <c:pt idx="13">
                  <c:v>5.1332736444581594E-6</c:v>
                </c:pt>
                <c:pt idx="14">
                  <c:v>5.4612939807638572E-6</c:v>
                </c:pt>
                <c:pt idx="15">
                  <c:v>5.8101576118049993E-6</c:v>
                </c:pt>
                <c:pt idx="16">
                  <c:v>6.181179185752867E-6</c:v>
                </c:pt>
                <c:pt idx="17">
                  <c:v>6.5757554602212734E-6</c:v>
                </c:pt>
                <c:pt idx="18">
                  <c:v>6.9953703643836352E-6</c:v>
                </c:pt>
                <c:pt idx="19">
                  <c:v>7.4416003678222524E-6</c:v>
                </c:pt>
                <c:pt idx="20">
                  <c:v>7.916120174269941E-6</c:v>
                </c:pt>
                <c:pt idx="21">
                  <c:v>8.4207087594461397E-6</c:v>
                </c:pt>
                <c:pt idx="22">
                  <c:v>8.9572557732886478E-6</c:v>
                </c:pt>
                <c:pt idx="23">
                  <c:v>9.5277683280416045E-6</c:v>
                </c:pt>
                <c:pt idx="24">
                  <c:v>1.013437819488312E-5</c:v>
                </c:pt>
                <c:pt idx="25">
                  <c:v>1.0779349433064909E-5</c:v>
                </c:pt>
                <c:pt idx="26">
                  <c:v>1.1465086476895719E-5</c:v>
                </c:pt>
                <c:pt idx="27">
                  <c:v>1.2194142707332771E-5</c:v>
                </c:pt>
                <c:pt idx="28">
                  <c:v>1.2969229536455627E-5</c:v>
                </c:pt>
                <c:pt idx="29">
                  <c:v>1.3793226034687361E-5</c:v>
                </c:pt>
                <c:pt idx="30">
                  <c:v>1.4669189132304507E-5</c:v>
                </c:pt>
                <c:pt idx="31">
                  <c:v>1.560036442854242E-5</c:v>
                </c:pt>
                <c:pt idx="32">
                  <c:v>1.65901976434624E-5</c:v>
                </c:pt>
                <c:pt idx="33">
                  <c:v>1.7642346749704221E-5</c:v>
                </c:pt>
                <c:pt idx="34">
                  <c:v>1.8760694823309355E-5</c:v>
                </c:pt>
                <c:pt idx="35">
                  <c:v>1.9949363654969512E-5</c:v>
                </c:pt>
                <c:pt idx="36">
                  <c:v>2.1212728165338044E-5</c:v>
                </c:pt>
                <c:pt idx="37">
                  <c:v>2.2555431670444195E-5</c:v>
                </c:pt>
                <c:pt idx="38">
                  <c:v>2.398240204577767E-5</c:v>
                </c:pt>
                <c:pt idx="39">
                  <c:v>2.5498868840268142E-5</c:v>
                </c:pt>
                <c:pt idx="40">
                  <c:v>2.7110381394180333E-5</c:v>
                </c:pt>
                <c:pt idx="41">
                  <c:v>2.8822828017883662E-5</c:v>
                </c:pt>
                <c:pt idx="42">
                  <c:v>3.0642456291544359E-5</c:v>
                </c:pt>
                <c:pt idx="43">
                  <c:v>3.2575894549034774E-5</c:v>
                </c:pt>
                <c:pt idx="44">
                  <c:v>3.4630174612766112E-5</c:v>
                </c:pt>
                <c:pt idx="45">
                  <c:v>3.6812755849734099E-5</c:v>
                </c:pt>
                <c:pt idx="46">
                  <c:v>3.9131550622831674E-5</c:v>
                </c:pt>
                <c:pt idx="47">
                  <c:v>4.159495121543603E-5</c:v>
                </c:pt>
                <c:pt idx="48">
                  <c:v>4.4211858311426667E-5</c:v>
                </c:pt>
                <c:pt idx="49">
                  <c:v>4.6991711117148556E-5</c:v>
                </c:pt>
                <c:pt idx="50">
                  <c:v>4.9944519216406626E-5</c:v>
                </c:pt>
                <c:pt idx="51">
                  <c:v>5.3080896254374658E-5</c:v>
                </c:pt>
                <c:pt idx="52">
                  <c:v>5.6412095551335129E-5</c:v>
                </c:pt>
                <c:pt idx="53">
                  <c:v>5.9950047752445851E-5</c:v>
                </c:pt>
                <c:pt idx="54">
                  <c:v>6.37074006252636E-5</c:v>
                </c:pt>
                <c:pt idx="55">
                  <c:v>6.7697561122559712E-5</c:v>
                </c:pt>
                <c:pt idx="56">
                  <c:v>7.1934739834045406E-5</c:v>
                </c:pt>
                <c:pt idx="57">
                  <c:v>7.6433997957001343E-5</c:v>
                </c:pt>
                <c:pt idx="58">
                  <c:v>8.1211296922483581E-5</c:v>
                </c:pt>
                <c:pt idx="59">
                  <c:v>8.6283550820779342E-5</c:v>
                </c:pt>
                <c:pt idx="60">
                  <c:v>9.1668681777112011E-5</c:v>
                </c:pt>
                <c:pt idx="61">
                  <c:v>9.7385678436273472E-5</c:v>
                </c:pt>
                <c:pt idx="62">
                  <c:v>1.0345465772289336E-4</c:v>
                </c:pt>
                <c:pt idx="63">
                  <c:v>1.0989693005246808E-4</c:v>
                </c:pt>
                <c:pt idx="64">
                  <c:v>1.1673506817707516E-4</c:v>
                </c:pt>
                <c:pt idx="65">
                  <c:v>1.2399297985890491E-4</c:v>
                </c:pt>
                <c:pt idx="66">
                  <c:v>1.316959845743799E-4</c:v>
                </c:pt>
                <c:pt idx="67">
                  <c:v>1.398708944617085E-4</c:v>
                </c:pt>
                <c:pt idx="68">
                  <c:v>1.4854609973525415E-4</c:v>
                </c:pt>
                <c:pt idx="69">
                  <c:v>1.5775165880112341E-4</c:v>
                </c:pt>
                <c:pt idx="70">
                  <c:v>1.6751939331989069E-4</c:v>
                </c:pt>
                <c:pt idx="71">
                  <c:v>1.778829884744133E-4</c:v>
                </c:pt>
                <c:pt idx="72">
                  <c:v>1.8887809871327054E-4</c:v>
                </c:pt>
                <c:pt idx="73">
                  <c:v>2.0054245925350147E-4</c:v>
                </c:pt>
                <c:pt idx="74">
                  <c:v>2.1291600364004091E-4</c:v>
                </c:pt>
                <c:pt idx="75">
                  <c:v>2.2604098767359121E-4</c:v>
                </c:pt>
                <c:pt idx="76">
                  <c:v>2.399621200336418E-4</c:v>
                </c:pt>
                <c:pt idx="77">
                  <c:v>2.5472669993897184E-4</c:v>
                </c:pt>
                <c:pt idx="78">
                  <c:v>2.7038476220429678E-4</c:v>
                </c:pt>
                <c:pt idx="79">
                  <c:v>2.8698923006874864E-4</c:v>
                </c:pt>
                <c:pt idx="80">
                  <c:v>3.0459607618965021E-4</c:v>
                </c:pt>
                <c:pt idx="81">
                  <c:v>3.2326449221359695E-4</c:v>
                </c:pt>
                <c:pt idx="82">
                  <c:v>3.4305706735620695E-4</c:v>
                </c:pt>
                <c:pt idx="83">
                  <c:v>3.6403997644208965E-4</c:v>
                </c:pt>
                <c:pt idx="84">
                  <c:v>3.8628317787762671E-4</c:v>
                </c:pt>
                <c:pt idx="85">
                  <c:v>4.0986062205114194E-4</c:v>
                </c:pt>
                <c:pt idx="86">
                  <c:v>4.3485047067791659E-4</c:v>
                </c:pt>
                <c:pt idx="87">
                  <c:v>4.6133532763138621E-4</c:v>
                </c:pt>
                <c:pt idx="88">
                  <c:v>4.8940248182677293E-4</c:v>
                </c:pt>
                <c:pt idx="89">
                  <c:v>5.1914416274932782E-4</c:v>
                </c:pt>
                <c:pt idx="90">
                  <c:v>5.5065780924644749E-4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8-4F37-ABB2-72BA51ADCE3B}"/>
            </c:ext>
          </c:extLst>
        </c:ser>
        <c:ser>
          <c:idx val="1"/>
          <c:order val="1"/>
          <c:tx>
            <c:strRef>
              <c:f>MIMICS_fT!$BC$1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MIMICS_fT!$BC$2:$BC$92</c:f>
              <c:numCache>
                <c:formatCode>General</c:formatCode>
                <c:ptCount val="91"/>
                <c:pt idx="0">
                  <c:v>4.0806434670385506E-7</c:v>
                </c:pt>
                <c:pt idx="1">
                  <c:v>4.3332422674514245E-7</c:v>
                </c:pt>
                <c:pt idx="2">
                  <c:v>4.6012450341749147E-7</c:v>
                </c:pt>
                <c:pt idx="3">
                  <c:v>4.8855730898693929E-7</c:v>
                </c:pt>
                <c:pt idx="4">
                  <c:v>5.1872014952799654E-7</c:v>
                </c:pt>
                <c:pt idx="5">
                  <c:v>5.50716208323745E-7</c:v>
                </c:pt>
                <c:pt idx="6">
                  <c:v>5.8465466568767955E-7</c:v>
                </c:pt>
                <c:pt idx="7">
                  <c:v>6.2065103604888025E-7</c:v>
                </c:pt>
                <c:pt idx="8">
                  <c:v>6.5882752318231552E-7</c:v>
                </c:pt>
                <c:pt idx="9">
                  <c:v>6.993133945080599E-7</c:v>
                </c:pt>
                <c:pt idx="10">
                  <c:v>7.422453754270283E-7</c:v>
                </c:pt>
                <c:pt idx="11">
                  <c:v>7.8776806470654722E-7</c:v>
                </c:pt>
                <c:pt idx="12">
                  <c:v>8.3603437197680748E-7</c:v>
                </c:pt>
                <c:pt idx="13">
                  <c:v>8.8720597844900437E-7</c:v>
                </c:pt>
                <c:pt idx="14">
                  <c:v>9.4145382201790352E-7</c:v>
                </c:pt>
                <c:pt idx="15">
                  <c:v>9.989586079657287E-7</c:v>
                </c:pt>
                <c:pt idx="16">
                  <c:v>1.059911346540748E-6</c:v>
                </c:pt>
                <c:pt idx="17">
                  <c:v>1.1245139187428276E-6</c:v>
                </c:pt>
                <c:pt idx="18">
                  <c:v>1.1929796717096479E-6</c:v>
                </c:pt>
                <c:pt idx="19">
                  <c:v>1.2655340451612936E-6</c:v>
                </c:pt>
                <c:pt idx="20">
                  <c:v>1.3424152304276746E-6</c:v>
                </c:pt>
                <c:pt idx="21">
                  <c:v>1.423874863652842E-6</c:v>
                </c:pt>
                <c:pt idx="22">
                  <c:v>1.5101787548427448E-6</c:v>
                </c:pt>
                <c:pt idx="23">
                  <c:v>1.6016076544985969E-6</c:v>
                </c:pt>
                <c:pt idx="24">
                  <c:v>1.6984580596568096E-6</c:v>
                </c:pt>
                <c:pt idx="25">
                  <c:v>1.8010430612385025E-6</c:v>
                </c:pt>
                <c:pt idx="26">
                  <c:v>1.9096932346972215E-6</c:v>
                </c:pt>
                <c:pt idx="27">
                  <c:v>2.0247575760425938E-6</c:v>
                </c:pt>
                <c:pt idx="28">
                  <c:v>2.1466044854106123E-6</c:v>
                </c:pt>
                <c:pt idx="29">
                  <c:v>2.2756228004479894E-6</c:v>
                </c:pt>
                <c:pt idx="30">
                  <c:v>2.4122228818789354E-6</c:v>
                </c:pt>
                <c:pt idx="31">
                  <c:v>2.5568377537278044E-6</c:v>
                </c:pt>
                <c:pt idx="32">
                  <c:v>2.7099243007805961E-6</c:v>
                </c:pt>
                <c:pt idx="33">
                  <c:v>2.8719645259823792E-6</c:v>
                </c:pt>
                <c:pt idx="34">
                  <c:v>3.04346687058665E-6</c:v>
                </c:pt>
                <c:pt idx="35">
                  <c:v>3.2249675999965732E-6</c:v>
                </c:pt>
                <c:pt idx="36">
                  <c:v>3.417032258367118E-6</c:v>
                </c:pt>
                <c:pt idx="37">
                  <c:v>3.6202571951716814E-6</c:v>
                </c:pt>
                <c:pt idx="38">
                  <c:v>3.8352711670771118E-6</c:v>
                </c:pt>
                <c:pt idx="39">
                  <c:v>4.0627370186170215E-6</c:v>
                </c:pt>
                <c:pt idx="40">
                  <c:v>4.3033534453057397E-6</c:v>
                </c:pt>
                <c:pt idx="41">
                  <c:v>4.5578568429939948E-6</c:v>
                </c:pt>
                <c:pt idx="42">
                  <c:v>4.8270232474328269E-6</c:v>
                </c:pt>
                <c:pt idx="43">
                  <c:v>5.1116703681848071E-6</c:v>
                </c:pt>
                <c:pt idx="44">
                  <c:v>5.4126597212015292E-6</c:v>
                </c:pt>
                <c:pt idx="45">
                  <c:v>5.730898864573685E-6</c:v>
                </c:pt>
                <c:pt idx="46">
                  <c:v>6.0673437421556872E-6</c:v>
                </c:pt>
                <c:pt idx="47">
                  <c:v>6.4230011399706203E-6</c:v>
                </c:pt>
                <c:pt idx="48">
                  <c:v>6.7989312605137896E-6</c:v>
                </c:pt>
                <c:pt idx="49">
                  <c:v>7.1962504202949913E-6</c:v>
                </c:pt>
                <c:pt idx="50">
                  <c:v>7.6161338761908004E-6</c:v>
                </c:pt>
                <c:pt idx="51">
                  <c:v>8.0598187864193538E-6</c:v>
                </c:pt>
                <c:pt idx="52">
                  <c:v>8.5286073122017711E-6</c:v>
                </c:pt>
                <c:pt idx="53">
                  <c:v>9.0238698664369528E-6</c:v>
                </c:pt>
                <c:pt idx="54">
                  <c:v>9.5470485159902181E-6</c:v>
                </c:pt>
                <c:pt idx="55">
                  <c:v>1.0099660544482206E-5</c:v>
                </c:pt>
                <c:pt idx="56">
                  <c:v>1.0683302182762663E-5</c:v>
                </c:pt>
                <c:pt idx="57">
                  <c:v>1.1299652514565094E-5</c:v>
                </c:pt>
                <c:pt idx="58">
                  <c:v>1.1950477565162902E-5</c:v>
                </c:pt>
                <c:pt idx="59">
                  <c:v>1.2637634581187122E-5</c:v>
                </c:pt>
                <c:pt idx="60">
                  <c:v>1.336307651011946E-5</c:v>
                </c:pt>
                <c:pt idx="61">
                  <c:v>1.4128856688344319E-5</c:v>
                </c:pt>
                <c:pt idx="62">
                  <c:v>1.4937133747028966E-5</c:v>
                </c:pt>
                <c:pt idx="63">
                  <c:v>1.5790176745504039E-5</c:v>
                </c:pt>
                <c:pt idx="64">
                  <c:v>1.6690370542237455E-5</c:v>
                </c:pt>
                <c:pt idx="65">
                  <c:v>1.7640221413933585E-5</c:v>
                </c:pt>
                <c:pt idx="66">
                  <c:v>1.8642362933748727E-5</c:v>
                </c:pt>
                <c:pt idx="67">
                  <c:v>1.9699562120093002E-5</c:v>
                </c:pt>
                <c:pt idx="68">
                  <c:v>2.0814725867988824E-5</c:v>
                </c:pt>
                <c:pt idx="69">
                  <c:v>2.1990907675479108E-5</c:v>
                </c:pt>
                <c:pt idx="70">
                  <c:v>2.3231314678124278E-5</c:v>
                </c:pt>
                <c:pt idx="71">
                  <c:v>2.4539315005197013E-5</c:v>
                </c:pt>
                <c:pt idx="72">
                  <c:v>2.5918445471779647E-5</c:v>
                </c:pt>
                <c:pt idx="73">
                  <c:v>2.7372419621591521E-5</c:v>
                </c:pt>
                <c:pt idx="74">
                  <c:v>2.8905136136022951E-5</c:v>
                </c:pt>
                <c:pt idx="75">
                  <c:v>3.052068762553219E-5</c:v>
                </c:pt>
                <c:pt idx="76">
                  <c:v>3.2223369820270991E-5</c:v>
                </c:pt>
                <c:pt idx="77">
                  <c:v>3.4017691177545146E-5</c:v>
                </c:pt>
                <c:pt idx="78">
                  <c:v>3.5908382924490811E-5</c:v>
                </c:pt>
                <c:pt idx="79">
                  <c:v>3.7900409555156898E-5</c:v>
                </c:pt>
                <c:pt idx="80">
                  <c:v>3.9998979802027312E-5</c:v>
                </c:pt>
                <c:pt idx="81">
                  <c:v>4.2209558102901372E-5</c:v>
                </c:pt>
                <c:pt idx="82">
                  <c:v>4.4537876584971782E-5</c:v>
                </c:pt>
                <c:pt idx="83">
                  <c:v>4.6989947588904086E-5</c:v>
                </c:pt>
                <c:pt idx="84">
                  <c:v>4.9572076756726083E-5</c:v>
                </c:pt>
                <c:pt idx="85">
                  <c:v>5.2290876708390566E-5</c:v>
                </c:pt>
                <c:pt idx="86">
                  <c:v>5.5153281332970218E-5</c:v>
                </c:pt>
                <c:pt idx="87">
                  <c:v>5.8166560721591776E-5</c:v>
                </c:pt>
                <c:pt idx="88">
                  <c:v>6.1338336770417584E-5</c:v>
                </c:pt>
                <c:pt idx="89">
                  <c:v>6.4676599483230894E-5</c:v>
                </c:pt>
                <c:pt idx="90">
                  <c:v>6.8189724004493477E-5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8-4F37-ABB2-72BA51ADCE3B}"/>
            </c:ext>
          </c:extLst>
        </c:ser>
        <c:ser>
          <c:idx val="2"/>
          <c:order val="2"/>
          <c:tx>
            <c:strRef>
              <c:f>MIMICS_fT!$BD$1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MIMICS_fT!$BD$2:$BD$92</c:f>
              <c:numCache>
                <c:formatCode>General</c:formatCode>
                <c:ptCount val="91"/>
                <c:pt idx="0">
                  <c:v>2.2006160163032757E-6</c:v>
                </c:pt>
                <c:pt idx="1">
                  <c:v>2.340001344570338E-6</c:v>
                </c:pt>
                <c:pt idx="2">
                  <c:v>2.4881419596386016E-6</c:v>
                </c:pt>
                <c:pt idx="3">
                  <c:v>2.6455818219695141E-6</c:v>
                </c:pt>
                <c:pt idx="4">
                  <c:v>2.8128982044059736E-6</c:v>
                </c:pt>
                <c:pt idx="5">
                  <c:v>2.9907036938100775E-6</c:v>
                </c:pt>
                <c:pt idx="6">
                  <c:v>3.1796483099780819E-6</c:v>
                </c:pt>
                <c:pt idx="7">
                  <c:v>3.3804217484761866E-6</c:v>
                </c:pt>
                <c:pt idx="8">
                  <c:v>3.5937557544003273E-6</c:v>
                </c:pt>
                <c:pt idx="9">
                  <c:v>3.8204266344409786E-6</c:v>
                </c:pt>
                <c:pt idx="10">
                  <c:v>4.0612579150310119E-6</c:v>
                </c:pt>
                <c:pt idx="11">
                  <c:v>4.3171231547715814E-6</c:v>
                </c:pt>
                <c:pt idx="12">
                  <c:v>4.5889489197690088E-6</c:v>
                </c:pt>
                <c:pt idx="13">
                  <c:v>4.8777179309753995E-6</c:v>
                </c:pt>
                <c:pt idx="14">
                  <c:v>5.184472393108478E-6</c:v>
                </c:pt>
                <c:pt idx="15">
                  <c:v>5.5103175152327677E-6</c:v>
                </c:pt>
                <c:pt idx="16">
                  <c:v>5.856425233615875E-6</c:v>
                </c:pt>
                <c:pt idx="17">
                  <c:v>6.2240381480314096E-6</c:v>
                </c:pt>
                <c:pt idx="18">
                  <c:v>6.6144736832651868E-6</c:v>
                </c:pt>
                <c:pt idx="19">
                  <c:v>7.0291284881948576E-6</c:v>
                </c:pt>
                <c:pt idx="20">
                  <c:v>7.4694830854564463E-6</c:v>
                </c:pt>
                <c:pt idx="21">
                  <c:v>7.9371067853857915E-6</c:v>
                </c:pt>
                <c:pt idx="22">
                  <c:v>8.4336628786294815E-6</c:v>
                </c:pt>
                <c:pt idx="23">
                  <c:v>8.9609141225606386E-6</c:v>
                </c:pt>
                <c:pt idx="24">
                  <c:v>9.5207285374109785E-6</c:v>
                </c:pt>
                <c:pt idx="25">
                  <c:v>1.0115085528842915E-5</c:v>
                </c:pt>
                <c:pt idx="26">
                  <c:v>1.0746082354537017E-5</c:v>
                </c:pt>
                <c:pt idx="27">
                  <c:v>1.1415940953260948E-5</c:v>
                </c:pt>
                <c:pt idx="28">
                  <c:v>1.2127015155819102E-5</c:v>
                </c:pt>
                <c:pt idx="29">
                  <c:v>1.2881798298258184E-5</c:v>
                </c:pt>
                <c:pt idx="30">
                  <c:v>1.3682931258725845E-5</c:v>
                </c:pt>
                <c:pt idx="31">
                  <c:v>1.4533210940448014E-5</c:v>
                </c:pt>
                <c:pt idx="32">
                  <c:v>1.5435599224408886E-5</c:v>
                </c:pt>
                <c:pt idx="33">
                  <c:v>1.6393232416486136E-5</c:v>
                </c:pt>
                <c:pt idx="34">
                  <c:v>1.7409431215016682E-5</c:v>
                </c:pt>
                <c:pt idx="35">
                  <c:v>1.8487711226046415E-5</c:v>
                </c:pt>
                <c:pt idx="36">
                  <c:v>1.9631794054852476E-5</c:v>
                </c:pt>
                <c:pt idx="37">
                  <c:v>2.0845619003722796E-5</c:v>
                </c:pt>
                <c:pt idx="38">
                  <c:v>2.213335540743633E-5</c:v>
                </c:pt>
                <c:pt idx="39">
                  <c:v>2.3499415639410191E-5</c:v>
                </c:pt>
                <c:pt idx="40">
                  <c:v>2.4948468823071743E-5</c:v>
                </c:pt>
                <c:pt idx="41">
                  <c:v>2.6485455284675559E-5</c:v>
                </c:pt>
                <c:pt idx="42">
                  <c:v>2.8115601785519763E-5</c:v>
                </c:pt>
                <c:pt idx="43">
                  <c:v>2.9844437573328077E-5</c:v>
                </c:pt>
                <c:pt idx="44">
                  <c:v>3.1677811294454979E-5</c:v>
                </c:pt>
                <c:pt idx="45">
                  <c:v>3.3621908810543953E-5</c:v>
                </c:pt>
                <c:pt idx="46">
                  <c:v>3.5683271965328679E-5</c:v>
                </c:pt>
                <c:pt idx="47">
                  <c:v>3.7868818349415607E-5</c:v>
                </c:pt>
                <c:pt idx="48">
                  <c:v>4.0185862113127166E-5</c:v>
                </c:pt>
                <c:pt idx="49">
                  <c:v>4.2642135879823461E-5</c:v>
                </c:pt>
                <c:pt idx="50">
                  <c:v>4.5245813814559082E-5</c:v>
                </c:pt>
                <c:pt idx="51">
                  <c:v>4.8005535905473845E-5</c:v>
                </c:pt>
                <c:pt idx="52">
                  <c:v>5.0930433517968806E-5</c:v>
                </c:pt>
                <c:pt idx="53">
                  <c:v>5.4030156284484109E-5</c:v>
                </c:pt>
                <c:pt idx="54">
                  <c:v>5.7314900395576681E-5</c:v>
                </c:pt>
                <c:pt idx="55">
                  <c:v>6.0795438361001832E-5</c:v>
                </c:pt>
                <c:pt idx="56">
                  <c:v>6.4483150312634531E-5</c:v>
                </c:pt>
                <c:pt idx="57">
                  <c:v>6.8390056924332124E-5</c:v>
                </c:pt>
                <c:pt idx="58">
                  <c:v>7.2528854027240617E-5</c:v>
                </c:pt>
                <c:pt idx="59">
                  <c:v>7.6912949002596353E-5</c:v>
                </c:pt>
                <c:pt idx="60">
                  <c:v>8.1556499037767303E-5</c:v>
                </c:pt>
                <c:pt idx="61">
                  <c:v>8.6474451335132759E-5</c:v>
                </c:pt>
                <c:pt idx="62">
                  <c:v>9.1682585367410096E-5</c:v>
                </c:pt>
                <c:pt idx="63">
                  <c:v>9.7197557277221925E-5</c:v>
                </c:pt>
                <c:pt idx="64">
                  <c:v>1.0303694652305372E-4</c:v>
                </c:pt>
                <c:pt idx="65">
                  <c:v>1.0921930487829141E-4</c:v>
                </c:pt>
                <c:pt idx="66">
                  <c:v>1.1576420789476091E-4</c:v>
                </c:pt>
                <c:pt idx="67">
                  <c:v>1.2269230894712207E-4</c:v>
                </c:pt>
                <c:pt idx="68">
                  <c:v>1.3002539597960382E-4</c:v>
                </c:pt>
                <c:pt idx="69">
                  <c:v>1.3778645108192226E-4</c:v>
                </c:pt>
                <c:pt idx="70">
                  <c:v>1.4599971302680192E-4</c:v>
                </c:pt>
                <c:pt idx="71">
                  <c:v>1.5469074290732927E-4</c:v>
                </c:pt>
                <c:pt idx="72">
                  <c:v>1.6388649301842832E-4</c:v>
                </c:pt>
                <c:pt idx="73">
                  <c:v>1.7361537913306062E-4</c:v>
                </c:pt>
                <c:pt idx="74">
                  <c:v>1.8390735633032714E-4</c:v>
                </c:pt>
                <c:pt idx="75">
                  <c:v>1.9479399853951043E-4</c:v>
                </c:pt>
                <c:pt idx="76">
                  <c:v>2.0630858197124316E-4</c:v>
                </c:pt>
                <c:pt idx="77">
                  <c:v>2.1848617261443329E-4</c:v>
                </c:pt>
                <c:pt idx="78">
                  <c:v>2.3136371798534978E-4</c:v>
                </c:pt>
                <c:pt idx="79">
                  <c:v>2.4498014332336642E-4</c:v>
                </c:pt>
                <c:pt idx="80">
                  <c:v>2.5937645243629976E-4</c:v>
                </c:pt>
                <c:pt idx="81">
                  <c:v>2.745958334070854E-4</c:v>
                </c:pt>
                <c:pt idx="82">
                  <c:v>2.9068376938271078E-4</c:v>
                </c:pt>
                <c:pt idx="83">
                  <c:v>3.0768815467589863E-4</c:v>
                </c:pt>
                <c:pt idx="84">
                  <c:v>3.2565941642000818E-4</c:v>
                </c:pt>
                <c:pt idx="85">
                  <c:v>3.4465064202805193E-4</c:v>
                </c:pt>
                <c:pt idx="86">
                  <c:v>3.647177127175708E-4</c:v>
                </c:pt>
                <c:pt idx="87">
                  <c:v>3.8591944337444461E-4</c:v>
                </c:pt>
                <c:pt idx="88">
                  <c:v>4.0831772904055075E-4</c:v>
                </c:pt>
                <c:pt idx="89">
                  <c:v>4.3197769832249477E-4</c:v>
                </c:pt>
                <c:pt idx="90">
                  <c:v>4.5696787403153277E-4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8-4F37-ABB2-72BA51ADCE3B}"/>
            </c:ext>
          </c:extLst>
        </c:ser>
        <c:ser>
          <c:idx val="3"/>
          <c:order val="3"/>
          <c:tx>
            <c:strRef>
              <c:f>MIMICS_fT!$BE$1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MIMICS_fT!$BE$2:$BE$92</c:f>
              <c:numCache>
                <c:formatCode>General</c:formatCode>
                <c:ptCount val="91"/>
                <c:pt idx="0">
                  <c:v>6.1209652005578264E-7</c:v>
                </c:pt>
                <c:pt idx="1">
                  <c:v>6.4998634011771367E-7</c:v>
                </c:pt>
                <c:pt idx="2">
                  <c:v>6.9018675512623723E-7</c:v>
                </c:pt>
                <c:pt idx="3">
                  <c:v>7.3283596348040893E-7</c:v>
                </c:pt>
                <c:pt idx="4">
                  <c:v>7.7808022429199487E-7</c:v>
                </c:pt>
                <c:pt idx="5">
                  <c:v>8.2607431248561744E-7</c:v>
                </c:pt>
                <c:pt idx="6">
                  <c:v>8.7698199853151937E-7</c:v>
                </c:pt>
                <c:pt idx="7">
                  <c:v>9.3097655407332037E-7</c:v>
                </c:pt>
                <c:pt idx="8">
                  <c:v>9.8824128477347339E-7</c:v>
                </c:pt>
                <c:pt idx="9">
                  <c:v>1.0489700917620898E-6</c:v>
                </c:pt>
                <c:pt idx="10">
                  <c:v>1.1133680631405425E-6</c:v>
                </c:pt>
                <c:pt idx="11">
                  <c:v>1.1816520970598207E-6</c:v>
                </c:pt>
                <c:pt idx="12">
                  <c:v>1.2540515579652113E-6</c:v>
                </c:pt>
                <c:pt idx="13">
                  <c:v>1.3308089676735067E-6</c:v>
                </c:pt>
                <c:pt idx="14">
                  <c:v>1.4121807330268553E-6</c:v>
                </c:pt>
                <c:pt idx="15">
                  <c:v>1.4984379119485929E-6</c:v>
                </c:pt>
                <c:pt idx="16">
                  <c:v>1.5898670198111221E-6</c:v>
                </c:pt>
                <c:pt idx="17">
                  <c:v>1.6867708781142418E-6</c:v>
                </c:pt>
                <c:pt idx="18">
                  <c:v>1.7894695075644721E-6</c:v>
                </c:pt>
                <c:pt idx="19">
                  <c:v>1.8983010677419406E-6</c:v>
                </c:pt>
                <c:pt idx="20">
                  <c:v>2.0136228456415117E-6</c:v>
                </c:pt>
                <c:pt idx="21">
                  <c:v>2.1358122954792629E-6</c:v>
                </c:pt>
                <c:pt idx="22">
                  <c:v>2.2652681322641173E-6</c:v>
                </c:pt>
                <c:pt idx="23">
                  <c:v>2.4024114817478955E-6</c:v>
                </c:pt>
                <c:pt idx="24">
                  <c:v>2.5476870894852146E-6</c:v>
                </c:pt>
                <c:pt idx="25">
                  <c:v>2.7015645918577535E-6</c:v>
                </c:pt>
                <c:pt idx="26">
                  <c:v>2.8645398520458325E-6</c:v>
                </c:pt>
                <c:pt idx="27">
                  <c:v>3.0371363640638903E-6</c:v>
                </c:pt>
                <c:pt idx="28">
                  <c:v>3.2199067281159183E-6</c:v>
                </c:pt>
                <c:pt idx="29">
                  <c:v>3.413434200671984E-6</c:v>
                </c:pt>
                <c:pt idx="30">
                  <c:v>3.6183343228184032E-6</c:v>
                </c:pt>
                <c:pt idx="31">
                  <c:v>3.8352566305917067E-6</c:v>
                </c:pt>
                <c:pt idx="32">
                  <c:v>4.0648864511708947E-6</c:v>
                </c:pt>
                <c:pt idx="33">
                  <c:v>4.3079467889735684E-6</c:v>
                </c:pt>
                <c:pt idx="34">
                  <c:v>4.5652003058799754E-6</c:v>
                </c:pt>
                <c:pt idx="35">
                  <c:v>4.8374513999948599E-6</c:v>
                </c:pt>
                <c:pt idx="36">
                  <c:v>5.125548387550677E-6</c:v>
                </c:pt>
                <c:pt idx="37">
                  <c:v>5.4303857927575226E-6</c:v>
                </c:pt>
                <c:pt idx="38">
                  <c:v>5.7529067506156673E-6</c:v>
                </c:pt>
                <c:pt idx="39">
                  <c:v>6.0941055279255309E-6</c:v>
                </c:pt>
                <c:pt idx="40">
                  <c:v>6.4550301679586099E-6</c:v>
                </c:pt>
                <c:pt idx="41">
                  <c:v>6.8367852644909922E-6</c:v>
                </c:pt>
                <c:pt idx="42">
                  <c:v>7.2405348711492399E-6</c:v>
                </c:pt>
                <c:pt idx="43">
                  <c:v>7.6675055522772107E-6</c:v>
                </c:pt>
                <c:pt idx="44">
                  <c:v>8.1189895818022926E-6</c:v>
                </c:pt>
                <c:pt idx="45">
                  <c:v>8.5963482968605271E-6</c:v>
                </c:pt>
                <c:pt idx="46">
                  <c:v>9.1010156132335299E-6</c:v>
                </c:pt>
                <c:pt idx="47">
                  <c:v>9.63450170995593E-6</c:v>
                </c:pt>
                <c:pt idx="48">
                  <c:v>1.0198396890770684E-5</c:v>
                </c:pt>
                <c:pt idx="49">
                  <c:v>1.0794375630442487E-5</c:v>
                </c:pt>
                <c:pt idx="50">
                  <c:v>1.1424200814286201E-5</c:v>
                </c:pt>
                <c:pt idx="51">
                  <c:v>1.2089728179629031E-5</c:v>
                </c:pt>
                <c:pt idx="52">
                  <c:v>1.2792910968302656E-5</c:v>
                </c:pt>
                <c:pt idx="53">
                  <c:v>1.3535804799655431E-5</c:v>
                </c:pt>
                <c:pt idx="54">
                  <c:v>1.4320572773985327E-5</c:v>
                </c:pt>
                <c:pt idx="55">
                  <c:v>1.5149490816723309E-5</c:v>
                </c:pt>
                <c:pt idx="56">
                  <c:v>1.6024953274143993E-5</c:v>
                </c:pt>
                <c:pt idx="57">
                  <c:v>1.6949478771847641E-5</c:v>
                </c:pt>
                <c:pt idx="58">
                  <c:v>1.7925716347744353E-5</c:v>
                </c:pt>
                <c:pt idx="59">
                  <c:v>1.8956451871780685E-5</c:v>
                </c:pt>
                <c:pt idx="60">
                  <c:v>2.0044614765179189E-5</c:v>
                </c:pt>
                <c:pt idx="61">
                  <c:v>2.1193285032516478E-5</c:v>
                </c:pt>
                <c:pt idx="62">
                  <c:v>2.240570062054345E-5</c:v>
                </c:pt>
                <c:pt idx="63">
                  <c:v>2.3685265118256058E-5</c:v>
                </c:pt>
                <c:pt idx="64">
                  <c:v>2.5035555813356179E-5</c:v>
                </c:pt>
                <c:pt idx="65">
                  <c:v>2.6460332120900376E-5</c:v>
                </c:pt>
                <c:pt idx="66">
                  <c:v>2.7963544400623092E-5</c:v>
                </c:pt>
                <c:pt idx="67">
                  <c:v>2.9549343180139499E-5</c:v>
                </c:pt>
                <c:pt idx="68">
                  <c:v>3.1222088801983237E-5</c:v>
                </c:pt>
                <c:pt idx="69">
                  <c:v>3.2986361513218665E-5</c:v>
                </c:pt>
                <c:pt idx="70">
                  <c:v>3.4846972017186417E-5</c:v>
                </c:pt>
                <c:pt idx="71">
                  <c:v>3.6808972507795516E-5</c:v>
                </c:pt>
                <c:pt idx="72">
                  <c:v>3.8877668207669468E-5</c:v>
                </c:pt>
                <c:pt idx="73">
                  <c:v>4.105862943238728E-5</c:v>
                </c:pt>
                <c:pt idx="74">
                  <c:v>4.3357704204034425E-5</c:v>
                </c:pt>
                <c:pt idx="75">
                  <c:v>4.5781031438298282E-5</c:v>
                </c:pt>
                <c:pt idx="76">
                  <c:v>4.833505473040649E-5</c:v>
                </c:pt>
                <c:pt idx="77">
                  <c:v>5.102653676631773E-5</c:v>
                </c:pt>
                <c:pt idx="78">
                  <c:v>5.386257438673622E-5</c:v>
                </c:pt>
                <c:pt idx="79">
                  <c:v>5.6850614332735344E-5</c:v>
                </c:pt>
                <c:pt idx="80">
                  <c:v>5.9998469703040965E-5</c:v>
                </c:pt>
                <c:pt idx="81">
                  <c:v>6.3314337154352055E-5</c:v>
                </c:pt>
                <c:pt idx="82">
                  <c:v>6.6806814877457677E-5</c:v>
                </c:pt>
                <c:pt idx="83">
                  <c:v>7.0484921383356139E-5</c:v>
                </c:pt>
                <c:pt idx="84">
                  <c:v>7.4358115135089121E-5</c:v>
                </c:pt>
                <c:pt idx="85">
                  <c:v>7.8436315062585863E-5</c:v>
                </c:pt>
                <c:pt idx="86">
                  <c:v>8.2729921999455326E-5</c:v>
                </c:pt>
                <c:pt idx="87">
                  <c:v>8.7249841082387661E-5</c:v>
                </c:pt>
                <c:pt idx="88">
                  <c:v>9.200750515562637E-5</c:v>
                </c:pt>
                <c:pt idx="89">
                  <c:v>9.7014899224846335E-5</c:v>
                </c:pt>
                <c:pt idx="90">
                  <c:v>1.0228458600674022E-4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8-4F37-ABB2-72BA51ADCE3B}"/>
            </c:ext>
          </c:extLst>
        </c:ser>
        <c:ser>
          <c:idx val="4"/>
          <c:order val="4"/>
          <c:tx>
            <c:strRef>
              <c:f>MIMICS_fT!$BF$1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MIMICS_fT!$BF$2:$BF$92</c:f>
              <c:numCache>
                <c:formatCode>General</c:formatCode>
                <c:ptCount val="91"/>
                <c:pt idx="0">
                  <c:v>6.6018480489098272E-7</c:v>
                </c:pt>
                <c:pt idx="1">
                  <c:v>7.0200040337110154E-7</c:v>
                </c:pt>
                <c:pt idx="2">
                  <c:v>7.4644258789158049E-7</c:v>
                </c:pt>
                <c:pt idx="3">
                  <c:v>7.936745465908542E-7</c:v>
                </c:pt>
                <c:pt idx="4">
                  <c:v>8.4386946132179211E-7</c:v>
                </c:pt>
                <c:pt idx="5">
                  <c:v>8.9721110814302323E-7</c:v>
                </c:pt>
                <c:pt idx="6">
                  <c:v>9.5389449299342461E-7</c:v>
                </c:pt>
                <c:pt idx="7">
                  <c:v>1.014126524542856E-6</c:v>
                </c:pt>
                <c:pt idx="8">
                  <c:v>1.0781267263200983E-6</c:v>
                </c:pt>
                <c:pt idx="9">
                  <c:v>1.1461279903322936E-6</c:v>
                </c:pt>
                <c:pt idx="10">
                  <c:v>1.2183773745093035E-6</c:v>
                </c:pt>
                <c:pt idx="11">
                  <c:v>1.2951369464314744E-6</c:v>
                </c:pt>
                <c:pt idx="12">
                  <c:v>1.3766846759307025E-6</c:v>
                </c:pt>
                <c:pt idx="13">
                  <c:v>1.4633153792926198E-6</c:v>
                </c:pt>
                <c:pt idx="14">
                  <c:v>1.5553417179325434E-6</c:v>
                </c:pt>
                <c:pt idx="15">
                  <c:v>1.6530952545698304E-6</c:v>
                </c:pt>
                <c:pt idx="16">
                  <c:v>1.7569275700847625E-6</c:v>
                </c:pt>
                <c:pt idx="17">
                  <c:v>1.8672114444094232E-6</c:v>
                </c:pt>
                <c:pt idx="18">
                  <c:v>1.984342104979556E-6</c:v>
                </c:pt>
                <c:pt idx="19">
                  <c:v>2.1087385464584571E-6</c:v>
                </c:pt>
                <c:pt idx="20">
                  <c:v>2.2408449256369336E-6</c:v>
                </c:pt>
                <c:pt idx="21">
                  <c:v>2.3811320356157377E-6</c:v>
                </c:pt>
                <c:pt idx="22">
                  <c:v>2.5300988635888441E-6</c:v>
                </c:pt>
                <c:pt idx="23">
                  <c:v>2.6882742367681918E-6</c:v>
                </c:pt>
                <c:pt idx="24">
                  <c:v>2.8562185612232941E-6</c:v>
                </c:pt>
                <c:pt idx="25">
                  <c:v>3.034525658652874E-6</c:v>
                </c:pt>
                <c:pt idx="26">
                  <c:v>3.223824706361105E-6</c:v>
                </c:pt>
                <c:pt idx="27">
                  <c:v>3.4247822859782839E-6</c:v>
                </c:pt>
                <c:pt idx="28">
                  <c:v>3.6381045467457305E-6</c:v>
                </c:pt>
                <c:pt idx="29">
                  <c:v>3.8645394894774551E-6</c:v>
                </c:pt>
                <c:pt idx="30">
                  <c:v>4.1048793776177533E-6</c:v>
                </c:pt>
                <c:pt idx="31">
                  <c:v>4.359963282134404E-6</c:v>
                </c:pt>
                <c:pt idx="32">
                  <c:v>4.6306797673226666E-6</c:v>
                </c:pt>
                <c:pt idx="33">
                  <c:v>4.9179697249458402E-6</c:v>
                </c:pt>
                <c:pt idx="34">
                  <c:v>5.2228293645050049E-6</c:v>
                </c:pt>
                <c:pt idx="35">
                  <c:v>5.5463133678139246E-6</c:v>
                </c:pt>
                <c:pt idx="36">
                  <c:v>5.8895382164557425E-6</c:v>
                </c:pt>
                <c:pt idx="37">
                  <c:v>6.2536857011168385E-6</c:v>
                </c:pt>
                <c:pt idx="38">
                  <c:v>6.6400066222308974E-6</c:v>
                </c:pt>
                <c:pt idx="39">
                  <c:v>7.0498246918230565E-6</c:v>
                </c:pt>
                <c:pt idx="40">
                  <c:v>7.4845406469215231E-6</c:v>
                </c:pt>
                <c:pt idx="41">
                  <c:v>7.9456365854026683E-6</c:v>
                </c:pt>
                <c:pt idx="42">
                  <c:v>8.4346805356559289E-6</c:v>
                </c:pt>
                <c:pt idx="43">
                  <c:v>8.9533312719984231E-6</c:v>
                </c:pt>
                <c:pt idx="44">
                  <c:v>9.5033433883364919E-6</c:v>
                </c:pt>
                <c:pt idx="45">
                  <c:v>1.0086572643163185E-5</c:v>
                </c:pt>
                <c:pt idx="46">
                  <c:v>1.0704981589598602E-5</c:v>
                </c:pt>
                <c:pt idx="47">
                  <c:v>1.1360645504824683E-5</c:v>
                </c:pt>
                <c:pt idx="48">
                  <c:v>1.2055758633938153E-5</c:v>
                </c:pt>
                <c:pt idx="49">
                  <c:v>1.2792640763947036E-5</c:v>
                </c:pt>
                <c:pt idx="50">
                  <c:v>1.3573744144367725E-5</c:v>
                </c:pt>
                <c:pt idx="51">
                  <c:v>1.4401660771642155E-5</c:v>
                </c:pt>
                <c:pt idx="52">
                  <c:v>1.5279130055390638E-5</c:v>
                </c:pt>
                <c:pt idx="53">
                  <c:v>1.6209046885345233E-5</c:v>
                </c:pt>
                <c:pt idx="54">
                  <c:v>1.7194470118673003E-5</c:v>
                </c:pt>
                <c:pt idx="55">
                  <c:v>1.8238631508300548E-5</c:v>
                </c:pt>
                <c:pt idx="56">
                  <c:v>1.9344945093790361E-5</c:v>
                </c:pt>
                <c:pt idx="57">
                  <c:v>2.0517017077299637E-5</c:v>
                </c:pt>
                <c:pt idx="58">
                  <c:v>2.1758656208172186E-5</c:v>
                </c:pt>
                <c:pt idx="59">
                  <c:v>2.3073884700778908E-5</c:v>
                </c:pt>
                <c:pt idx="60">
                  <c:v>2.4466949711330194E-5</c:v>
                </c:pt>
                <c:pt idx="61">
                  <c:v>2.5942335400539824E-5</c:v>
                </c:pt>
                <c:pt idx="62">
                  <c:v>2.7504775610223033E-5</c:v>
                </c:pt>
                <c:pt idx="63">
                  <c:v>2.9159267183166576E-5</c:v>
                </c:pt>
                <c:pt idx="64">
                  <c:v>3.0911083956916115E-5</c:v>
                </c:pt>
                <c:pt idx="65">
                  <c:v>3.2765791463487422E-5</c:v>
                </c:pt>
                <c:pt idx="66">
                  <c:v>3.4729262368428272E-5</c:v>
                </c:pt>
                <c:pt idx="67">
                  <c:v>3.6807692684136621E-5</c:v>
                </c:pt>
                <c:pt idx="68">
                  <c:v>3.900761879388114E-5</c:v>
                </c:pt>
                <c:pt idx="69">
                  <c:v>4.1335935324576684E-5</c:v>
                </c:pt>
                <c:pt idx="70">
                  <c:v>4.3799913908040579E-5</c:v>
                </c:pt>
                <c:pt idx="71">
                  <c:v>4.6407222872198776E-5</c:v>
                </c:pt>
                <c:pt idx="72">
                  <c:v>4.9165947905528492E-5</c:v>
                </c:pt>
                <c:pt idx="73">
                  <c:v>5.2084613739918186E-5</c:v>
                </c:pt>
                <c:pt idx="74">
                  <c:v>5.5172206899098128E-5</c:v>
                </c:pt>
                <c:pt idx="75">
                  <c:v>5.8438199561853132E-5</c:v>
                </c:pt>
                <c:pt idx="76">
                  <c:v>6.1892574591372945E-5</c:v>
                </c:pt>
                <c:pt idx="77">
                  <c:v>6.5545851784329996E-5</c:v>
                </c:pt>
                <c:pt idx="78">
                  <c:v>6.9409115395604936E-5</c:v>
                </c:pt>
                <c:pt idx="79">
                  <c:v>7.3494042997009922E-5</c:v>
                </c:pt>
                <c:pt idx="80">
                  <c:v>7.7812935730889915E-5</c:v>
                </c:pt>
                <c:pt idx="81">
                  <c:v>8.237875002212564E-5</c:v>
                </c:pt>
                <c:pt idx="82">
                  <c:v>8.7205130814813235E-5</c:v>
                </c:pt>
                <c:pt idx="83">
                  <c:v>9.2306446402769588E-5</c:v>
                </c:pt>
                <c:pt idx="84">
                  <c:v>9.7697824926002436E-5</c:v>
                </c:pt>
                <c:pt idx="85">
                  <c:v>1.0339519260841558E-4</c:v>
                </c:pt>
                <c:pt idx="86">
                  <c:v>1.0941531381527125E-4</c:v>
                </c:pt>
                <c:pt idx="87">
                  <c:v>1.1577583301233338E-4</c:v>
                </c:pt>
                <c:pt idx="88">
                  <c:v>1.2249531871216522E-4</c:v>
                </c:pt>
                <c:pt idx="89">
                  <c:v>1.2959330949674844E-4</c:v>
                </c:pt>
                <c:pt idx="90">
                  <c:v>1.3709036220945983E-4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F8-4F37-ABB2-72BA51ADCE3B}"/>
            </c:ext>
          </c:extLst>
        </c:ser>
        <c:ser>
          <c:idx val="5"/>
          <c:order val="5"/>
          <c:tx>
            <c:strRef>
              <c:f>MIMICS_fT!$BG$1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MIMICS_fT!$BG$2:$BG$92</c:f>
              <c:numCache>
                <c:formatCode>General</c:formatCode>
                <c:ptCount val="91"/>
                <c:pt idx="0">
                  <c:v>4.5195899056991534E-7</c:v>
                </c:pt>
                <c:pt idx="1">
                  <c:v>4.8082603369657047E-7</c:v>
                </c:pt>
                <c:pt idx="2">
                  <c:v>5.115262413005941E-7</c:v>
                </c:pt>
                <c:pt idx="3">
                  <c:v>5.441751435043491E-7</c:v>
                </c:pt>
                <c:pt idx="4">
                  <c:v>5.7889547853026696E-7</c:v>
                </c:pt>
                <c:pt idx="5">
                  <c:v>6.158176364719888E-7</c:v>
                </c:pt>
                <c:pt idx="6">
                  <c:v>6.5508012990635755E-7</c:v>
                </c:pt>
                <c:pt idx="7">
                  <c:v>6.9683009293156688E-7</c:v>
                </c:pt>
                <c:pt idx="8">
                  <c:v>7.412238103074401E-7</c:v>
                </c:pt>
                <c:pt idx="9">
                  <c:v>7.8842727846943254E-7</c:v>
                </c:pt>
                <c:pt idx="10">
                  <c:v>8.3861680028879542E-7</c:v>
                </c:pt>
                <c:pt idx="11">
                  <c:v>8.9197961555765733E-7</c:v>
                </c:pt>
                <c:pt idx="12">
                  <c:v>9.48714569289869E-7</c:v>
                </c:pt>
                <c:pt idx="13">
                  <c:v>1.009032820046583E-6</c:v>
                </c:pt>
                <c:pt idx="14">
                  <c:v>1.0731585906200392E-6</c:v>
                </c:pt>
                <c:pt idx="15">
                  <c:v>1.1413299635401969E-6</c:v>
                </c:pt>
                <c:pt idx="16">
                  <c:v>1.2137997240070439E-6</c:v>
                </c:pt>
                <c:pt idx="17">
                  <c:v>1.2908362529969334E-6</c:v>
                </c:pt>
                <c:pt idx="18">
                  <c:v>1.3727244734446016E-6</c:v>
                </c:pt>
                <c:pt idx="19">
                  <c:v>1.4597668525638665E-6</c:v>
                </c:pt>
                <c:pt idx="20">
                  <c:v>1.5522844635398861E-6</c:v>
                </c:pt>
                <c:pt idx="21">
                  <c:v>1.6506181100046817E-6</c:v>
                </c:pt>
                <c:pt idx="22">
                  <c:v>1.7551295168957313E-6</c:v>
                </c:pt>
                <c:pt idx="23">
                  <c:v>1.8662025914954207E-6</c:v>
                </c:pt>
                <c:pt idx="24">
                  <c:v>1.9842447586573847E-6</c:v>
                </c:pt>
                <c:pt idx="25">
                  <c:v>2.1096883744447011E-6</c:v>
                </c:pt>
                <c:pt idx="26">
                  <c:v>2.2429922226352352E-6</c:v>
                </c:pt>
                <c:pt idx="27">
                  <c:v>2.3846430987914818E-6</c:v>
                </c:pt>
                <c:pt idx="28">
                  <c:v>2.5351574868467336E-6</c:v>
                </c:pt>
                <c:pt idx="29">
                  <c:v>2.6950833334267609E-6</c:v>
                </c:pt>
                <c:pt idx="30">
                  <c:v>2.8650019254071965E-6</c:v>
                </c:pt>
                <c:pt idx="31">
                  <c:v>3.0455298765019088E-6</c:v>
                </c:pt>
                <c:pt idx="32">
                  <c:v>3.2373212289876695E-6</c:v>
                </c:pt>
                <c:pt idx="33">
                  <c:v>3.4410696769958271E-6</c:v>
                </c:pt>
                <c:pt idx="34">
                  <c:v>3.6575109181434723E-6</c:v>
                </c:pt>
                <c:pt idx="35">
                  <c:v>3.8874251406352311E-6</c:v>
                </c:pt>
                <c:pt idx="36">
                  <c:v>4.1316396533431781E-6</c:v>
                </c:pt>
                <c:pt idx="37">
                  <c:v>4.391031666767252E-6</c:v>
                </c:pt>
                <c:pt idx="38">
                  <c:v>4.6665312331929467E-6</c:v>
                </c:pt>
                <c:pt idx="39">
                  <c:v>4.9591243547972559E-6</c:v>
                </c:pt>
                <c:pt idx="40">
                  <c:v>5.2698562689096426E-6</c:v>
                </c:pt>
                <c:pt idx="41">
                  <c:v>5.5998349201122604E-6</c:v>
                </c:pt>
                <c:pt idx="42">
                  <c:v>5.9502346293642025E-6</c:v>
                </c:pt>
                <c:pt idx="43">
                  <c:v>6.3222999708591406E-6</c:v>
                </c:pt>
                <c:pt idx="44">
                  <c:v>6.7173498678753372E-6</c:v>
                </c:pt>
                <c:pt idx="45">
                  <c:v>7.136781919452536E-6</c:v>
                </c:pt>
                <c:pt idx="46">
                  <c:v>7.5820769703332726E-6</c:v>
                </c:pt>
                <c:pt idx="47">
                  <c:v>8.0548039372373782E-6</c:v>
                </c:pt>
                <c:pt idx="48">
                  <c:v>8.5566249051992242E-6</c:v>
                </c:pt>
                <c:pt idx="49">
                  <c:v>9.0893005083890288E-6</c:v>
                </c:pt>
                <c:pt idx="50">
                  <c:v>9.6546956105633735E-6</c:v>
                </c:pt>
                <c:pt idx="51">
                  <c:v>1.0254785301047218E-5</c:v>
                </c:pt>
                <c:pt idx="52">
                  <c:v>1.089166122294199E-5</c:v>
                </c:pt>
                <c:pt idx="53">
                  <c:v>1.15675382510828E-5</c:v>
                </c:pt>
                <c:pt idx="54">
                  <c:v>1.2284761538133968E-5</c:v>
                </c:pt>
                <c:pt idx="55">
                  <c:v>1.3045813948117827E-5</c:v>
                </c:pt>
                <c:pt idx="56">
                  <c:v>1.3853323897618317E-5</c:v>
                </c:pt>
                <c:pt idx="57">
                  <c:v>1.4710073625890379E-5</c:v>
                </c:pt>
                <c:pt idx="58">
                  <c:v>1.5619007916139512E-5</c:v>
                </c:pt>
                <c:pt idx="59">
                  <c:v>1.658324329131615E-5</c:v>
                </c:pt>
                <c:pt idx="60">
                  <c:v>1.7606077708897182E-5</c:v>
                </c:pt>
                <c:pt idx="61">
                  <c:v>1.8691000780305387E-5</c:v>
                </c:pt>
                <c:pt idx="62">
                  <c:v>1.9841704541847089E-5</c:v>
                </c:pt>
                <c:pt idx="63">
                  <c:v>2.1062094805332912E-5</c:v>
                </c:pt>
                <c:pt idx="64">
                  <c:v>2.2356303117887287E-5</c:v>
                </c:pt>
                <c:pt idx="65">
                  <c:v>2.3728699361850712E-5</c:v>
                </c:pt>
                <c:pt idx="66">
                  <c:v>2.5183905027139642E-5</c:v>
                </c:pt>
                <c:pt idx="67">
                  <c:v>2.6726807189952077E-5</c:v>
                </c:pt>
                <c:pt idx="68">
                  <c:v>2.8362573233295999E-5</c:v>
                </c:pt>
                <c:pt idx="69">
                  <c:v>3.0096666346476028E-5</c:v>
                </c:pt>
                <c:pt idx="70">
                  <c:v>3.1934861842403246E-5</c:v>
                </c:pt>
                <c:pt idx="71">
                  <c:v>3.3883264333395735E-5</c:v>
                </c:pt>
                <c:pt idx="72">
                  <c:v>3.5948325808018702E-5</c:v>
                </c:pt>
                <c:pt idx="73">
                  <c:v>3.8136864653473978E-5</c:v>
                </c:pt>
                <c:pt idx="74">
                  <c:v>4.0456085670092216E-5</c:v>
                </c:pt>
                <c:pt idx="75">
                  <c:v>4.2913601126613168E-5</c:v>
                </c:pt>
                <c:pt idx="76">
                  <c:v>4.55174529071611E-5</c:v>
                </c:pt>
                <c:pt idx="77">
                  <c:v>4.8276135803136901E-5</c:v>
                </c:pt>
                <c:pt idx="78">
                  <c:v>5.1198622005663169E-5</c:v>
                </c:pt>
                <c:pt idx="79">
                  <c:v>5.4294386856733882E-5</c:v>
                </c:pt>
                <c:pt idx="80">
                  <c:v>5.7573435919840006E-5</c:v>
                </c:pt>
                <c:pt idx="81">
                  <c:v>6.1046333433576496E-5</c:v>
                </c:pt>
                <c:pt idx="82">
                  <c:v>6.4724232214580558E-5</c:v>
                </c:pt>
                <c:pt idx="83">
                  <c:v>6.8618905079119493E-5</c:v>
                </c:pt>
                <c:pt idx="84">
                  <c:v>7.2742777855734037E-5</c:v>
                </c:pt>
                <c:pt idx="85">
                  <c:v>7.7108964064568012E-5</c:v>
                </c:pt>
                <c:pt idx="86">
                  <c:v>8.1731301342367991E-5</c:v>
                </c:pt>
                <c:pt idx="87">
                  <c:v>8.6624389695632943E-5</c:v>
                </c:pt>
                <c:pt idx="88">
                  <c:v>9.1803631668041632E-5</c:v>
                </c:pt>
                <c:pt idx="89">
                  <c:v>9.7285274512076307E-5</c:v>
                </c:pt>
                <c:pt idx="90">
                  <c:v>1.0308645445872302E-4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F8-4F37-ABB2-72BA51AD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82432"/>
        <c:axId val="450480792"/>
      </c:scatterChart>
      <c:valAx>
        <c:axId val="4504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0792"/>
        <c:crosses val="autoZero"/>
        <c:crossBetween val="midCat"/>
      </c:valAx>
      <c:valAx>
        <c:axId val="450480792"/>
        <c:scaling>
          <c:orientation val="minMax"/>
          <c:max val="7.0000000000000021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82432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CASACNP f(T)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DayCent_fT!$I$1</c:f>
              <c:strCache>
                <c:ptCount val="1"/>
                <c:pt idx="0">
                  <c:v>orig DayCent f(T)</c:v>
                </c:pt>
              </c:strCache>
            </c:strRef>
          </c:tx>
          <c:marker>
            <c:symbol val="none"/>
          </c:marker>
          <c:xVal>
            <c:numRef>
              <c:f>DayCent_fT!$G$2:$G$72</c:f>
              <c:numCache>
                <c:formatCode>General</c:formatCode>
                <c:ptCount val="7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DayCent_fT!$I$2:$I$72</c:f>
              <c:numCache>
                <c:formatCode>General</c:formatCode>
                <c:ptCount val="71"/>
                <c:pt idx="0">
                  <c:v>-0.12071985168176286</c:v>
                </c:pt>
                <c:pt idx="1">
                  <c:v>-0.11719382419360889</c:v>
                </c:pt>
                <c:pt idx="2">
                  <c:v>-0.11347441223766479</c:v>
                </c:pt>
                <c:pt idx="3">
                  <c:v>-0.10954580011681661</c:v>
                </c:pt>
                <c:pt idx="4">
                  <c:v>-0.10539046744897788</c:v>
                </c:pt>
                <c:pt idx="5">
                  <c:v>-0.10098896428139477</c:v>
                </c:pt>
                <c:pt idx="6">
                  <c:v>-9.6319651917391058E-2</c:v>
                </c:pt>
                <c:pt idx="7">
                  <c:v>-9.1358403769497831E-2</c:v>
                </c:pt>
                <c:pt idx="8">
                  <c:v>-8.6078259625006925E-2</c:v>
                </c:pt>
                <c:pt idx="9">
                  <c:v>-8.0449025675745731E-2</c:v>
                </c:pt>
                <c:pt idx="10">
                  <c:v>-7.4436811544326117E-2</c:v>
                </c:pt>
                <c:pt idx="11">
                  <c:v>-6.8003494383328977E-2</c:v>
                </c:pt>
                <c:pt idx="12">
                  <c:v>-6.1106099027599163E-2</c:v>
                </c:pt>
                <c:pt idx="13">
                  <c:v>-5.3696082315241714E-2</c:v>
                </c:pt>
                <c:pt idx="14">
                  <c:v>-4.5718509354951517E-2</c:v>
                </c:pt>
                <c:pt idx="15">
                  <c:v>-3.7111110195329283E-2</c:v>
                </c:pt>
                <c:pt idx="16">
                  <c:v>-2.7803207838826241E-2</c:v>
                </c:pt>
                <c:pt idx="17">
                  <c:v>-1.7714514099268858E-2</c:v>
                </c:pt>
                <c:pt idx="18">
                  <c:v>-6.7538003942881342E-3</c:v>
                </c:pt>
                <c:pt idx="19">
                  <c:v>5.182530797969917E-3</c:v>
                </c:pt>
                <c:pt idx="20">
                  <c:v>1.8211916907332634E-2</c:v>
                </c:pt>
                <c:pt idx="21">
                  <c:v>3.2467041519386952E-2</c:v>
                </c:pt>
                <c:pt idx="22">
                  <c:v>4.8096990467461187E-2</c:v>
                </c:pt>
                <c:pt idx="23">
                  <c:v>6.5267854446909801E-2</c:v>
                </c:pt>
                <c:pt idx="24">
                  <c:v>8.4162304467597426E-2</c:v>
                </c:pt>
                <c:pt idx="25">
                  <c:v>0.10497743359538009</c:v>
                </c:pt>
                <c:pt idx="26">
                  <c:v>0.12791986605885616</c:v>
                </c:pt>
                <c:pt idx="27">
                  <c:v>0.15319681943456351</c:v>
                </c:pt>
                <c:pt idx="28">
                  <c:v>0.18100157207681986</c:v>
                </c:pt>
                <c:pt idx="29">
                  <c:v>0.21149185520750605</c:v>
                </c:pt>
                <c:pt idx="30">
                  <c:v>0.24476042180362376</c:v>
                </c:pt>
                <c:pt idx="31">
                  <c:v>0.2807988996833326</c:v>
                </c:pt>
                <c:pt idx="32">
                  <c:v>0.31945930579793902</c:v>
                </c:pt>
                <c:pt idx="33">
                  <c:v>0.36042186469454629</c:v>
                </c:pt>
                <c:pt idx="34">
                  <c:v>0.40318128281414811</c:v>
                </c:pt>
                <c:pt idx="35">
                  <c:v>0.44706334800636338</c:v>
                </c:pt>
                <c:pt idx="36">
                  <c:v>0.49127704446629938</c:v>
                </c:pt>
                <c:pt idx="37">
                  <c:v>0.53499514690195293</c:v>
                </c:pt>
                <c:pt idx="38">
                  <c:v>0.5774442522332266</c:v>
                </c:pt>
                <c:pt idx="39">
                  <c:v>0.61798088544883478</c:v>
                </c:pt>
                <c:pt idx="40">
                  <c:v>0.65613663692841229</c:v>
                </c:pt>
                <c:pt idx="41">
                  <c:v>0.69162796769921997</c:v>
                </c:pt>
                <c:pt idx="42">
                  <c:v>0.72433775247530663</c:v>
                </c:pt>
                <c:pt idx="43">
                  <c:v>0.75428094439970061</c:v>
                </c:pt>
                <c:pt idx="44">
                  <c:v>0.78156600705204338</c:v>
                </c:pt>
                <c:pt idx="45">
                  <c:v>0.80635988537992853</c:v>
                </c:pt>
                <c:pt idx="46">
                  <c:v>0.82886012970186174</c:v>
                </c:pt>
                <c:pt idx="47">
                  <c:v>0.84927479937231642</c:v>
                </c:pt>
                <c:pt idx="48">
                  <c:v>0.86780917659821333</c:v>
                </c:pt>
                <c:pt idx="49">
                  <c:v>0.88465775689230353</c:v>
                </c:pt>
                <c:pt idx="50">
                  <c:v>0.9</c:v>
                </c:pt>
                <c:pt idx="51">
                  <c:v>0.91399858823352853</c:v>
                </c:pt>
                <c:pt idx="52">
                  <c:v>0.92679925549001563</c:v>
                </c:pt>
                <c:pt idx="53">
                  <c:v>0.93853153214837015</c:v>
                </c:pt>
                <c:pt idx="54">
                  <c:v>0.94930997101169867</c:v>
                </c:pt>
                <c:pt idx="55">
                  <c:v>0.95923557833854034</c:v>
                </c:pt>
                <c:pt idx="56">
                  <c:v>0.96839728295141658</c:v>
                </c:pt>
                <c:pt idx="57">
                  <c:v>0.97687334824172012</c:v>
                </c:pt>
                <c:pt idx="58">
                  <c:v>0.98473267767929051</c:v>
                </c:pt>
                <c:pt idx="59">
                  <c:v>0.99203599265889519</c:v>
                </c:pt>
                <c:pt idx="60">
                  <c:v>0.99883687823982437</c:v>
                </c:pt>
                <c:pt idx="61">
                  <c:v>1.0051827017182984</c:v>
                </c:pt>
                <c:pt idx="62">
                  <c:v>1.0111154137842544</c:v>
                </c:pt>
                <c:pt idx="63">
                  <c:v>1.0166722440563063</c:v>
                </c:pt>
                <c:pt idx="64">
                  <c:v>1.0218863032117298</c:v>
                </c:pt>
                <c:pt idx="65">
                  <c:v>1.0267871034534015</c:v>
                </c:pt>
                <c:pt idx="66">
                  <c:v>1.0314010081258738</c:v>
                </c:pt>
                <c:pt idx="67">
                  <c:v>1.0357516201737911</c:v>
                </c:pt>
                <c:pt idx="68">
                  <c:v>1.0398601179814841</c:v>
                </c:pt>
                <c:pt idx="69">
                  <c:v>1.043745546027292</c:v>
                </c:pt>
                <c:pt idx="70">
                  <c:v>1.0474250667721494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2-4E48-8A62-B81488EA307F}"/>
            </c:ext>
          </c:extLst>
        </c:ser>
        <c:ser>
          <c:idx val="2"/>
          <c:order val="1"/>
          <c:tx>
            <c:strRef>
              <c:f>DayCent_fT!$B$13</c:f>
              <c:strCache>
                <c:ptCount val="1"/>
                <c:pt idx="0">
                  <c:v>inflection point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DayCent_fT!$B$14</c:f>
              <c:numCache>
                <c:formatCode>General</c:formatCode>
                <c:ptCount val="1"/>
                <c:pt idx="0">
                  <c:v>15.4</c:v>
                </c:pt>
              </c:numCache>
            </c:numRef>
          </c:xVal>
          <c:yVal>
            <c:numRef>
              <c:f>DayCent_fT!$C$14</c:f>
              <c:numCache>
                <c:formatCode>General</c:formatCode>
                <c:ptCount val="1"/>
                <c:pt idx="0">
                  <c:v>0.626075398391301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2-4E48-8A62-B81488EA307F}"/>
            </c:ext>
          </c:extLst>
        </c:ser>
        <c:ser>
          <c:idx val="0"/>
          <c:order val="2"/>
          <c:tx>
            <c:strRef>
              <c:f>CASA_fT!$E$1</c:f>
              <c:strCache>
                <c:ptCount val="1"/>
                <c:pt idx="0">
                  <c:v>f(T) CASA (q10=1.5)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CASA_fT!$D$2:$D$338</c:f>
              <c:numCache>
                <c:formatCode>General</c:formatCode>
                <c:ptCount val="337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CASA_fT!$E$2:$E$338</c:f>
              <c:numCache>
                <c:formatCode>General</c:formatCode>
                <c:ptCount val="337"/>
                <c:pt idx="0">
                  <c:v>4.7787637109624574E-2</c:v>
                </c:pt>
                <c:pt idx="1">
                  <c:v>4.9765077299223047E-2</c:v>
                </c:pt>
                <c:pt idx="2">
                  <c:v>5.1824343457627417E-2</c:v>
                </c:pt>
                <c:pt idx="3">
                  <c:v>5.3968821522478817E-2</c:v>
                </c:pt>
                <c:pt idx="4">
                  <c:v>5.6202037540651076E-2</c:v>
                </c:pt>
                <c:pt idx="5">
                  <c:v>5.8527663465935069E-2</c:v>
                </c:pt>
                <c:pt idx="6">
                  <c:v>6.0949523196629427E-2</c:v>
                </c:pt>
                <c:pt idx="7">
                  <c:v>6.3471598862965425E-2</c:v>
                </c:pt>
                <c:pt idx="8">
                  <c:v>6.6098037374703905E-2</c:v>
                </c:pt>
                <c:pt idx="9">
                  <c:v>6.8833157239669943E-2</c:v>
                </c:pt>
                <c:pt idx="10">
                  <c:v>7.1681455664436844E-2</c:v>
                </c:pt>
                <c:pt idx="11">
                  <c:v>7.4647615948834553E-2</c:v>
                </c:pt>
                <c:pt idx="12">
                  <c:v>7.7736515186441105E-2</c:v>
                </c:pt>
                <c:pt idx="13">
                  <c:v>8.0953232283718202E-2</c:v>
                </c:pt>
                <c:pt idx="14">
                  <c:v>8.4303056310976593E-2</c:v>
                </c:pt>
                <c:pt idx="15">
                  <c:v>8.77914951989026E-2</c:v>
                </c:pt>
                <c:pt idx="16">
                  <c:v>9.1424284794944133E-2</c:v>
                </c:pt>
                <c:pt idx="17">
                  <c:v>9.5207398294448131E-2</c:v>
                </c:pt>
                <c:pt idx="18">
                  <c:v>9.9147056062055886E-2</c:v>
                </c:pt>
                <c:pt idx="19">
                  <c:v>0.10324973585950493</c:v>
                </c:pt>
                <c:pt idx="20">
                  <c:v>0.10752218349665528</c:v>
                </c:pt>
                <c:pt idx="21">
                  <c:v>0.11197142392325185</c:v>
                </c:pt>
                <c:pt idx="22">
                  <c:v>0.11660477277966168</c:v>
                </c:pt>
                <c:pt idx="23">
                  <c:v>0.12142984842557732</c:v>
                </c:pt>
                <c:pt idx="24">
                  <c:v>0.1264545844664649</c:v>
                </c:pt>
                <c:pt idx="25">
                  <c:v>0.13168724279835392</c:v>
                </c:pt>
                <c:pt idx="26">
                  <c:v>0.13713642719241617</c:v>
                </c:pt>
                <c:pt idx="27">
                  <c:v>0.1428110974416722</c:v>
                </c:pt>
                <c:pt idx="28">
                  <c:v>0.14872058409308384</c:v>
                </c:pt>
                <c:pt idx="29">
                  <c:v>0.15487460378925741</c:v>
                </c:pt>
                <c:pt idx="30">
                  <c:v>0.1612832752449829</c:v>
                </c:pt>
                <c:pt idx="31">
                  <c:v>0.16795713588487779</c:v>
                </c:pt>
                <c:pt idx="32">
                  <c:v>0.17490715916949259</c:v>
                </c:pt>
                <c:pt idx="33">
                  <c:v>0.18214477263836593</c:v>
                </c:pt>
                <c:pt idx="34">
                  <c:v>0.18968187669969733</c:v>
                </c:pt>
                <c:pt idx="35">
                  <c:v>0.19753086419753085</c:v>
                </c:pt>
                <c:pt idx="36">
                  <c:v>0.20570464078862427</c:v>
                </c:pt>
                <c:pt idx="37">
                  <c:v>0.21421664616250832</c:v>
                </c:pt>
                <c:pt idx="38">
                  <c:v>0.22308087613962574</c:v>
                </c:pt>
                <c:pt idx="39">
                  <c:v>0.23231190568388616</c:v>
                </c:pt>
                <c:pt idx="40">
                  <c:v>0.24192491286747439</c:v>
                </c:pt>
                <c:pt idx="41">
                  <c:v>0.25193570382731667</c:v>
                </c:pt>
                <c:pt idx="42">
                  <c:v>0.26236073875423876</c:v>
                </c:pt>
                <c:pt idx="43">
                  <c:v>0.27321715895754894</c:v>
                </c:pt>
                <c:pt idx="44">
                  <c:v>0.28452281504954607</c:v>
                </c:pt>
                <c:pt idx="45">
                  <c:v>0.29629629629629628</c:v>
                </c:pt>
                <c:pt idx="46">
                  <c:v>0.30855696118293641</c:v>
                </c:pt>
                <c:pt idx="47">
                  <c:v>0.32132496924376253</c:v>
                </c:pt>
                <c:pt idx="48">
                  <c:v>0.33462131420943864</c:v>
                </c:pt>
                <c:pt idx="49">
                  <c:v>0.34846785852582923</c:v>
                </c:pt>
                <c:pt idx="50">
                  <c:v>0.36288736930121152</c:v>
                </c:pt>
                <c:pt idx="51">
                  <c:v>0.37790355574097501</c:v>
                </c:pt>
                <c:pt idx="52">
                  <c:v>0.39354110813135823</c:v>
                </c:pt>
                <c:pt idx="53">
                  <c:v>0.40982573843632342</c:v>
                </c:pt>
                <c:pt idx="54">
                  <c:v>0.42678422257431908</c:v>
                </c:pt>
                <c:pt idx="55">
                  <c:v>0.44444444444444442</c:v>
                </c:pt>
                <c:pt idx="56">
                  <c:v>0.46283544177440472</c:v>
                </c:pt>
                <c:pt idx="57">
                  <c:v>0.48198745386564384</c:v>
                </c:pt>
                <c:pt idx="58">
                  <c:v>0.50193197131415801</c:v>
                </c:pt>
                <c:pt idx="59">
                  <c:v>0.52270178778874377</c:v>
                </c:pt>
                <c:pt idx="60">
                  <c:v>0.54433105395181736</c:v>
                </c:pt>
                <c:pt idx="61">
                  <c:v>0.56685533361146256</c:v>
                </c:pt>
                <c:pt idx="62">
                  <c:v>0.59031166219703735</c:v>
                </c:pt>
                <c:pt idx="63">
                  <c:v>0.61473860765448507</c:v>
                </c:pt>
                <c:pt idx="64">
                  <c:v>0.64017633386147876</c:v>
                </c:pt>
                <c:pt idx="65">
                  <c:v>0.66666666666666663</c:v>
                </c:pt>
                <c:pt idx="66">
                  <c:v>0.69425316266160708</c:v>
                </c:pt>
                <c:pt idx="67">
                  <c:v>0.72298118079846574</c:v>
                </c:pt>
                <c:pt idx="68">
                  <c:v>0.75289795697123696</c:v>
                </c:pt>
                <c:pt idx="69">
                  <c:v>0.7840526816831157</c:v>
                </c:pt>
                <c:pt idx="70">
                  <c:v>0.81649658092772615</c:v>
                </c:pt>
                <c:pt idx="71">
                  <c:v>0.85028300041719385</c:v>
                </c:pt>
                <c:pt idx="72">
                  <c:v>0.88546749329555607</c:v>
                </c:pt>
                <c:pt idx="73">
                  <c:v>0.92210791148172777</c:v>
                </c:pt>
                <c:pt idx="74">
                  <c:v>0.96026450079221803</c:v>
                </c:pt>
                <c:pt idx="75">
                  <c:v>1</c:v>
                </c:pt>
                <c:pt idx="76">
                  <c:v>1.0413797439924106</c:v>
                </c:pt>
                <c:pt idx="77">
                  <c:v>1.0844717711976986</c:v>
                </c:pt>
                <c:pt idx="78">
                  <c:v>1.1293469354568555</c:v>
                </c:pt>
                <c:pt idx="79">
                  <c:v>1.1760790225246736</c:v>
                </c:pt>
                <c:pt idx="80">
                  <c:v>1.2247448713915889</c:v>
                </c:pt>
                <c:pt idx="81">
                  <c:v>1.2754245006257909</c:v>
                </c:pt>
                <c:pt idx="82">
                  <c:v>1.3282012399433343</c:v>
                </c:pt>
                <c:pt idx="83">
                  <c:v>1.3831618672225916</c:v>
                </c:pt>
                <c:pt idx="84">
                  <c:v>1.4403967511883271</c:v>
                </c:pt>
                <c:pt idx="85">
                  <c:v>1.5</c:v>
                </c:pt>
                <c:pt idx="86">
                  <c:v>1.5620696159886158</c:v>
                </c:pt>
                <c:pt idx="87">
                  <c:v>1.6267076567965482</c:v>
                </c:pt>
                <c:pt idx="88">
                  <c:v>1.6940204031852832</c:v>
                </c:pt>
                <c:pt idx="89">
                  <c:v>1.7641185337870104</c:v>
                </c:pt>
                <c:pt idx="90">
                  <c:v>1.8371173070873836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2-4E48-8A62-B81488EA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6904"/>
        <c:axId val="450642312"/>
      </c:scatterChart>
      <c:valAx>
        <c:axId val="4506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2312"/>
        <c:crosses val="autoZero"/>
        <c:crossBetween val="midCat"/>
        <c:majorUnit val="5"/>
      </c:valAx>
      <c:valAx>
        <c:axId val="4506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6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(MIC*Vmax)/(Km+MIC) (MIC=2.0)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MIMICS_fT!$BK$1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MIMICS_fT!$BK$2:$BK$92</c:f>
              <c:numCache>
                <c:formatCode>General</c:formatCode>
                <c:ptCount val="91"/>
                <c:pt idx="0">
                  <c:v>2.363059416585639E-6</c:v>
                </c:pt>
                <c:pt idx="1">
                  <c:v>2.5161856793468579E-6</c:v>
                </c:pt>
                <c:pt idx="2">
                  <c:v>2.6792231212039723E-6</c:v>
                </c:pt>
                <c:pt idx="3">
                  <c:v>2.8528122689606172E-6</c:v>
                </c:pt>
                <c:pt idx="4">
                  <c:v>3.037634960548224E-6</c:v>
                </c:pt>
                <c:pt idx="5">
                  <c:v>3.2344170022196343E-6</c:v>
                </c:pt>
                <c:pt idx="6">
                  <c:v>3.4439309960433799E-6</c:v>
                </c:pt>
                <c:pt idx="7">
                  <c:v>3.6669993485610128E-6</c:v>
                </c:pt>
                <c:pt idx="8">
                  <c:v>3.9044974721582416E-6</c:v>
                </c:pt>
                <c:pt idx="9">
                  <c:v>4.1573571914322863E-6</c:v>
                </c:pt>
                <c:pt idx="10">
                  <c:v>4.4265703676154718E-6</c:v>
                </c:pt>
                <c:pt idx="11">
                  <c:v>4.7131927549414202E-6</c:v>
                </c:pt>
                <c:pt idx="12">
                  <c:v>5.0183481037184648E-6</c:v>
                </c:pt>
                <c:pt idx="13">
                  <c:v>5.3432325258080466E-6</c:v>
                </c:pt>
                <c:pt idx="14">
                  <c:v>5.689119139197531E-6</c:v>
                </c:pt>
                <c:pt idx="15">
                  <c:v>6.0573630094105677E-6</c:v>
                </c:pt>
                <c:pt idx="16">
                  <c:v>6.4494064066176253E-6</c:v>
                </c:pt>
                <c:pt idx="17">
                  <c:v>6.8667843984988113E-6</c:v>
                </c:pt>
                <c:pt idx="18">
                  <c:v>7.3111308001748125E-6</c:v>
                </c:pt>
                <c:pt idx="19">
                  <c:v>7.7841845038642609E-6</c:v>
                </c:pt>
                <c:pt idx="20">
                  <c:v>8.2877962123519844E-6</c:v>
                </c:pt>
                <c:pt idx="21">
                  <c:v>8.8239356018676457E-6</c:v>
                </c:pt>
                <c:pt idx="22">
                  <c:v>9.3946989415832503E-6</c:v>
                </c:pt>
                <c:pt idx="23">
                  <c:v>1.0002317198647306E-5</c:v>
                </c:pt>
                <c:pt idx="24">
                  <c:v>1.0649164659488864E-5</c:v>
                </c:pt>
                <c:pt idx="25">
                  <c:v>1.1337768100052131E-5</c:v>
                </c:pt>
                <c:pt idx="26">
                  <c:v>1.2070816539670239E-5</c:v>
                </c:pt>
                <c:pt idx="27">
                  <c:v>1.2851171615460537E-5</c:v>
                </c:pt>
                <c:pt idx="28">
                  <c:v>1.3681878616432679E-5</c:v>
                </c:pt>
                <c:pt idx="29">
                  <c:v>1.4566178218951784E-5</c:v>
                </c:pt>
                <c:pt idx="30">
                  <c:v>1.5507518967801823E-5</c:v>
                </c:pt>
                <c:pt idx="31">
                  <c:v>1.6509570549857302E-5</c:v>
                </c:pt>
                <c:pt idx="32">
                  <c:v>1.7576237910304886E-5</c:v>
                </c:pt>
                <c:pt idx="33">
                  <c:v>1.8711676264470056E-5</c:v>
                </c:pt>
                <c:pt idx="34">
                  <c:v>1.9920307061609408E-5</c:v>
                </c:pt>
                <c:pt idx="35">
                  <c:v>2.1206834960537501E-5</c:v>
                </c:pt>
                <c:pt idx="36">
                  <c:v>2.2576265880680078E-5</c:v>
                </c:pt>
                <c:pt idx="37">
                  <c:v>2.4033926196097114E-5</c:v>
                </c:pt>
                <c:pt idx="38">
                  <c:v>2.5585483144212853E-5</c:v>
                </c:pt>
                <c:pt idx="39">
                  <c:v>2.7236966525438356E-5</c:v>
                </c:pt>
                <c:pt idx="40">
                  <c:v>2.899479177459421E-5</c:v>
                </c:pt>
                <c:pt idx="41">
                  <c:v>3.0865784490049605E-5</c:v>
                </c:pt>
                <c:pt idx="42">
                  <c:v>3.2857206511807337E-5</c:v>
                </c:pt>
                <c:pt idx="43">
                  <c:v>3.4976783645401905E-5</c:v>
                </c:pt>
                <c:pt idx="44">
                  <c:v>3.7232735134457057E-5</c:v>
                </c:pt>
                <c:pt idx="45">
                  <c:v>3.9633804991090413E-5</c:v>
                </c:pt>
                <c:pt idx="46">
                  <c:v>4.2189295300079391E-5</c:v>
                </c:pt>
                <c:pt idx="47">
                  <c:v>4.4909101619835329E-5</c:v>
                </c:pt>
                <c:pt idx="48">
                  <c:v>4.7803750610795527E-5</c:v>
                </c:pt>
                <c:pt idx="49">
                  <c:v>5.0884440029862939E-5</c:v>
                </c:pt>
                <c:pt idx="50">
                  <c:v>5.4163081238026115E-5</c:v>
                </c:pt>
                <c:pt idx="51">
                  <c:v>5.7652344377304278E-5</c:v>
                </c:pt>
                <c:pt idx="52">
                  <c:v>6.1365706382718058E-5</c:v>
                </c:pt>
                <c:pt idx="53">
                  <c:v>6.5317502005114166E-5</c:v>
                </c:pt>
                <c:pt idx="54">
                  <c:v>6.9522978031403995E-5</c:v>
                </c:pt>
                <c:pt idx="55">
                  <c:v>7.3998350900152419E-5</c:v>
                </c:pt>
                <c:pt idx="56">
                  <c:v>7.8760867922504765E-5</c:v>
                </c:pt>
                <c:pt idx="57">
                  <c:v>8.3828872331212281E-5</c:v>
                </c:pt>
                <c:pt idx="58">
                  <c:v>8.9221872394043363E-5</c:v>
                </c:pt>
                <c:pt idx="59">
                  <c:v>9.4960614842204004E-5</c:v>
                </c:pt>
                <c:pt idx="60">
                  <c:v>1.0106716287956873E-4</c:v>
                </c:pt>
                <c:pt idx="61">
                  <c:v>1.0756497905460608E-4</c:v>
                </c:pt>
                <c:pt idx="62">
                  <c:v>1.1447901329390713E-4</c:v>
                </c:pt>
                <c:pt idx="63">
                  <c:v>1.2183579641425884E-4</c:v>
                </c:pt>
                <c:pt idx="64">
                  <c:v>1.2966353944929537E-4</c:v>
                </c:pt>
                <c:pt idx="65">
                  <c:v>1.3799223914696883E-4</c:v>
                </c:pt>
                <c:pt idx="66">
                  <c:v>1.468537900154788E-4</c:v>
                </c:pt>
                <c:pt idx="67">
                  <c:v>1.5628210331794452E-4</c:v>
                </c:pt>
                <c:pt idx="68">
                  <c:v>1.6631323344006696E-4</c:v>
                </c:pt>
                <c:pt idx="69">
                  <c:v>1.7698551208039073E-4</c:v>
                </c:pt>
                <c:pt idx="70">
                  <c:v>1.8833969073961019E-4</c:v>
                </c:pt>
                <c:pt idx="71">
                  <c:v>2.0041909201374774E-4</c:v>
                </c:pt>
                <c:pt idx="72">
                  <c:v>2.1326977022606615E-4</c:v>
                </c:pt>
                <c:pt idx="73">
                  <c:v>2.2694068196433835E-4</c:v>
                </c:pt>
                <c:pt idx="74">
                  <c:v>2.4148386712368437E-4</c:v>
                </c:pt>
                <c:pt idx="75">
                  <c:v>2.5695464109070775E-4</c:v>
                </c:pt>
                <c:pt idx="76">
                  <c:v>2.7341179874221824E-4</c:v>
                </c:pt>
                <c:pt idx="77">
                  <c:v>2.9091783097152132E-4</c:v>
                </c:pt>
                <c:pt idx="78">
                  <c:v>3.0953915449722481E-4</c:v>
                </c:pt>
                <c:pt idx="79">
                  <c:v>3.2934635575386072E-4</c:v>
                </c:pt>
                <c:pt idx="80">
                  <c:v>3.5041444971047915E-4</c:v>
                </c:pt>
                <c:pt idx="81">
                  <c:v>3.7282315451289704E-4</c:v>
                </c:pt>
                <c:pt idx="82">
                  <c:v>3.9665718289758707E-4</c:v>
                </c:pt>
                <c:pt idx="83">
                  <c:v>4.2200655138045285E-4</c:v>
                </c:pt>
                <c:pt idx="84">
                  <c:v>4.4896690828207859E-4</c:v>
                </c:pt>
                <c:pt idx="85">
                  <c:v>4.7763988171268368E-4</c:v>
                </c:pt>
                <c:pt idx="86">
                  <c:v>5.0813344870505707E-4</c:v>
                </c:pt>
                <c:pt idx="87">
                  <c:v>5.4056232675242207E-4</c:v>
                </c:pt>
                <c:pt idx="88">
                  <c:v>5.7504838908070514E-4</c:v>
                </c:pt>
                <c:pt idx="89">
                  <c:v>6.1172110506114031E-4</c:v>
                </c:pt>
                <c:pt idx="90">
                  <c:v>6.5071800724991096E-4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F-4C03-8799-AD36C70CA47D}"/>
            </c:ext>
          </c:extLst>
        </c:ser>
        <c:ser>
          <c:idx val="1"/>
          <c:order val="1"/>
          <c:tx>
            <c:strRef>
              <c:f>MIMICS_fT!$BL$1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MIMICS_fT!$BL$2:$BL$92</c:f>
              <c:numCache>
                <c:formatCode>General</c:formatCode>
                <c:ptCount val="91"/>
                <c:pt idx="0">
                  <c:v>4.5811885361920305E-7</c:v>
                </c:pt>
                <c:pt idx="1">
                  <c:v>4.8750620064821995E-7</c:v>
                </c:pt>
                <c:pt idx="2">
                  <c:v>5.1877039469042013E-7</c:v>
                </c:pt>
                <c:pt idx="3">
                  <c:v>5.5203060546825445E-7</c:v>
                </c:pt>
                <c:pt idx="4">
                  <c:v>5.8741351116474279E-7</c:v>
                </c:pt>
                <c:pt idx="5">
                  <c:v>6.250537666842356E-7</c:v>
                </c:pt>
                <c:pt idx="6">
                  <c:v>6.6509450072032894E-7</c:v>
                </c:pt>
                <c:pt idx="7">
                  <c:v>7.0768784337103893E-7</c:v>
                </c:pt>
                <c:pt idx="8">
                  <c:v>7.5299548614388376E-7</c:v>
                </c:pt>
                <c:pt idx="9">
                  <c:v>8.0118927630190828E-7</c:v>
                </c:pt>
                <c:pt idx="10">
                  <c:v>8.5245184761623046E-7</c:v>
                </c:pt>
                <c:pt idx="11">
                  <c:v>9.0697728971172499E-7</c:v>
                </c:pt>
                <c:pt idx="12">
                  <c:v>9.6497185832034093E-7</c:v>
                </c:pt>
                <c:pt idx="13">
                  <c:v>1.0266547288916319E-6</c:v>
                </c:pt>
                <c:pt idx="14">
                  <c:v>1.0922587961527714E-6</c:v>
                </c:pt>
                <c:pt idx="15">
                  <c:v>1.162031522361E-6</c:v>
                </c:pt>
                <c:pt idx="16">
                  <c:v>1.2362358371505734E-6</c:v>
                </c:pt>
                <c:pt idx="17">
                  <c:v>1.3151510920442547E-6</c:v>
                </c:pt>
                <c:pt idx="18">
                  <c:v>1.399074072876727E-6</c:v>
                </c:pt>
                <c:pt idx="19">
                  <c:v>1.4883200735644503E-6</c:v>
                </c:pt>
                <c:pt idx="20">
                  <c:v>1.583224034853988E-6</c:v>
                </c:pt>
                <c:pt idx="21">
                  <c:v>1.6841417518892281E-6</c:v>
                </c:pt>
                <c:pt idx="22">
                  <c:v>1.7914511546577295E-6</c:v>
                </c:pt>
                <c:pt idx="23">
                  <c:v>1.9055536656083208E-6</c:v>
                </c:pt>
                <c:pt idx="24">
                  <c:v>2.0268756389766239E-6</c:v>
                </c:pt>
                <c:pt idx="25">
                  <c:v>2.1558698866129819E-6</c:v>
                </c:pt>
                <c:pt idx="26">
                  <c:v>2.2930172953791439E-6</c:v>
                </c:pt>
                <c:pt idx="27">
                  <c:v>2.4388285414665541E-6</c:v>
                </c:pt>
                <c:pt idx="28">
                  <c:v>2.5938459072911255E-6</c:v>
                </c:pt>
                <c:pt idx="29">
                  <c:v>2.7586452069374724E-6</c:v>
                </c:pt>
                <c:pt idx="30">
                  <c:v>2.9338378264609015E-6</c:v>
                </c:pt>
                <c:pt idx="31">
                  <c:v>3.120072885708484E-6</c:v>
                </c:pt>
                <c:pt idx="32">
                  <c:v>3.31803952869248E-6</c:v>
                </c:pt>
                <c:pt idx="33">
                  <c:v>3.5284693499408442E-6</c:v>
                </c:pt>
                <c:pt idx="34">
                  <c:v>3.7521389646618715E-6</c:v>
                </c:pt>
                <c:pt idx="35">
                  <c:v>3.9898727309939022E-6</c:v>
                </c:pt>
                <c:pt idx="36">
                  <c:v>4.2425456330676088E-6</c:v>
                </c:pt>
                <c:pt idx="37">
                  <c:v>4.511086334088839E-6</c:v>
                </c:pt>
                <c:pt idx="38">
                  <c:v>4.796480409155534E-6</c:v>
                </c:pt>
                <c:pt idx="39">
                  <c:v>5.0997737680536286E-6</c:v>
                </c:pt>
                <c:pt idx="40">
                  <c:v>5.4220762788360663E-6</c:v>
                </c:pt>
                <c:pt idx="41">
                  <c:v>5.7645656035767334E-6</c:v>
                </c:pt>
                <c:pt idx="42">
                  <c:v>6.1284912583088724E-6</c:v>
                </c:pt>
                <c:pt idx="43">
                  <c:v>6.5151789098069543E-6</c:v>
                </c:pt>
                <c:pt idx="44">
                  <c:v>6.9260349225532223E-6</c:v>
                </c:pt>
                <c:pt idx="45">
                  <c:v>7.3625511699468192E-6</c:v>
                </c:pt>
                <c:pt idx="46">
                  <c:v>7.8263101245663345E-6</c:v>
                </c:pt>
                <c:pt idx="47">
                  <c:v>8.318990243087206E-6</c:v>
                </c:pt>
                <c:pt idx="48">
                  <c:v>8.8423716622853334E-6</c:v>
                </c:pt>
                <c:pt idx="49">
                  <c:v>9.3983422234297115E-6</c:v>
                </c:pt>
                <c:pt idx="50">
                  <c:v>9.9889038432813249E-6</c:v>
                </c:pt>
                <c:pt idx="51">
                  <c:v>1.0616179250874931E-5</c:v>
                </c:pt>
                <c:pt idx="52">
                  <c:v>1.1282419110267026E-5</c:v>
                </c:pt>
                <c:pt idx="53">
                  <c:v>1.1990009550489171E-5</c:v>
                </c:pt>
                <c:pt idx="54">
                  <c:v>1.2741480125052721E-5</c:v>
                </c:pt>
                <c:pt idx="55">
                  <c:v>1.3539512224511942E-5</c:v>
                </c:pt>
                <c:pt idx="56">
                  <c:v>1.4386947966809081E-5</c:v>
                </c:pt>
                <c:pt idx="57">
                  <c:v>1.5286799591400269E-5</c:v>
                </c:pt>
                <c:pt idx="58">
                  <c:v>1.6242259384496718E-5</c:v>
                </c:pt>
                <c:pt idx="59">
                  <c:v>1.725671016415587E-5</c:v>
                </c:pt>
                <c:pt idx="60">
                  <c:v>1.8333736355422403E-5</c:v>
                </c:pt>
                <c:pt idx="61">
                  <c:v>1.9477135687254696E-5</c:v>
                </c:pt>
                <c:pt idx="62">
                  <c:v>2.0690931544578675E-5</c:v>
                </c:pt>
                <c:pt idx="63">
                  <c:v>2.197938601049362E-5</c:v>
                </c:pt>
                <c:pt idx="64">
                  <c:v>2.3347013635415031E-5</c:v>
                </c:pt>
                <c:pt idx="65">
                  <c:v>2.4798595971780981E-5</c:v>
                </c:pt>
                <c:pt idx="66">
                  <c:v>2.6339196914875986E-5</c:v>
                </c:pt>
                <c:pt idx="67">
                  <c:v>2.7974178892341699E-5</c:v>
                </c:pt>
                <c:pt idx="68">
                  <c:v>2.970921994705083E-5</c:v>
                </c:pt>
                <c:pt idx="69">
                  <c:v>3.1550331760224681E-5</c:v>
                </c:pt>
                <c:pt idx="70">
                  <c:v>3.3503878663978139E-5</c:v>
                </c:pt>
                <c:pt idx="71">
                  <c:v>3.5576597694882661E-5</c:v>
                </c:pt>
                <c:pt idx="72">
                  <c:v>3.7775619742654104E-5</c:v>
                </c:pt>
                <c:pt idx="73">
                  <c:v>4.0108491850700294E-5</c:v>
                </c:pt>
                <c:pt idx="74">
                  <c:v>4.2583200728008185E-5</c:v>
                </c:pt>
                <c:pt idx="75">
                  <c:v>4.5208197534718249E-5</c:v>
                </c:pt>
                <c:pt idx="76">
                  <c:v>4.7992424006728359E-5</c:v>
                </c:pt>
                <c:pt idx="77">
                  <c:v>5.0945339987794368E-5</c:v>
                </c:pt>
                <c:pt idx="78">
                  <c:v>5.4076952440859358E-5</c:v>
                </c:pt>
                <c:pt idx="79">
                  <c:v>5.739784601374973E-5</c:v>
                </c:pt>
                <c:pt idx="80">
                  <c:v>6.0919215237930036E-5</c:v>
                </c:pt>
                <c:pt idx="81">
                  <c:v>6.4652898442719395E-5</c:v>
                </c:pt>
                <c:pt idx="82">
                  <c:v>6.8611413471241387E-5</c:v>
                </c:pt>
                <c:pt idx="83">
                  <c:v>7.2807995288417935E-5</c:v>
                </c:pt>
                <c:pt idx="84">
                  <c:v>7.7256635575525336E-5</c:v>
                </c:pt>
                <c:pt idx="85">
                  <c:v>8.1972124410228397E-5</c:v>
                </c:pt>
                <c:pt idx="86">
                  <c:v>8.6970094135583323E-5</c:v>
                </c:pt>
                <c:pt idx="87">
                  <c:v>9.2267065526277251E-5</c:v>
                </c:pt>
                <c:pt idx="88">
                  <c:v>9.7880496365354585E-5</c:v>
                </c:pt>
                <c:pt idx="89">
                  <c:v>1.0382883254986556E-4</c:v>
                </c:pt>
                <c:pt idx="90">
                  <c:v>1.101315618492895E-4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F-4C03-8799-AD36C70CA47D}"/>
            </c:ext>
          </c:extLst>
        </c:ser>
        <c:ser>
          <c:idx val="2"/>
          <c:order val="2"/>
          <c:tx>
            <c:strRef>
              <c:f>MIMICS_fT!$BM$1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MIMICS_fT!$BM$2:$BM$92</c:f>
              <c:numCache>
                <c:formatCode>General</c:formatCode>
                <c:ptCount val="91"/>
                <c:pt idx="0">
                  <c:v>2.3384002378412818E-6</c:v>
                </c:pt>
                <c:pt idx="1">
                  <c:v>2.489409446423367E-6</c:v>
                </c:pt>
                <c:pt idx="2">
                  <c:v>2.6501484455446825E-6</c:v>
                </c:pt>
                <c:pt idx="3">
                  <c:v>2.8212422599022428E-6</c:v>
                </c:pt>
                <c:pt idx="4">
                  <c:v>3.0033559046470985E-6</c:v>
                </c:pt>
                <c:pt idx="5">
                  <c:v>3.1971969305123458E-6</c:v>
                </c:pt>
                <c:pt idx="6">
                  <c:v>3.4035181297799951E-6</c:v>
                </c:pt>
                <c:pt idx="7">
                  <c:v>3.6231204131552068E-6</c:v>
                </c:pt>
                <c:pt idx="8">
                  <c:v>3.8568558682387708E-6</c:v>
                </c:pt>
                <c:pt idx="9">
                  <c:v>4.1056310109487758E-6</c:v>
                </c:pt>
                <c:pt idx="10">
                  <c:v>4.3704102419426798E-6</c:v>
                </c:pt>
                <c:pt idx="11">
                  <c:v>4.6522195208335463E-6</c:v>
                </c:pt>
                <c:pt idx="12">
                  <c:v>4.9521502717817838E-6</c:v>
                </c:pt>
                <c:pt idx="13">
                  <c:v>5.2713635348788629E-6</c:v>
                </c:pt>
                <c:pt idx="14">
                  <c:v>5.6110943786249622E-6</c:v>
                </c:pt>
                <c:pt idx="15">
                  <c:v>5.9726565897414092E-6</c:v>
                </c:pt>
                <c:pt idx="16">
                  <c:v>6.3574476575540517E-6</c:v>
                </c:pt>
                <c:pt idx="17">
                  <c:v>6.7669540712388808E-6</c:v>
                </c:pt>
                <c:pt idx="18">
                  <c:v>7.2027569493395496E-6</c:v>
                </c:pt>
                <c:pt idx="19">
                  <c:v>7.6665380221518538E-6</c:v>
                </c:pt>
                <c:pt idx="20">
                  <c:v>8.1600859888263344E-6</c:v>
                </c:pt>
                <c:pt idx="21">
                  <c:v>8.6853032723715126E-6</c:v>
                </c:pt>
                <c:pt idx="22">
                  <c:v>9.2442131971505515E-6</c:v>
                </c:pt>
                <c:pt idx="23">
                  <c:v>9.838967614958581E-6</c:v>
                </c:pt>
                <c:pt idx="24">
                  <c:v>1.0471855007351215E-5</c:v>
                </c:pt>
                <c:pt idx="25">
                  <c:v>1.1145309093571284E-5</c:v>
                </c:pt>
                <c:pt idx="26">
                  <c:v>1.1861917975197369E-5</c:v>
                </c:pt>
                <c:pt idx="27">
                  <c:v>1.2624433850518426E-5</c:v>
                </c:pt>
                <c:pt idx="28">
                  <c:v>1.3435783333630968E-5</c:v>
                </c:pt>
                <c:pt idx="29">
                  <c:v>1.4299078415363924E-5</c:v>
                </c:pt>
                <c:pt idx="30">
                  <c:v>1.5217628105369636E-5</c:v>
                </c:pt>
                <c:pt idx="31">
                  <c:v>1.6194950797082787E-5</c:v>
                </c:pt>
                <c:pt idx="32">
                  <c:v>1.7234787399751518E-5</c:v>
                </c:pt>
                <c:pt idx="33">
                  <c:v>1.8341115284392346E-5</c:v>
                </c:pt>
                <c:pt idx="34">
                  <c:v>1.9518163093323242E-5</c:v>
                </c:pt>
                <c:pt idx="35">
                  <c:v>2.0770426465894184E-5</c:v>
                </c:pt>
                <c:pt idx="36">
                  <c:v>2.210268473617128E-5</c:v>
                </c:pt>
                <c:pt idx="37">
                  <c:v>2.3520018661649146E-5</c:v>
                </c:pt>
                <c:pt idx="38">
                  <c:v>2.5027829245576915E-5</c:v>
                </c:pt>
                <c:pt idx="39">
                  <c:v>2.6631857719194446E-5</c:v>
                </c:pt>
                <c:pt idx="40">
                  <c:v>2.8338206754102054E-5</c:v>
                </c:pt>
                <c:pt idx="41">
                  <c:v>3.0153362979137311E-5</c:v>
                </c:pt>
                <c:pt idx="42">
                  <c:v>3.2084220880520471E-5</c:v>
                </c:pt>
                <c:pt idx="43">
                  <c:v>3.4138108168668789E-5</c:v>
                </c:pt>
                <c:pt idx="44">
                  <c:v>3.6322812699982807E-5</c:v>
                </c:pt>
                <c:pt idx="45">
                  <c:v>3.8646611047087755E-5</c:v>
                </c:pt>
                <c:pt idx="46">
                  <c:v>4.1118298816487974E-5</c:v>
                </c:pt>
                <c:pt idx="47">
                  <c:v>4.3747222818375878E-5</c:v>
                </c:pt>
                <c:pt idx="48">
                  <c:v>4.6543315199445135E-5</c:v>
                </c:pt>
                <c:pt idx="49">
                  <c:v>4.9517129656011087E-5</c:v>
                </c:pt>
                <c:pt idx="50">
                  <c:v>5.2679879851554842E-5</c:v>
                </c:pt>
                <c:pt idx="51">
                  <c:v>5.6043480170001801E-5</c:v>
                </c:pt>
                <c:pt idx="52">
                  <c:v>5.9620588943640433E-5</c:v>
                </c:pt>
                <c:pt idx="53">
                  <c:v>6.3424654302605323E-5</c:v>
                </c:pt>
                <c:pt idx="54">
                  <c:v>6.7469962801308298E-5</c:v>
                </c:pt>
                <c:pt idx="55">
                  <c:v>7.1771690986130511E-5</c:v>
                </c:pt>
                <c:pt idx="56">
                  <c:v>7.634596007810827E-5</c:v>
                </c:pt>
                <c:pt idx="57">
                  <c:v>8.120989395428305E-5</c:v>
                </c:pt>
                <c:pt idx="58">
                  <c:v>8.6381680621864572E-5</c:v>
                </c:pt>
                <c:pt idx="59">
                  <c:v>9.1880637390411021E-5</c:v>
                </c:pt>
                <c:pt idx="60">
                  <c:v>9.7727279958880888E-5</c:v>
                </c:pt>
                <c:pt idx="61">
                  <c:v>1.0394339564669804E-4</c:v>
                </c:pt>
                <c:pt idx="62">
                  <c:v>1.1055212101091747E-4</c:v>
                </c:pt>
                <c:pt idx="63">
                  <c:v>1.1757802410522498E-4</c:v>
                </c:pt>
                <c:pt idx="64">
                  <c:v>1.2504719165088305E-4</c:v>
                </c:pt>
                <c:pt idx="65">
                  <c:v>1.329873214048771E-4</c:v>
                </c:pt>
                <c:pt idx="66">
                  <c:v>1.4142782002647163E-4</c:v>
                </c:pt>
                <c:pt idx="67">
                  <c:v>1.5039990676018591E-4</c:v>
                </c:pt>
                <c:pt idx="68">
                  <c:v>1.5993672327088295E-4</c:v>
                </c:pt>
                <c:pt idx="69">
                  <c:v>1.7007344998528932E-4</c:v>
                </c:pt>
                <c:pt idx="70">
                  <c:v>1.8084742931386155E-4</c:v>
                </c:pt>
                <c:pt idx="71">
                  <c:v>1.9229829614753378E-4</c:v>
                </c:pt>
                <c:pt idx="72">
                  <c:v>2.0446811604558313E-4</c:v>
                </c:pt>
                <c:pt idx="73">
                  <c:v>2.1740153155367417E-4</c:v>
                </c:pt>
                <c:pt idx="74">
                  <c:v>2.3114591711514374E-4</c:v>
                </c:pt>
                <c:pt idx="75">
                  <c:v>2.457515430638324E-4</c:v>
                </c:pt>
                <c:pt idx="76">
                  <c:v>2.6127174921330699E-4</c:v>
                </c:pt>
                <c:pt idx="77">
                  <c:v>2.7776312858520373E-4</c:v>
                </c:pt>
                <c:pt idx="78">
                  <c:v>2.9528572184874067E-4</c:v>
                </c:pt>
                <c:pt idx="79">
                  <c:v>3.1390322307424477E-4</c:v>
                </c:pt>
                <c:pt idx="80">
                  <c:v>3.3368319743588468E-4</c:v>
                </c:pt>
                <c:pt idx="81">
                  <c:v>3.5469731153278986E-4</c:v>
                </c:pt>
                <c:pt idx="82">
                  <c:v>3.770215770334069E-4</c:v>
                </c:pt>
                <c:pt idx="83">
                  <c:v>4.0073660838541134E-4</c:v>
                </c:pt>
                <c:pt idx="84">
                  <c:v>4.2592789537279602E-4</c:v>
                </c:pt>
                <c:pt idx="85">
                  <c:v>4.5268609134303968E-4</c:v>
                </c:pt>
                <c:pt idx="86">
                  <c:v>4.8110731797053379E-4</c:v>
                </c:pt>
                <c:pt idx="87">
                  <c:v>5.1129348746785592E-4</c:v>
                </c:pt>
                <c:pt idx="88">
                  <c:v>5.4335264320412981E-4</c:v>
                </c:pt>
                <c:pt idx="89">
                  <c:v>5.7739931973961633E-4</c:v>
                </c:pt>
                <c:pt idx="90">
                  <c:v>6.1355492333807081E-4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F-4C03-8799-AD36C70CA47D}"/>
            </c:ext>
          </c:extLst>
        </c:ser>
        <c:ser>
          <c:idx val="3"/>
          <c:order val="3"/>
          <c:tx>
            <c:strRef>
              <c:f>MIMICS_fT!$BN$1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MIMICS_fT!$BN$2:$BN$92</c:f>
              <c:numCache>
                <c:formatCode>General</c:formatCode>
                <c:ptCount val="91"/>
                <c:pt idx="0">
                  <c:v>6.8717828042880466E-7</c:v>
                </c:pt>
                <c:pt idx="1">
                  <c:v>7.3125930097233003E-7</c:v>
                </c:pt>
                <c:pt idx="2">
                  <c:v>7.781555920356302E-7</c:v>
                </c:pt>
                <c:pt idx="3">
                  <c:v>8.2804590820238162E-7</c:v>
                </c:pt>
                <c:pt idx="4">
                  <c:v>8.8112026674711414E-7</c:v>
                </c:pt>
                <c:pt idx="5">
                  <c:v>9.3758065002635335E-7</c:v>
                </c:pt>
                <c:pt idx="6">
                  <c:v>9.9764175108049347E-7</c:v>
                </c:pt>
                <c:pt idx="7">
                  <c:v>1.0615317650565583E-6</c:v>
                </c:pt>
                <c:pt idx="8">
                  <c:v>1.1294932292158257E-6</c:v>
                </c:pt>
                <c:pt idx="9">
                  <c:v>1.2017839144528623E-6</c:v>
                </c:pt>
                <c:pt idx="10">
                  <c:v>1.2786777714243458E-6</c:v>
                </c:pt>
                <c:pt idx="11">
                  <c:v>1.3604659345675875E-6</c:v>
                </c:pt>
                <c:pt idx="12">
                  <c:v>1.4474577874805114E-6</c:v>
                </c:pt>
                <c:pt idx="13">
                  <c:v>1.539982093337448E-6</c:v>
                </c:pt>
                <c:pt idx="14">
                  <c:v>1.6383881942291571E-6</c:v>
                </c:pt>
                <c:pt idx="15">
                  <c:v>1.7430472835414999E-6</c:v>
                </c:pt>
                <c:pt idx="16">
                  <c:v>1.8543537557258601E-6</c:v>
                </c:pt>
                <c:pt idx="17">
                  <c:v>1.9727266380663824E-6</c:v>
                </c:pt>
                <c:pt idx="18">
                  <c:v>2.0986111093150904E-6</c:v>
                </c:pt>
                <c:pt idx="19">
                  <c:v>2.2324801103466756E-6</c:v>
                </c:pt>
                <c:pt idx="20">
                  <c:v>2.374836052280982E-6</c:v>
                </c:pt>
                <c:pt idx="21">
                  <c:v>2.5262126278338423E-6</c:v>
                </c:pt>
                <c:pt idx="22">
                  <c:v>2.6871767319865942E-6</c:v>
                </c:pt>
                <c:pt idx="23">
                  <c:v>2.8583304984124814E-6</c:v>
                </c:pt>
                <c:pt idx="24">
                  <c:v>3.0403134584649362E-6</c:v>
                </c:pt>
                <c:pt idx="25">
                  <c:v>3.2338048299194728E-6</c:v>
                </c:pt>
                <c:pt idx="26">
                  <c:v>3.4395259430687156E-6</c:v>
                </c:pt>
                <c:pt idx="27">
                  <c:v>3.658242812199831E-6</c:v>
                </c:pt>
                <c:pt idx="28">
                  <c:v>3.8907688609366882E-6</c:v>
                </c:pt>
                <c:pt idx="29">
                  <c:v>4.137967810406209E-6</c:v>
                </c:pt>
                <c:pt idx="30">
                  <c:v>4.4007567396913518E-6</c:v>
                </c:pt>
                <c:pt idx="31">
                  <c:v>4.6801093285627258E-6</c:v>
                </c:pt>
                <c:pt idx="32">
                  <c:v>4.9770592930387202E-6</c:v>
                </c:pt>
                <c:pt idx="33">
                  <c:v>5.2927040249112664E-6</c:v>
                </c:pt>
                <c:pt idx="34">
                  <c:v>5.6282084469928074E-6</c:v>
                </c:pt>
                <c:pt idx="35">
                  <c:v>5.9848090964908529E-6</c:v>
                </c:pt>
                <c:pt idx="36">
                  <c:v>6.3638184496014123E-6</c:v>
                </c:pt>
                <c:pt idx="37">
                  <c:v>6.7666295011332594E-6</c:v>
                </c:pt>
                <c:pt idx="38">
                  <c:v>7.1947206137333002E-6</c:v>
                </c:pt>
                <c:pt idx="39">
                  <c:v>7.6496606520804417E-6</c:v>
                </c:pt>
                <c:pt idx="40">
                  <c:v>8.1331144182541002E-6</c:v>
                </c:pt>
                <c:pt idx="41">
                  <c:v>8.6468484053650992E-6</c:v>
                </c:pt>
                <c:pt idx="42">
                  <c:v>9.1927368874633081E-6</c:v>
                </c:pt>
                <c:pt idx="43">
                  <c:v>9.7727683647104318E-6</c:v>
                </c:pt>
                <c:pt idx="44">
                  <c:v>1.0389052383829833E-5</c:v>
                </c:pt>
                <c:pt idx="45">
                  <c:v>1.1043826754920229E-5</c:v>
                </c:pt>
                <c:pt idx="46">
                  <c:v>1.1739465186849501E-5</c:v>
                </c:pt>
                <c:pt idx="47">
                  <c:v>1.2478485364630811E-5</c:v>
                </c:pt>
                <c:pt idx="48">
                  <c:v>1.3263557493428002E-5</c:v>
                </c:pt>
                <c:pt idx="49">
                  <c:v>1.4097513335144565E-5</c:v>
                </c:pt>
                <c:pt idx="50">
                  <c:v>1.4983355764921988E-5</c:v>
                </c:pt>
                <c:pt idx="51">
                  <c:v>1.5924268876312398E-5</c:v>
                </c:pt>
                <c:pt idx="52">
                  <c:v>1.6923628665400537E-5</c:v>
                </c:pt>
                <c:pt idx="53">
                  <c:v>1.7985014325733757E-5</c:v>
                </c:pt>
                <c:pt idx="54">
                  <c:v>1.9112220187579079E-5</c:v>
                </c:pt>
                <c:pt idx="55">
                  <c:v>2.0309268336767914E-5</c:v>
                </c:pt>
                <c:pt idx="56">
                  <c:v>2.158042195021362E-5</c:v>
                </c:pt>
                <c:pt idx="57">
                  <c:v>2.29301993871004E-5</c:v>
                </c:pt>
                <c:pt idx="58">
                  <c:v>2.4363389076745072E-5</c:v>
                </c:pt>
                <c:pt idx="59">
                  <c:v>2.5885065246233807E-5</c:v>
                </c:pt>
                <c:pt idx="60">
                  <c:v>2.7500604533133606E-5</c:v>
                </c:pt>
                <c:pt idx="61">
                  <c:v>2.921570353088204E-5</c:v>
                </c:pt>
                <c:pt idx="62">
                  <c:v>3.103639731686801E-5</c:v>
                </c:pt>
                <c:pt idx="63">
                  <c:v>3.2969079015740425E-5</c:v>
                </c:pt>
                <c:pt idx="64">
                  <c:v>3.5020520453122548E-5</c:v>
                </c:pt>
                <c:pt idx="65">
                  <c:v>3.7197893957671468E-5</c:v>
                </c:pt>
                <c:pt idx="66">
                  <c:v>3.9508795372313979E-5</c:v>
                </c:pt>
                <c:pt idx="67">
                  <c:v>4.1961268338512543E-5</c:v>
                </c:pt>
                <c:pt idx="68">
                  <c:v>4.4563829920576245E-5</c:v>
                </c:pt>
                <c:pt idx="69">
                  <c:v>4.7325497640337031E-5</c:v>
                </c:pt>
                <c:pt idx="70">
                  <c:v>5.0255817995967212E-5</c:v>
                </c:pt>
                <c:pt idx="71">
                  <c:v>5.3364896542323995E-5</c:v>
                </c:pt>
                <c:pt idx="72">
                  <c:v>5.6663429613981152E-5</c:v>
                </c:pt>
                <c:pt idx="73">
                  <c:v>6.0162737776050435E-5</c:v>
                </c:pt>
                <c:pt idx="74">
                  <c:v>6.3874801092012271E-5</c:v>
                </c:pt>
                <c:pt idx="75">
                  <c:v>6.7812296302077364E-5</c:v>
                </c:pt>
                <c:pt idx="76">
                  <c:v>7.1988636010092535E-5</c:v>
                </c:pt>
                <c:pt idx="77">
                  <c:v>7.6418009981691566E-5</c:v>
                </c:pt>
                <c:pt idx="78">
                  <c:v>8.111542866128904E-5</c:v>
                </c:pt>
                <c:pt idx="79">
                  <c:v>8.6096769020624589E-5</c:v>
                </c:pt>
                <c:pt idx="80">
                  <c:v>9.1378822856895054E-5</c:v>
                </c:pt>
                <c:pt idx="81">
                  <c:v>9.6979347664079093E-5</c:v>
                </c:pt>
                <c:pt idx="82">
                  <c:v>1.0291712020686209E-4</c:v>
                </c:pt>
                <c:pt idx="83">
                  <c:v>1.092119929326269E-4</c:v>
                </c:pt>
                <c:pt idx="84">
                  <c:v>1.1588495336328799E-4</c:v>
                </c:pt>
                <c:pt idx="85">
                  <c:v>1.2295818661534259E-4</c:v>
                </c:pt>
                <c:pt idx="86">
                  <c:v>1.3045514120337497E-4</c:v>
                </c:pt>
                <c:pt idx="87">
                  <c:v>1.3840059828941587E-4</c:v>
                </c:pt>
                <c:pt idx="88">
                  <c:v>1.4682074454803188E-4</c:v>
                </c:pt>
                <c:pt idx="89">
                  <c:v>1.5574324882479835E-4</c:v>
                </c:pt>
                <c:pt idx="90">
                  <c:v>1.6519734277393425E-4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F-4C03-8799-AD36C70CA47D}"/>
            </c:ext>
          </c:extLst>
        </c:ser>
        <c:ser>
          <c:idx val="4"/>
          <c:order val="4"/>
          <c:tx>
            <c:strRef>
              <c:f>MIMICS_fT!$BO$1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MIMICS_fT!$BO$2:$BO$92</c:f>
              <c:numCache>
                <c:formatCode>General</c:formatCode>
                <c:ptCount val="91"/>
                <c:pt idx="0">
                  <c:v>7.0152007135238449E-7</c:v>
                </c:pt>
                <c:pt idx="1">
                  <c:v>7.4682283392701014E-7</c:v>
                </c:pt>
                <c:pt idx="2">
                  <c:v>7.9504453366340476E-7</c:v>
                </c:pt>
                <c:pt idx="3">
                  <c:v>8.4637267797067281E-7</c:v>
                </c:pt>
                <c:pt idx="4">
                  <c:v>9.0100677139412965E-7</c:v>
                </c:pt>
                <c:pt idx="5">
                  <c:v>9.5915907915370383E-7</c:v>
                </c:pt>
                <c:pt idx="6">
                  <c:v>1.0210554389339984E-6</c:v>
                </c:pt>
                <c:pt idx="7">
                  <c:v>1.0869361239465621E-6</c:v>
                </c:pt>
                <c:pt idx="8">
                  <c:v>1.1570567604716313E-6</c:v>
                </c:pt>
                <c:pt idx="9">
                  <c:v>1.2316893032846326E-6</c:v>
                </c:pt>
                <c:pt idx="10">
                  <c:v>1.3111230725828041E-6</c:v>
                </c:pt>
                <c:pt idx="11">
                  <c:v>1.3956658562500637E-6</c:v>
                </c:pt>
                <c:pt idx="12">
                  <c:v>1.4856450815345351E-6</c:v>
                </c:pt>
                <c:pt idx="13">
                  <c:v>1.5814090604636589E-6</c:v>
                </c:pt>
                <c:pt idx="14">
                  <c:v>1.6833283135874889E-6</c:v>
                </c:pt>
                <c:pt idx="15">
                  <c:v>1.7917969769224229E-6</c:v>
                </c:pt>
                <c:pt idx="16">
                  <c:v>1.9072342972662156E-6</c:v>
                </c:pt>
                <c:pt idx="17">
                  <c:v>2.0300862213716647E-6</c:v>
                </c:pt>
                <c:pt idx="18">
                  <c:v>2.160827084801865E-6</c:v>
                </c:pt>
                <c:pt idx="19">
                  <c:v>2.299961406645556E-6</c:v>
                </c:pt>
                <c:pt idx="20">
                  <c:v>2.4480257966479002E-6</c:v>
                </c:pt>
                <c:pt idx="21">
                  <c:v>2.6055909817114542E-6</c:v>
                </c:pt>
                <c:pt idx="22">
                  <c:v>2.7732639591451649E-6</c:v>
                </c:pt>
                <c:pt idx="23">
                  <c:v>2.9516902844875746E-6</c:v>
                </c:pt>
                <c:pt idx="24">
                  <c:v>3.1415565022053645E-6</c:v>
                </c:pt>
                <c:pt idx="25">
                  <c:v>3.3435927280713849E-6</c:v>
                </c:pt>
                <c:pt idx="26">
                  <c:v>3.5585753925592105E-6</c:v>
                </c:pt>
                <c:pt idx="27">
                  <c:v>3.7873301551555275E-6</c:v>
                </c:pt>
                <c:pt idx="28">
                  <c:v>4.0307350000892901E-6</c:v>
                </c:pt>
                <c:pt idx="29">
                  <c:v>4.2897235246091768E-6</c:v>
                </c:pt>
                <c:pt idx="30">
                  <c:v>4.5652884316108905E-6</c:v>
                </c:pt>
                <c:pt idx="31">
                  <c:v>4.8584852391248354E-6</c:v>
                </c:pt>
                <c:pt idx="32">
                  <c:v>5.1704362199254562E-6</c:v>
                </c:pt>
                <c:pt idx="33">
                  <c:v>5.5023345853177045E-6</c:v>
                </c:pt>
                <c:pt idx="34">
                  <c:v>5.855448927996973E-6</c:v>
                </c:pt>
                <c:pt idx="35">
                  <c:v>6.2311279397682557E-6</c:v>
                </c:pt>
                <c:pt idx="36">
                  <c:v>6.630805420851384E-6</c:v>
                </c:pt>
                <c:pt idx="37">
                  <c:v>7.0560055984947452E-6</c:v>
                </c:pt>
                <c:pt idx="38">
                  <c:v>7.5083487736730731E-6</c:v>
                </c:pt>
                <c:pt idx="39">
                  <c:v>7.9895573157583325E-6</c:v>
                </c:pt>
                <c:pt idx="40">
                  <c:v>8.5014620262306157E-6</c:v>
                </c:pt>
                <c:pt idx="41">
                  <c:v>9.0460088937411931E-6</c:v>
                </c:pt>
                <c:pt idx="42">
                  <c:v>9.6252662641561399E-6</c:v>
                </c:pt>
                <c:pt idx="43">
                  <c:v>1.0241432450600637E-5</c:v>
                </c:pt>
                <c:pt idx="44">
                  <c:v>1.0896843809994841E-5</c:v>
                </c:pt>
                <c:pt idx="45">
                  <c:v>1.1593983314126325E-5</c:v>
                </c:pt>
                <c:pt idx="46">
                  <c:v>1.2335489644946391E-5</c:v>
                </c:pt>
                <c:pt idx="47">
                  <c:v>1.3124166845512764E-5</c:v>
                </c:pt>
                <c:pt idx="48">
                  <c:v>1.3962994559833542E-5</c:v>
                </c:pt>
                <c:pt idx="49">
                  <c:v>1.4855138896803324E-5</c:v>
                </c:pt>
                <c:pt idx="50">
                  <c:v>1.5803963955466455E-5</c:v>
                </c:pt>
                <c:pt idx="51">
                  <c:v>1.6813044051000542E-5</c:v>
                </c:pt>
                <c:pt idx="52">
                  <c:v>1.7886176683092129E-5</c:v>
                </c:pt>
                <c:pt idx="53">
                  <c:v>1.9027396290781599E-5</c:v>
                </c:pt>
                <c:pt idx="54">
                  <c:v>2.0240988840392489E-5</c:v>
                </c:pt>
                <c:pt idx="55">
                  <c:v>2.153150729583915E-5</c:v>
                </c:pt>
                <c:pt idx="56">
                  <c:v>2.2903788023432482E-5</c:v>
                </c:pt>
                <c:pt idx="57">
                  <c:v>2.4362968186284913E-5</c:v>
                </c:pt>
                <c:pt idx="58">
                  <c:v>2.5914504186559371E-5</c:v>
                </c:pt>
                <c:pt idx="59">
                  <c:v>2.7564191217123311E-5</c:v>
                </c:pt>
                <c:pt idx="60">
                  <c:v>2.9318183987664269E-5</c:v>
                </c:pt>
                <c:pt idx="61">
                  <c:v>3.118301869400941E-5</c:v>
                </c:pt>
                <c:pt idx="62">
                  <c:v>3.3165636303275246E-5</c:v>
                </c:pt>
                <c:pt idx="63">
                  <c:v>3.5273407231567497E-5</c:v>
                </c:pt>
                <c:pt idx="64">
                  <c:v>3.7514157495264911E-5</c:v>
                </c:pt>
                <c:pt idx="65">
                  <c:v>3.9896196421463125E-5</c:v>
                </c:pt>
                <c:pt idx="66">
                  <c:v>4.242834600794149E-5</c:v>
                </c:pt>
                <c:pt idx="67">
                  <c:v>4.5119972028055769E-5</c:v>
                </c:pt>
                <c:pt idx="68">
                  <c:v>4.7981016981264885E-5</c:v>
                </c:pt>
                <c:pt idx="69">
                  <c:v>5.1022034995586799E-5</c:v>
                </c:pt>
                <c:pt idx="70">
                  <c:v>5.425422879415847E-5</c:v>
                </c:pt>
                <c:pt idx="71">
                  <c:v>5.7689488844260132E-5</c:v>
                </c:pt>
                <c:pt idx="72">
                  <c:v>6.1340434813674926E-5</c:v>
                </c:pt>
                <c:pt idx="73">
                  <c:v>6.5220459466102252E-5</c:v>
                </c:pt>
                <c:pt idx="74">
                  <c:v>6.9343775134543117E-5</c:v>
                </c:pt>
                <c:pt idx="75">
                  <c:v>7.3725462919149726E-5</c:v>
                </c:pt>
                <c:pt idx="76">
                  <c:v>7.8381524763992101E-5</c:v>
                </c:pt>
                <c:pt idx="77">
                  <c:v>8.3328938575561129E-5</c:v>
                </c:pt>
                <c:pt idx="78">
                  <c:v>8.8585716554622217E-5</c:v>
                </c:pt>
                <c:pt idx="79">
                  <c:v>9.4170966922273411E-5</c:v>
                </c:pt>
                <c:pt idx="80">
                  <c:v>1.0010495923076539E-4</c:v>
                </c:pt>
                <c:pt idx="81">
                  <c:v>1.0640919345983697E-4</c:v>
                </c:pt>
                <c:pt idx="82">
                  <c:v>1.1310647311002206E-4</c:v>
                </c:pt>
                <c:pt idx="83">
                  <c:v>1.2022098251562341E-4</c:v>
                </c:pt>
                <c:pt idx="84">
                  <c:v>1.277783686118388E-4</c:v>
                </c:pt>
                <c:pt idx="85">
                  <c:v>1.3580582740291191E-4</c:v>
                </c:pt>
                <c:pt idx="86">
                  <c:v>1.4433219539116015E-4</c:v>
                </c:pt>
                <c:pt idx="87">
                  <c:v>1.5338804624035677E-4</c:v>
                </c:pt>
                <c:pt idx="88">
                  <c:v>1.6300579296123896E-4</c:v>
                </c:pt>
                <c:pt idx="89">
                  <c:v>1.7321979592188489E-4</c:v>
                </c:pt>
                <c:pt idx="90">
                  <c:v>1.8406647700142125E-4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F-4C03-8799-AD36C70CA47D}"/>
            </c:ext>
          </c:extLst>
        </c:ser>
        <c:ser>
          <c:idx val="5"/>
          <c:order val="5"/>
          <c:tx>
            <c:strRef>
              <c:f>MIMICS_fT!$BP$1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MIMICS_fT!$BP$2:$BP$92</c:f>
              <c:numCache>
                <c:formatCode>General</c:formatCode>
                <c:ptCount val="91"/>
                <c:pt idx="0">
                  <c:v>4.7095642126450607E-7</c:v>
                </c:pt>
                <c:pt idx="1">
                  <c:v>5.0143929910543148E-7</c:v>
                </c:pt>
                <c:pt idx="2">
                  <c:v>5.3389218742384641E-7</c:v>
                </c:pt>
                <c:pt idx="3">
                  <c:v>5.6844214389801736E-7</c:v>
                </c:pt>
                <c:pt idx="4">
                  <c:v>6.0522439887058314E-7</c:v>
                </c:pt>
                <c:pt idx="5">
                  <c:v>6.4438287915498084E-7</c:v>
                </c:pt>
                <c:pt idx="6">
                  <c:v>6.8607076525414167E-7</c:v>
                </c:pt>
                <c:pt idx="7">
                  <c:v>7.3045108410920377E-7</c:v>
                </c:pt>
                <c:pt idx="8">
                  <c:v>7.7769733962908424E-7</c:v>
                </c:pt>
                <c:pt idx="9">
                  <c:v>8.2799418339309489E-7</c:v>
                </c:pt>
                <c:pt idx="10">
                  <c:v>8.8153812806892866E-7</c:v>
                </c:pt>
                <c:pt idx="11">
                  <c:v>9.3853830624776924E-7</c:v>
                </c:pt>
                <c:pt idx="12">
                  <c:v>9.9921727756760101E-7</c:v>
                </c:pt>
                <c:pt idx="13">
                  <c:v>1.0638118871755858E-6</c:v>
                </c:pt>
                <c:pt idx="14">
                  <c:v>1.1325741787712878E-6</c:v>
                </c:pt>
                <c:pt idx="15">
                  <c:v>1.2057723656752307E-6</c:v>
                </c:pt>
                <c:pt idx="16">
                  <c:v>1.2836918635824884E-6</c:v>
                </c:pt>
                <c:pt idx="17">
                  <c:v>1.3666363888894763E-6</c:v>
                </c:pt>
                <c:pt idx="18">
                  <c:v>1.4549291267246825E-6</c:v>
                </c:pt>
                <c:pt idx="19">
                  <c:v>1.5489139730715206E-6</c:v>
                </c:pt>
                <c:pt idx="20">
                  <c:v>1.6489568556447796E-6</c:v>
                </c:pt>
                <c:pt idx="21">
                  <c:v>1.7554471384722305E-6</c:v>
                </c:pt>
                <c:pt idx="22">
                  <c:v>1.8687991154407452E-6</c:v>
                </c:pt>
                <c:pt idx="23">
                  <c:v>1.9894535983930099E-6</c:v>
                </c:pt>
                <c:pt idx="24">
                  <c:v>2.1178796057075928E-6</c:v>
                </c:pt>
                <c:pt idx="25">
                  <c:v>2.2545761576629259E-6</c:v>
                </c:pt>
                <c:pt idx="26">
                  <c:v>2.4000741852761179E-6</c:v>
                </c:pt>
                <c:pt idx="27">
                  <c:v>2.5549385597215146E-6</c:v>
                </c:pt>
                <c:pt idx="28">
                  <c:v>2.719770249873289E-6</c:v>
                </c:pt>
                <c:pt idx="29">
                  <c:v>2.8952086159821909E-6</c:v>
                </c:pt>
                <c:pt idx="30">
                  <c:v>3.0819338479909495E-6</c:v>
                </c:pt>
                <c:pt idx="31">
                  <c:v>3.2806695575169427E-6</c:v>
                </c:pt>
                <c:pt idx="32">
                  <c:v>3.492185533086766E-6</c:v>
                </c:pt>
                <c:pt idx="33">
                  <c:v>3.7173006687967716E-6</c:v>
                </c:pt>
                <c:pt idx="34">
                  <c:v>3.9568860771988524E-6</c:v>
                </c:pt>
                <c:pt idx="35">
                  <c:v>4.2118683978735306E-6</c:v>
                </c:pt>
                <c:pt idx="36">
                  <c:v>4.4832333138550498E-6</c:v>
                </c:pt>
                <c:pt idx="37">
                  <c:v>4.7720292888180642E-6</c:v>
                </c:pt>
                <c:pt idx="38">
                  <c:v>5.0793715387252549E-6</c:v>
                </c:pt>
                <c:pt idx="39">
                  <c:v>5.4064462524718449E-6</c:v>
                </c:pt>
                <c:pt idx="40">
                  <c:v>5.7545150769501361E-6</c:v>
                </c:pt>
                <c:pt idx="41">
                  <c:v>6.1249198828969989E-6</c:v>
                </c:pt>
                <c:pt idx="42">
                  <c:v>6.5190878288831363E-6</c:v>
                </c:pt>
                <c:pt idx="43">
                  <c:v>6.9385367418581154E-6</c:v>
                </c:pt>
                <c:pt idx="44">
                  <c:v>7.3848808337831392E-6</c:v>
                </c:pt>
                <c:pt idx="45">
                  <c:v>7.8598367750674245E-6</c:v>
                </c:pt>
                <c:pt idx="46">
                  <c:v>8.3652301467785087E-6</c:v>
                </c:pt>
                <c:pt idx="47">
                  <c:v>8.9030022949250559E-6</c:v>
                </c:pt>
                <c:pt idx="48">
                  <c:v>9.4752176115172779E-6</c:v>
                </c:pt>
                <c:pt idx="49">
                  <c:v>1.0084071268599739E-5</c:v>
                </c:pt>
                <c:pt idx="50">
                  <c:v>1.0731897433028144E-5</c:v>
                </c:pt>
                <c:pt idx="51">
                  <c:v>1.142117799143114E-5</c:v>
                </c:pt>
                <c:pt idx="52">
                  <c:v>1.2154551816565216E-5</c:v>
                </c:pt>
                <c:pt idx="53">
                  <c:v>1.2934824608141298E-5</c:v>
                </c:pt>
                <c:pt idx="54">
                  <c:v>1.3764979343180512E-5</c:v>
                </c:pt>
                <c:pt idx="55">
                  <c:v>1.4648187373051344E-5</c:v>
                </c:pt>
                <c:pt idx="56">
                  <c:v>1.5587820206556036E-5</c:v>
                </c:pt>
                <c:pt idx="57">
                  <c:v>1.6587462020778568E-5</c:v>
                </c:pt>
                <c:pt idx="58">
                  <c:v>1.7650922943885667E-5</c:v>
                </c:pt>
                <c:pt idx="59">
                  <c:v>1.8782253156695508E-5</c:v>
                </c:pt>
                <c:pt idx="60">
                  <c:v>1.9985757862601386E-5</c:v>
                </c:pt>
                <c:pt idx="61">
                  <c:v>2.1266013178370836E-5</c:v>
                </c:pt>
                <c:pt idx="62">
                  <c:v>2.2627883001440269E-5</c:v>
                </c:pt>
                <c:pt idx="63">
                  <c:v>2.4076536912602914E-5</c:v>
                </c:pt>
                <c:pt idx="64">
                  <c:v>2.5617469176451917E-5</c:v>
                </c:pt>
                <c:pt idx="65">
                  <c:v>2.7256518905600639E-5</c:v>
                </c:pt>
                <c:pt idx="66">
                  <c:v>2.8999891458570975E-5</c:v>
                </c:pt>
                <c:pt idx="67">
                  <c:v>3.0854181145327118E-5</c:v>
                </c:pt>
                <c:pt idx="68">
                  <c:v>3.2826395318749185E-5</c:v>
                </c:pt>
                <c:pt idx="69">
                  <c:v>3.4923979934901159E-5</c:v>
                </c:pt>
                <c:pt idx="70">
                  <c:v>3.7154846669763484E-5</c:v>
                </c:pt>
                <c:pt idx="71">
                  <c:v>3.9527401685184609E-5</c:v>
                </c:pt>
                <c:pt idx="72">
                  <c:v>4.2050576142174664E-5</c:v>
                </c:pt>
                <c:pt idx="73">
                  <c:v>4.473385856533127E-5</c:v>
                </c:pt>
                <c:pt idx="74">
                  <c:v>4.7587329168167377E-5</c:v>
                </c:pt>
                <c:pt idx="75">
                  <c:v>5.0621696255423144E-5</c:v>
                </c:pt>
                <c:pt idx="76">
                  <c:v>5.3848334825102956E-5</c:v>
                </c:pt>
                <c:pt idx="77">
                  <c:v>5.7279327500002776E-5</c:v>
                </c:pt>
                <c:pt idx="78">
                  <c:v>6.0927507925902877E-5</c:v>
                </c:pt>
                <c:pt idx="79">
                  <c:v>6.4806506781416246E-5</c:v>
                </c:pt>
                <c:pt idx="80">
                  <c:v>6.893080055271935E-5</c:v>
                </c:pt>
                <c:pt idx="81">
                  <c:v>7.3315763235080956E-5</c:v>
                </c:pt>
                <c:pt idx="82">
                  <c:v>7.7977721132258606E-5</c:v>
                </c:pt>
                <c:pt idx="83">
                  <c:v>8.2934010934482421E-5</c:v>
                </c:pt>
                <c:pt idx="84">
                  <c:v>8.820304126591005E-5</c:v>
                </c:pt>
                <c:pt idx="85">
                  <c:v>9.3804357903152941E-5</c:v>
                </c:pt>
                <c:pt idx="86">
                  <c:v>9.9758712877751556E-5</c:v>
                </c:pt>
                <c:pt idx="87">
                  <c:v>1.0608813768735959E-4</c:v>
                </c:pt>
                <c:pt idx="88">
                  <c:v>1.1281602085291235E-4</c:v>
                </c:pt>
                <c:pt idx="89">
                  <c:v>1.199671900722182E-4</c:v>
                </c:pt>
                <c:pt idx="90">
                  <c:v>1.2756799923428235E-4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F-4C03-8799-AD36C70C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68776"/>
        <c:axId val="497069432"/>
      </c:scatterChart>
      <c:valAx>
        <c:axId val="497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9432"/>
        <c:crosses val="autoZero"/>
        <c:crossBetween val="midCat"/>
      </c:valAx>
      <c:valAx>
        <c:axId val="4970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(MIC*Vmax)/(Km</a:t>
            </a:r>
            <a:r>
              <a:rPr lang="en-US" baseline="-25000"/>
              <a:t>20</a:t>
            </a:r>
            <a:r>
              <a:rPr lang="en-US"/>
              <a:t>+MIC)</a:t>
            </a:r>
            <a:r>
              <a:rPr lang="en-US" baseline="0"/>
              <a:t> </a:t>
            </a:r>
            <a:r>
              <a:rPr lang="en-US"/>
              <a:t>(MIC=0.05)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MIMICS_fT2!$AD$1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MIMICS_fT2!$AD$2:$AD$92</c:f>
              <c:numCache>
                <c:formatCode>General</c:formatCode>
                <c:ptCount val="91"/>
                <c:pt idx="0">
                  <c:v>9.8875985472861882E-7</c:v>
                </c:pt>
                <c:pt idx="1">
                  <c:v>1.0530557828404259E-6</c:v>
                </c:pt>
                <c:pt idx="2">
                  <c:v>1.1215326719327864E-6</c:v>
                </c:pt>
                <c:pt idx="3">
                  <c:v>1.1944623966832165E-6</c:v>
                </c:pt>
                <c:pt idx="4">
                  <c:v>1.2721345109201756E-6</c:v>
                </c:pt>
                <c:pt idx="5">
                  <c:v>1.3548573972423773E-6</c:v>
                </c:pt>
                <c:pt idx="6">
                  <c:v>1.4429594913942025E-6</c:v>
                </c:pt>
                <c:pt idx="7">
                  <c:v>1.5367905862583791E-6</c:v>
                </c:pt>
                <c:pt idx="8">
                  <c:v>1.6367232206431865E-6</c:v>
                </c:pt>
                <c:pt idx="9">
                  <c:v>1.7431541583780952E-6</c:v>
                </c:pt>
                <c:pt idx="10">
                  <c:v>1.8565059635903295E-6</c:v>
                </c:pt>
                <c:pt idx="11">
                  <c:v>1.9772286784166779E-6</c:v>
                </c:pt>
                <c:pt idx="12">
                  <c:v>2.1058016098116054E-6</c:v>
                </c:pt>
                <c:pt idx="13">
                  <c:v>2.2427352325458493E-6</c:v>
                </c:pt>
                <c:pt idx="14">
                  <c:v>2.3885732159509925E-6</c:v>
                </c:pt>
                <c:pt idx="15">
                  <c:v>2.5438945824568395E-6</c:v>
                </c:pt>
                <c:pt idx="16">
                  <c:v>2.70931600649165E-6</c:v>
                </c:pt>
                <c:pt idx="17">
                  <c:v>2.8854942628725853E-6</c:v>
                </c:pt>
                <c:pt idx="18">
                  <c:v>3.0731288344072548E-6</c:v>
                </c:pt>
                <c:pt idx="19">
                  <c:v>3.2729646890593461E-6</c:v>
                </c:pt>
                <c:pt idx="20">
                  <c:v>3.4857952377045473E-6</c:v>
                </c:pt>
                <c:pt idx="21">
                  <c:v>3.7124654842200098E-6</c:v>
                </c:pt>
                <c:pt idx="22">
                  <c:v>3.953875380414158E-6</c:v>
                </c:pt>
                <c:pt idx="23">
                  <c:v>4.2109833991169647E-6</c:v>
                </c:pt>
                <c:pt idx="24">
                  <c:v>4.4848103396170391E-6</c:v>
                </c:pt>
                <c:pt idx="25">
                  <c:v>4.7764433805542111E-6</c:v>
                </c:pt>
                <c:pt idx="26">
                  <c:v>5.0870403963589465E-6</c:v>
                </c:pt>
                <c:pt idx="27">
                  <c:v>5.4178345543761341E-6</c:v>
                </c:pt>
                <c:pt idx="28">
                  <c:v>5.7701392109253612E-6</c:v>
                </c:pt>
                <c:pt idx="29">
                  <c:v>6.1453531257364534E-6</c:v>
                </c:pt>
                <c:pt idx="30">
                  <c:v>6.5449660154633237E-6</c:v>
                </c:pt>
                <c:pt idx="31">
                  <c:v>6.9705644683252133E-6</c:v>
                </c:pt>
                <c:pt idx="32">
                  <c:v>7.4238382433584439E-6</c:v>
                </c:pt>
                <c:pt idx="33">
                  <c:v>7.906586979288536E-6</c:v>
                </c:pt>
                <c:pt idx="34">
                  <c:v>8.4207273396590627E-6</c:v>
                </c:pt>
                <c:pt idx="35">
                  <c:v>8.9683006225857268E-6</c:v>
                </c:pt>
                <c:pt idx="36">
                  <c:v>9.551480865348634E-6</c:v>
                </c:pt>
                <c:pt idx="37">
                  <c:v>1.0172583476000546E-5</c:v>
                </c:pt>
                <c:pt idx="38">
                  <c:v>1.0834074426261466E-5</c:v>
                </c:pt>
                <c:pt idx="39">
                  <c:v>1.1538580042197975E-5</c:v>
                </c:pt>
                <c:pt idx="40">
                  <c:v>1.2288897431559528E-5</c:v>
                </c:pt>
                <c:pt idx="41">
                  <c:v>1.3088005589171548E-5</c:v>
                </c:pt>
                <c:pt idx="42">
                  <c:v>1.393907722447704E-5</c:v>
                </c:pt>
                <c:pt idx="43">
                  <c:v>1.484549135818586E-5</c:v>
                </c:pt>
                <c:pt idx="44">
                  <c:v>1.5810846738044341E-5</c:v>
                </c:pt>
                <c:pt idx="45">
                  <c:v>1.6838976126989972E-5</c:v>
                </c:pt>
                <c:pt idx="46">
                  <c:v>1.7933961520419531E-5</c:v>
                </c:pt>
                <c:pt idx="47">
                  <c:v>1.9100150352988269E-5</c:v>
                </c:pt>
                <c:pt idx="48">
                  <c:v>2.0342172759285809E-5</c:v>
                </c:pt>
                <c:pt idx="49">
                  <c:v>2.1664959956919329E-5</c:v>
                </c:pt>
                <c:pt idx="50">
                  <c:v>2.307376382499058E-5</c:v>
                </c:pt>
                <c:pt idx="51">
                  <c:v>2.457417775569937E-5</c:v>
                </c:pt>
                <c:pt idx="52">
                  <c:v>2.6172158861860752E-5</c:v>
                </c:pt>
                <c:pt idx="53">
                  <c:v>2.7874051628507145E-5</c:v>
                </c:pt>
                <c:pt idx="54">
                  <c:v>2.9686613102479179E-5</c:v>
                </c:pt>
                <c:pt idx="55">
                  <c:v>3.1617039720016087E-5</c:v>
                </c:pt>
                <c:pt idx="56">
                  <c:v>3.367299587885935E-5</c:v>
                </c:pt>
                <c:pt idx="57">
                  <c:v>3.5862644368310347E-5</c:v>
                </c:pt>
                <c:pt idx="58">
                  <c:v>3.8194678778057938E-5</c:v>
                </c:pt>
                <c:pt idx="59">
                  <c:v>4.0678358014450089E-5</c:v>
                </c:pt>
                <c:pt idx="60">
                  <c:v>4.3323543061249207E-5</c:v>
                </c:pt>
                <c:pt idx="61">
                  <c:v>4.614073613082359E-5</c:v>
                </c:pt>
                <c:pt idx="62">
                  <c:v>4.914112236121677E-5</c:v>
                </c:pt>
                <c:pt idx="63">
                  <c:v>5.2336614224645506E-5</c:v>
                </c:pt>
                <c:pt idx="64">
                  <c:v>5.573989882374238E-5</c:v>
                </c:pt>
                <c:pt idx="65">
                  <c:v>5.9364488263323141E-5</c:v>
                </c:pt>
                <c:pt idx="66">
                  <c:v>6.322477329767095E-5</c:v>
                </c:pt>
                <c:pt idx="67">
                  <c:v>6.7336080466334327E-5</c:v>
                </c:pt>
                <c:pt idx="68">
                  <c:v>7.1714732945284921E-5</c:v>
                </c:pt>
                <c:pt idx="69">
                  <c:v>7.6378115355033949E-5</c:v>
                </c:pt>
                <c:pt idx="70">
                  <c:v>8.1344742783015826E-5</c:v>
                </c:pt>
                <c:pt idx="71">
                  <c:v>8.6634334294278942E-5</c:v>
                </c:pt>
                <c:pt idx="72">
                  <c:v>9.226789122234419E-5</c:v>
                </c:pt>
                <c:pt idx="73">
                  <c:v>9.8267780551071124E-5</c:v>
                </c:pt>
                <c:pt idx="74">
                  <c:v>1.0465782371858288E-4</c:v>
                </c:pt>
                <c:pt idx="75">
                  <c:v>1.1146339119582943E-4</c:v>
                </c:pt>
                <c:pt idx="76">
                  <c:v>1.1871150321529673E-4</c:v>
                </c:pt>
                <c:pt idx="77">
                  <c:v>1.2643093704978449E-4</c:v>
                </c:pt>
                <c:pt idx="78">
                  <c:v>1.3465234126718405E-4</c:v>
                </c:pt>
                <c:pt idx="79">
                  <c:v>1.434083574148841E-4</c:v>
                </c:pt>
                <c:pt idx="80">
                  <c:v>1.5273374961692751E-4</c:v>
                </c:pt>
                <c:pt idx="81">
                  <c:v>1.6266554259846197E-4</c:v>
                </c:pt>
                <c:pt idx="82">
                  <c:v>1.7324316868548502E-4</c:v>
                </c:pt>
                <c:pt idx="83">
                  <c:v>1.8450862436351808E-4</c:v>
                </c:pt>
                <c:pt idx="84">
                  <c:v>1.9650663701679407E-4</c:v>
                </c:pt>
                <c:pt idx="85">
                  <c:v>2.0928484250996935E-4</c:v>
                </c:pt>
                <c:pt idx="86">
                  <c:v>2.2289397431741434E-4</c:v>
                </c:pt>
                <c:pt idx="87">
                  <c:v>2.3738806495097933E-4</c:v>
                </c:pt>
                <c:pt idx="88">
                  <c:v>2.5282466048597751E-4</c:v>
                </c:pt>
                <c:pt idx="89">
                  <c:v>2.6926504903710872E-4</c:v>
                </c:pt>
                <c:pt idx="90">
                  <c:v>2.8677450409145402E-4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9-4C38-89E1-9665456501EC}"/>
            </c:ext>
          </c:extLst>
        </c:ser>
        <c:ser>
          <c:idx val="1"/>
          <c:order val="1"/>
          <c:tx>
            <c:strRef>
              <c:f>MIMICS_fT2!$AE$1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MIMICS_fT2!$AE$2:$AE$92</c:f>
              <c:numCache>
                <c:formatCode>General</c:formatCode>
                <c:ptCount val="91"/>
                <c:pt idx="0">
                  <c:v>7.1702095802166661E-8</c:v>
                </c:pt>
                <c:pt idx="1">
                  <c:v>7.6364656458441831E-8</c:v>
                </c:pt>
                <c:pt idx="2">
                  <c:v>8.1330408696918776E-8</c:v>
                </c:pt>
                <c:pt idx="3">
                  <c:v>8.6619068107869697E-8</c:v>
                </c:pt>
                <c:pt idx="4">
                  <c:v>9.2251632324085645E-8</c:v>
                </c:pt>
                <c:pt idx="5">
                  <c:v>9.8250464388049456E-8</c:v>
                </c:pt>
                <c:pt idx="6">
                  <c:v>1.0463938154021225E-7</c:v>
                </c:pt>
                <c:pt idx="7">
                  <c:v>1.1144374978089085E-7</c:v>
                </c:pt>
                <c:pt idx="8">
                  <c:v>1.1869058458122668E-7</c:v>
                </c:pt>
                <c:pt idx="9">
                  <c:v>1.2640865814305974E-7</c:v>
                </c:pt>
                <c:pt idx="10">
                  <c:v>1.3462861363357358E-7</c:v>
                </c:pt>
                <c:pt idx="11">
                  <c:v>1.4338308684825749E-7</c:v>
                </c:pt>
                <c:pt idx="12">
                  <c:v>1.5270683578522744E-7</c:v>
                </c:pt>
                <c:pt idx="13">
                  <c:v>1.6263687864535478E-7</c:v>
                </c:pt>
                <c:pt idx="14">
                  <c:v>1.7321264080610765E-7</c:v>
                </c:pt>
                <c:pt idx="15">
                  <c:v>1.844761113526362E-7</c:v>
                </c:pt>
                <c:pt idx="16">
                  <c:v>1.9647200978758052E-7</c:v>
                </c:pt>
                <c:pt idx="17">
                  <c:v>2.0924796358148901E-7</c:v>
                </c:pt>
                <c:pt idx="18">
                  <c:v>2.2285469726878053E-7</c:v>
                </c:pt>
                <c:pt idx="19">
                  <c:v>2.3734623384001889E-7</c:v>
                </c:pt>
                <c:pt idx="20">
                  <c:v>2.5278010923008955E-7</c:v>
                </c:pt>
                <c:pt idx="21">
                  <c:v>2.6921760075386642E-7</c:v>
                </c:pt>
                <c:pt idx="22">
                  <c:v>2.8672397039632605E-7</c:v>
                </c:pt>
                <c:pt idx="23">
                  <c:v>3.0536872392304946E-7</c:v>
                </c:pt>
                <c:pt idx="24">
                  <c:v>3.2522588683986235E-7</c:v>
                </c:pt>
                <c:pt idx="25">
                  <c:v>3.4637429829725671E-7</c:v>
                </c:pt>
                <c:pt idx="26">
                  <c:v>3.6889792410648894E-7</c:v>
                </c:pt>
                <c:pt idx="27">
                  <c:v>3.9288619011012378E-7</c:v>
                </c:pt>
                <c:pt idx="28">
                  <c:v>4.1843433723061476E-7</c:v>
                </c:pt>
                <c:pt idx="29">
                  <c:v>4.4564379960656773E-7</c:v>
                </c:pt>
                <c:pt idx="30">
                  <c:v>4.7462260731801241E-7</c:v>
                </c:pt>
                <c:pt idx="31">
                  <c:v>5.0548581529962369E-7</c:v>
                </c:pt>
                <c:pt idx="32">
                  <c:v>5.3835596014481756E-7</c:v>
                </c:pt>
                <c:pt idx="33">
                  <c:v>5.7336354661437004E-7</c:v>
                </c:pt>
                <c:pt idx="34">
                  <c:v>6.1064756578115368E-7</c:v>
                </c:pt>
                <c:pt idx="35">
                  <c:v>6.5035604686819242E-7</c:v>
                </c:pt>
                <c:pt idx="36">
                  <c:v>6.9264664497099828E-7</c:v>
                </c:pt>
                <c:pt idx="37">
                  <c:v>7.3768726699763013E-7</c:v>
                </c:pt>
                <c:pt idx="38">
                  <c:v>7.8565673831166602E-7</c:v>
                </c:pt>
                <c:pt idx="39">
                  <c:v>8.3674551272485098E-7</c:v>
                </c:pt>
                <c:pt idx="40">
                  <c:v>8.9115642865832614E-7</c:v>
                </c:pt>
                <c:pt idx="41">
                  <c:v>9.4910551447463506E-7</c:v>
                </c:pt>
                <c:pt idx="42">
                  <c:v>1.0108228461779231E-6</c:v>
                </c:pt>
                <c:pt idx="43">
                  <c:v>1.0765534608876653E-6</c:v>
                </c:pt>
                <c:pt idx="44">
                  <c:v>1.1465583297127127E-6</c:v>
                </c:pt>
                <c:pt idx="45">
                  <c:v>1.221115393888256E-6</c:v>
                </c:pt>
                <c:pt idx="46">
                  <c:v>1.3005206682894994E-6</c:v>
                </c:pt>
                <c:pt idx="47">
                  <c:v>1.3850894167033508E-6</c:v>
                </c:pt>
                <c:pt idx="48">
                  <c:v>1.4751574035243026E-6</c:v>
                </c:pt>
                <c:pt idx="49">
                  <c:v>1.5710822268441473E-6</c:v>
                </c:pt>
                <c:pt idx="50">
                  <c:v>1.6732447382283025E-6</c:v>
                </c:pt>
                <c:pt idx="51">
                  <c:v>1.7820505548157032E-6</c:v>
                </c:pt>
                <c:pt idx="52">
                  <c:v>1.897931669745762E-6</c:v>
                </c:pt>
                <c:pt idx="53">
                  <c:v>2.0213481673063222E-6</c:v>
                </c:pt>
                <c:pt idx="54">
                  <c:v>2.1527900496122436E-6</c:v>
                </c:pt>
                <c:pt idx="55">
                  <c:v>2.2927791820671349E-6</c:v>
                </c:pt>
                <c:pt idx="56">
                  <c:v>2.4418713653322974E-6</c:v>
                </c:pt>
                <c:pt idx="57">
                  <c:v>2.6006585420292892E-6</c:v>
                </c:pt>
                <c:pt idx="58">
                  <c:v>2.7697711469373481E-6</c:v>
                </c:pt>
                <c:pt idx="59">
                  <c:v>2.9498806100167531E-6</c:v>
                </c:pt>
                <c:pt idx="60">
                  <c:v>3.1417020221958572E-6</c:v>
                </c:pt>
                <c:pt idx="61">
                  <c:v>3.3459969745058532E-6</c:v>
                </c:pt>
                <c:pt idx="62">
                  <c:v>3.5635765818354821E-6</c:v>
                </c:pt>
                <c:pt idx="63">
                  <c:v>3.7953047033109421E-6</c:v>
                </c:pt>
                <c:pt idx="64">
                  <c:v>4.0421013720869591E-6</c:v>
                </c:pt>
                <c:pt idx="65">
                  <c:v>4.3049464481662997E-6</c:v>
                </c:pt>
                <c:pt idx="66">
                  <c:v>4.5848835087505879E-6</c:v>
                </c:pt>
                <c:pt idx="67">
                  <c:v>4.8830239915683743E-6</c:v>
                </c:pt>
                <c:pt idx="68">
                  <c:v>5.2005516076307017E-6</c:v>
                </c:pt>
                <c:pt idx="69">
                  <c:v>5.5387270409342086E-6</c:v>
                </c:pt>
                <c:pt idx="70">
                  <c:v>5.8988929537711207E-6</c:v>
                </c:pt>
                <c:pt idx="71">
                  <c:v>6.2824793175186796E-6</c:v>
                </c:pt>
                <c:pt idx="72">
                  <c:v>6.6910090900729674E-6</c:v>
                </c:pt>
                <c:pt idx="73">
                  <c:v>7.1261042624683438E-6</c:v>
                </c:pt>
                <c:pt idx="74">
                  <c:v>7.5894922986893973E-6</c:v>
                </c:pt>
                <c:pt idx="75">
                  <c:v>8.0830129942435023E-6</c:v>
                </c:pt>
                <c:pt idx="76">
                  <c:v>8.6086257807247239E-6</c:v>
                </c:pt>
                <c:pt idx="77">
                  <c:v>9.1684175053703885E-6</c:v>
                </c:pt>
                <c:pt idx="78">
                  <c:v>9.7646107164975895E-6</c:v>
                </c:pt>
                <c:pt idx="79">
                  <c:v>1.0399572487715562E-5</c:v>
                </c:pt>
                <c:pt idx="80">
                  <c:v>1.1075823815948555E-5</c:v>
                </c:pt>
                <c:pt idx="81">
                  <c:v>1.1796049630582513E-5</c:v>
                </c:pt>
                <c:pt idx="82">
                  <c:v>1.2563109453474887E-5</c:v>
                </c:pt>
                <c:pt idx="83">
                  <c:v>1.33800487521513E-5</c:v>
                </c:pt>
                <c:pt idx="84">
                  <c:v>1.4250111031264482E-5</c:v>
                </c:pt>
                <c:pt idx="85">
                  <c:v>1.5176750710322751E-5</c:v>
                </c:pt>
                <c:pt idx="86">
                  <c:v>1.6163646838816519E-5</c:v>
                </c:pt>
                <c:pt idx="87">
                  <c:v>1.7214717703195822E-5</c:v>
                </c:pt>
                <c:pt idx="88">
                  <c:v>1.8334136383693856E-5</c:v>
                </c:pt>
                <c:pt idx="89">
                  <c:v>1.9526347322761157E-5</c:v>
                </c:pt>
                <c:pt idx="90">
                  <c:v>2.0796083970892951E-5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9-4C38-89E1-9665456501EC}"/>
            </c:ext>
          </c:extLst>
        </c:ser>
        <c:ser>
          <c:idx val="2"/>
          <c:order val="2"/>
          <c:tx>
            <c:strRef>
              <c:f>MIMICS_fT2!$AF$1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MIMICS_fT2!$AF$2:$AF$92</c:f>
              <c:numCache>
                <c:formatCode>General</c:formatCode>
                <c:ptCount val="91"/>
                <c:pt idx="0">
                  <c:v>6.2343432373453355E-7</c:v>
                </c:pt>
                <c:pt idx="1">
                  <c:v>6.6397428727529695E-7</c:v>
                </c:pt>
                <c:pt idx="2">
                  <c:v>7.07150436507668E-7</c:v>
                </c:pt>
                <c:pt idx="3">
                  <c:v>1.019185347484772E-6</c:v>
                </c:pt>
                <c:pt idx="4">
                  <c:v>8.021081304242055E-7</c:v>
                </c:pt>
                <c:pt idx="5">
                  <c:v>8.5426668686742324E-7</c:v>
                </c:pt>
                <c:pt idx="6">
                  <c:v>9.0981694937501116E-7</c:v>
                </c:pt>
                <c:pt idx="7">
                  <c:v>9.6897946987193647E-7</c:v>
                </c:pt>
                <c:pt idx="8">
                  <c:v>1.0319891420777346E-6</c:v>
                </c:pt>
                <c:pt idx="9">
                  <c:v>1.0990961341080761E-6</c:v>
                </c:pt>
                <c:pt idx="10">
                  <c:v>1.1705668817204715E-6</c:v>
                </c:pt>
                <c:pt idx="11">
                  <c:v>1.2466851461475993E-6</c:v>
                </c:pt>
                <c:pt idx="12">
                  <c:v>1.3277531407181957E-6</c:v>
                </c:pt>
                <c:pt idx="13">
                  <c:v>1.4140927307385386E-6</c:v>
                </c:pt>
                <c:pt idx="14">
                  <c:v>1.5060467113984316E-6</c:v>
                </c:pt>
                <c:pt idx="15">
                  <c:v>1.6039801687753734E-6</c:v>
                </c:pt>
                <c:pt idx="16">
                  <c:v>1.708281929340532E-6</c:v>
                </c:pt>
                <c:pt idx="17">
                  <c:v>1.8193661037215034E-6</c:v>
                </c:pt>
                <c:pt idx="18">
                  <c:v>1.937673730851088E-6</c:v>
                </c:pt>
                <c:pt idx="19">
                  <c:v>2.0636745290298665E-6</c:v>
                </c:pt>
                <c:pt idx="20">
                  <c:v>2.1978687608548311E-6</c:v>
                </c:pt>
                <c:pt idx="21">
                  <c:v>2.3407892194184462E-6</c:v>
                </c:pt>
                <c:pt idx="22">
                  <c:v>2.4930033436639443E-6</c:v>
                </c:pt>
                <c:pt idx="23">
                  <c:v>2.6551154712954859E-6</c:v>
                </c:pt>
                <c:pt idx="24">
                  <c:v>2.8277692381879683E-6</c:v>
                </c:pt>
                <c:pt idx="25">
                  <c:v>3.0116501338228478E-6</c:v>
                </c:pt>
                <c:pt idx="26">
                  <c:v>3.2074882228958877E-6</c:v>
                </c:pt>
                <c:pt idx="27">
                  <c:v>3.4160610439024433E-6</c:v>
                </c:pt>
                <c:pt idx="28">
                  <c:v>3.638196696208612E-6</c:v>
                </c:pt>
                <c:pt idx="29">
                  <c:v>3.8747771278648345E-6</c:v>
                </c:pt>
                <c:pt idx="30">
                  <c:v>4.1267416372156435E-6</c:v>
                </c:pt>
                <c:pt idx="31">
                  <c:v>4.3950906022079983E-6</c:v>
                </c:pt>
                <c:pt idx="32">
                  <c:v>4.6808894522047971E-6</c:v>
                </c:pt>
                <c:pt idx="33">
                  <c:v>4.9852728980728348E-6</c:v>
                </c:pt>
                <c:pt idx="34">
                  <c:v>5.3094494373400007E-6</c:v>
                </c:pt>
                <c:pt idx="35">
                  <c:v>5.6547061523086517E-6</c:v>
                </c:pt>
                <c:pt idx="36">
                  <c:v>6.0224138201751053E-6</c:v>
                </c:pt>
                <c:pt idx="37">
                  <c:v>6.4140323554440211E-6</c:v>
                </c:pt>
                <c:pt idx="38">
                  <c:v>6.8311166062458708E-6</c:v>
                </c:pt>
                <c:pt idx="39">
                  <c:v>7.2753225275705255E-6</c:v>
                </c:pt>
                <c:pt idx="40">
                  <c:v>7.7484137559267466E-6</c:v>
                </c:pt>
                <c:pt idx="41">
                  <c:v>8.2522686115310282E-6</c:v>
                </c:pt>
                <c:pt idx="42">
                  <c:v>8.788887555826609E-6</c:v>
                </c:pt>
                <c:pt idx="43">
                  <c:v>9.3604011339413661E-6</c:v>
                </c:pt>
                <c:pt idx="44">
                  <c:v>9.9690784336186991E-6</c:v>
                </c:pt>
                <c:pt idx="45">
                  <c:v>1.0617336094205903E-5</c:v>
                </c:pt>
                <c:pt idx="46">
                  <c:v>1.1307747901468562E-5</c:v>
                </c:pt>
                <c:pt idx="47">
                  <c:v>1.2043055006325488E-5</c:v>
                </c:pt>
                <c:pt idx="48">
                  <c:v>1.282617680807559E-5</c:v>
                </c:pt>
                <c:pt idx="49">
                  <c:v>1.366022254532662E-5</c:v>
                </c:pt>
                <c:pt idx="50">
                  <c:v>1.4548503640645421E-5</c:v>
                </c:pt>
                <c:pt idx="51">
                  <c:v>1.549454684794174E-5</c:v>
                </c:pt>
                <c:pt idx="52">
                  <c:v>1.6502108254784777E-5</c:v>
                </c:pt>
                <c:pt idx="53">
                  <c:v>1.7575188195246259E-5</c:v>
                </c:pt>
                <c:pt idx="54">
                  <c:v>1.8718047132478472E-5</c:v>
                </c:pt>
                <c:pt idx="55">
                  <c:v>1.9935222574086164E-5</c:v>
                </c:pt>
                <c:pt idx="56">
                  <c:v>2.1231547087451544E-5</c:v>
                </c:pt>
                <c:pt idx="57">
                  <c:v>2.2612167486539143E-5</c:v>
                </c:pt>
                <c:pt idx="58">
                  <c:v>2.4082565266357675E-5</c:v>
                </c:pt>
                <c:pt idx="59">
                  <c:v>2.5648578366210548E-5</c:v>
                </c:pt>
                <c:pt idx="60">
                  <c:v>2.7316424348141652E-5</c:v>
                </c:pt>
                <c:pt idx="61">
                  <c:v>2.909272508260237E-5</c:v>
                </c:pt>
                <c:pt idx="62">
                  <c:v>3.0984533039349341E-5</c:v>
                </c:pt>
                <c:pt idx="63">
                  <c:v>3.2999359287956171E-5</c:v>
                </c:pt>
                <c:pt idx="64">
                  <c:v>3.5145203319110181E-5</c:v>
                </c:pt>
                <c:pt idx="65">
                  <c:v>3.7430584805093524E-5</c:v>
                </c:pt>
                <c:pt idx="66">
                  <c:v>3.9864577425548074E-5</c:v>
                </c:pt>
                <c:pt idx="67">
                  <c:v>4.2456844892823111E-5</c:v>
                </c:pt>
                <c:pt idx="68">
                  <c:v>4.5217679319937207E-5</c:v>
                </c:pt>
                <c:pt idx="69">
                  <c:v>4.8158042083487474E-5</c:v>
                </c:pt>
                <c:pt idx="70">
                  <c:v>5.1289607343744852E-5</c:v>
                </c:pt>
                <c:pt idx="71">
                  <c:v>5.4624808394723365E-5</c:v>
                </c:pt>
                <c:pt idx="72">
                  <c:v>5.8176887028247898E-5</c:v>
                </c:pt>
                <c:pt idx="73">
                  <c:v>6.1959946108011577E-5</c:v>
                </c:pt>
                <c:pt idx="74">
                  <c:v>6.598900556235763E-5</c:v>
                </c:pt>
                <c:pt idx="75">
                  <c:v>7.0280062018094759E-5</c:v>
                </c:pt>
                <c:pt idx="76">
                  <c:v>7.4850152312111576E-5</c:v>
                </c:pt>
                <c:pt idx="77">
                  <c:v>7.9717421132950015E-5</c:v>
                </c:pt>
                <c:pt idx="78">
                  <c:v>8.4901193060896594E-5</c:v>
                </c:pt>
                <c:pt idx="79">
                  <c:v>9.0422049292613525E-5</c:v>
                </c:pt>
                <c:pt idx="80">
                  <c:v>9.6301909354929571E-5</c:v>
                </c:pt>
                <c:pt idx="81">
                  <c:v>1.0256411813222037E-4</c:v>
                </c:pt>
                <c:pt idx="82">
                  <c:v>1.0923353855290475E-4</c:v>
                </c:pt>
                <c:pt idx="83">
                  <c:v>1.1633665030305116E-4</c:v>
                </c:pt>
                <c:pt idx="84">
                  <c:v>1.2390165495901638E-4</c:v>
                </c:pt>
                <c:pt idx="85">
                  <c:v>1.3195858795652884E-4</c:v>
                </c:pt>
                <c:pt idx="86">
                  <c:v>1.4053943784076819E-4</c:v>
                </c:pt>
                <c:pt idx="87">
                  <c:v>1.4967827327089773E-4</c:v>
                </c:pt>
                <c:pt idx="88">
                  <c:v>1.5941137828330389E-4</c:v>
                </c:pt>
                <c:pt idx="89">
                  <c:v>1.6977739635057321E-4</c:v>
                </c:pt>
                <c:pt idx="90">
                  <c:v>1.8081748380817134E-4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9-4C38-89E1-9665456501EC}"/>
            </c:ext>
          </c:extLst>
        </c:ser>
        <c:ser>
          <c:idx val="3"/>
          <c:order val="3"/>
          <c:tx>
            <c:strRef>
              <c:f>MIMICS_fT2!$AG$1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MIMICS_fT2!$AG$2:$AG$92</c:f>
              <c:numCache>
                <c:formatCode>General</c:formatCode>
                <c:ptCount val="91"/>
                <c:pt idx="0">
                  <c:v>1.0755314370325E-7</c:v>
                </c:pt>
                <c:pt idx="1">
                  <c:v>1.1454698468766277E-7</c:v>
                </c:pt>
                <c:pt idx="2">
                  <c:v>1.2199561304537815E-7</c:v>
                </c:pt>
                <c:pt idx="3">
                  <c:v>1.2992860216180456E-7</c:v>
                </c:pt>
                <c:pt idx="4">
                  <c:v>1.3837744848612847E-7</c:v>
                </c:pt>
                <c:pt idx="5">
                  <c:v>1.473756965820742E-7</c:v>
                </c:pt>
                <c:pt idx="6">
                  <c:v>1.5695907231031837E-7</c:v>
                </c:pt>
                <c:pt idx="7">
                  <c:v>1.6716562467133628E-7</c:v>
                </c:pt>
                <c:pt idx="8">
                  <c:v>1.7803587687184002E-7</c:v>
                </c:pt>
                <c:pt idx="9">
                  <c:v>1.896129872145896E-7</c:v>
                </c:pt>
                <c:pt idx="10">
                  <c:v>2.0194292045036035E-7</c:v>
                </c:pt>
                <c:pt idx="11">
                  <c:v>2.1507463027238628E-7</c:v>
                </c:pt>
                <c:pt idx="12">
                  <c:v>2.2906025367784117E-7</c:v>
                </c:pt>
                <c:pt idx="13">
                  <c:v>2.4395531796803221E-7</c:v>
                </c:pt>
                <c:pt idx="14">
                  <c:v>2.5981896120916144E-7</c:v>
                </c:pt>
                <c:pt idx="15">
                  <c:v>2.7671416702895431E-7</c:v>
                </c:pt>
                <c:pt idx="16">
                  <c:v>2.9470801468137079E-7</c:v>
                </c:pt>
                <c:pt idx="17">
                  <c:v>3.1387194537223356E-7</c:v>
                </c:pt>
                <c:pt idx="18">
                  <c:v>3.342820459031708E-7</c:v>
                </c:pt>
                <c:pt idx="19">
                  <c:v>3.5601935076002832E-7</c:v>
                </c:pt>
                <c:pt idx="20">
                  <c:v>3.7917016384513436E-7</c:v>
                </c:pt>
                <c:pt idx="21">
                  <c:v>4.0382640113079957E-7</c:v>
                </c:pt>
                <c:pt idx="22">
                  <c:v>4.3008595559448907E-7</c:v>
                </c:pt>
                <c:pt idx="23">
                  <c:v>4.5805308588457416E-7</c:v>
                </c:pt>
                <c:pt idx="24">
                  <c:v>4.8783883025979363E-7</c:v>
                </c:pt>
                <c:pt idx="25">
                  <c:v>5.1956144744588501E-7</c:v>
                </c:pt>
                <c:pt idx="26">
                  <c:v>5.5334688615973326E-7</c:v>
                </c:pt>
                <c:pt idx="27">
                  <c:v>5.8932928516518556E-7</c:v>
                </c:pt>
                <c:pt idx="28">
                  <c:v>6.2765150584592216E-7</c:v>
                </c:pt>
                <c:pt idx="29">
                  <c:v>6.6846569940985163E-7</c:v>
                </c:pt>
                <c:pt idx="30">
                  <c:v>7.1193391097701851E-7</c:v>
                </c:pt>
                <c:pt idx="31">
                  <c:v>7.5822872294943553E-7</c:v>
                </c:pt>
                <c:pt idx="32">
                  <c:v>8.0753394021722634E-7</c:v>
                </c:pt>
                <c:pt idx="33">
                  <c:v>8.6004531992155489E-7</c:v>
                </c:pt>
                <c:pt idx="34">
                  <c:v>9.1597134867173062E-7</c:v>
                </c:pt>
                <c:pt idx="35">
                  <c:v>9.7553407030228864E-7</c:v>
                </c:pt>
                <c:pt idx="36">
                  <c:v>1.0389699674564973E-6</c:v>
                </c:pt>
                <c:pt idx="37">
                  <c:v>1.1065309004964456E-6</c:v>
                </c:pt>
                <c:pt idx="38">
                  <c:v>1.178485107467499E-6</c:v>
                </c:pt>
                <c:pt idx="39">
                  <c:v>1.2551182690872765E-6</c:v>
                </c:pt>
                <c:pt idx="40">
                  <c:v>1.3367346429874892E-6</c:v>
                </c:pt>
                <c:pt idx="41">
                  <c:v>1.4236582717119525E-6</c:v>
                </c:pt>
                <c:pt idx="42">
                  <c:v>1.5162342692668847E-6</c:v>
                </c:pt>
                <c:pt idx="43">
                  <c:v>1.6148301913314979E-6</c:v>
                </c:pt>
                <c:pt idx="44">
                  <c:v>1.7198374945690692E-6</c:v>
                </c:pt>
                <c:pt idx="45">
                  <c:v>1.8316730908323839E-6</c:v>
                </c:pt>
                <c:pt idx="46">
                  <c:v>1.9507810024342496E-6</c:v>
                </c:pt>
                <c:pt idx="47">
                  <c:v>2.0776341250550261E-6</c:v>
                </c:pt>
                <c:pt idx="48">
                  <c:v>2.2127361052864547E-6</c:v>
                </c:pt>
                <c:pt idx="49">
                  <c:v>2.3566233402662207E-6</c:v>
                </c:pt>
                <c:pt idx="50">
                  <c:v>2.5098671073424538E-6</c:v>
                </c:pt>
                <c:pt idx="51">
                  <c:v>2.6730758322235547E-6</c:v>
                </c:pt>
                <c:pt idx="52">
                  <c:v>2.8468975046186429E-6</c:v>
                </c:pt>
                <c:pt idx="53">
                  <c:v>3.0320222509594837E-6</c:v>
                </c:pt>
                <c:pt idx="54">
                  <c:v>3.2291850744183659E-6</c:v>
                </c:pt>
                <c:pt idx="55">
                  <c:v>3.4391687731007022E-6</c:v>
                </c:pt>
                <c:pt idx="56">
                  <c:v>3.6628070479984466E-6</c:v>
                </c:pt>
                <c:pt idx="57">
                  <c:v>3.9009878130439332E-6</c:v>
                </c:pt>
                <c:pt idx="58">
                  <c:v>4.1546567204060218E-6</c:v>
                </c:pt>
                <c:pt idx="59">
                  <c:v>4.4248209150251299E-6</c:v>
                </c:pt>
                <c:pt idx="60">
                  <c:v>4.7125530332937855E-6</c:v>
                </c:pt>
                <c:pt idx="61">
                  <c:v>5.0189954617587798E-6</c:v>
                </c:pt>
                <c:pt idx="62">
                  <c:v>5.3453648727532234E-6</c:v>
                </c:pt>
                <c:pt idx="63">
                  <c:v>5.6929570549664127E-6</c:v>
                </c:pt>
                <c:pt idx="64">
                  <c:v>6.0631520581304382E-6</c:v>
                </c:pt>
                <c:pt idx="65">
                  <c:v>6.4574196722494491E-6</c:v>
                </c:pt>
                <c:pt idx="66">
                  <c:v>6.8773252631258827E-6</c:v>
                </c:pt>
                <c:pt idx="67">
                  <c:v>7.3245359873525623E-6</c:v>
                </c:pt>
                <c:pt idx="68">
                  <c:v>7.800827411446053E-6</c:v>
                </c:pt>
                <c:pt idx="69">
                  <c:v>8.308090561401315E-6</c:v>
                </c:pt>
                <c:pt idx="70">
                  <c:v>8.8483394306566815E-6</c:v>
                </c:pt>
                <c:pt idx="71">
                  <c:v>9.4237189762780202E-6</c:v>
                </c:pt>
                <c:pt idx="72">
                  <c:v>1.0036513635109449E-5</c:v>
                </c:pt>
                <c:pt idx="73">
                  <c:v>1.0689156393702515E-5</c:v>
                </c:pt>
                <c:pt idx="74">
                  <c:v>1.1384238448034096E-5</c:v>
                </c:pt>
                <c:pt idx="75">
                  <c:v>1.2124519491365254E-5</c:v>
                </c:pt>
                <c:pt idx="76">
                  <c:v>1.2912938671087086E-5</c:v>
                </c:pt>
                <c:pt idx="77">
                  <c:v>1.3752626258055583E-5</c:v>
                </c:pt>
                <c:pt idx="78">
                  <c:v>1.4646916074746386E-5</c:v>
                </c:pt>
                <c:pt idx="79">
                  <c:v>1.5599358731573341E-5</c:v>
                </c:pt>
                <c:pt idx="80">
                  <c:v>1.6613735723922833E-5</c:v>
                </c:pt>
                <c:pt idx="81">
                  <c:v>1.7694074445873769E-5</c:v>
                </c:pt>
                <c:pt idx="82">
                  <c:v>1.8844664180212332E-5</c:v>
                </c:pt>
                <c:pt idx="83">
                  <c:v>2.007007312822695E-5</c:v>
                </c:pt>
                <c:pt idx="84">
                  <c:v>2.1375166546896718E-5</c:v>
                </c:pt>
                <c:pt idx="85">
                  <c:v>2.2765126065484125E-5</c:v>
                </c:pt>
                <c:pt idx="86">
                  <c:v>2.4245470258224779E-5</c:v>
                </c:pt>
                <c:pt idx="87">
                  <c:v>2.5822076554793732E-5</c:v>
                </c:pt>
                <c:pt idx="88">
                  <c:v>2.7501204575540786E-5</c:v>
                </c:pt>
                <c:pt idx="89">
                  <c:v>2.9289520984141736E-5</c:v>
                </c:pt>
                <c:pt idx="90">
                  <c:v>3.1194125956339427E-5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9-4C38-89E1-9665456501EC}"/>
            </c:ext>
          </c:extLst>
        </c:ser>
        <c:ser>
          <c:idx val="4"/>
          <c:order val="4"/>
          <c:tx>
            <c:strRef>
              <c:f>MIMICS_fT2!$AH$1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MIMICS_fT2!$AH$2:$AH$92</c:f>
              <c:numCache>
                <c:formatCode>General</c:formatCode>
                <c:ptCount val="91"/>
                <c:pt idx="0">
                  <c:v>1.8703029712036009E-7</c:v>
                </c:pt>
                <c:pt idx="1">
                  <c:v>1.9919228618258913E-7</c:v>
                </c:pt>
                <c:pt idx="2">
                  <c:v>2.121451309523004E-7</c:v>
                </c:pt>
                <c:pt idx="3">
                  <c:v>2.2594025827643996E-7</c:v>
                </c:pt>
                <c:pt idx="4">
                  <c:v>2.4063243912726163E-7</c:v>
                </c:pt>
                <c:pt idx="5">
                  <c:v>2.5628000606022699E-7</c:v>
                </c:pt>
                <c:pt idx="6">
                  <c:v>2.7294508481250336E-7</c:v>
                </c:pt>
                <c:pt idx="7">
                  <c:v>2.90693840961581E-7</c:v>
                </c:pt>
                <c:pt idx="8">
                  <c:v>3.0959674262332044E-7</c:v>
                </c:pt>
                <c:pt idx="9">
                  <c:v>3.2972884023242283E-7</c:v>
                </c:pt>
                <c:pt idx="10">
                  <c:v>3.5117006451614149E-7</c:v>
                </c:pt>
                <c:pt idx="11">
                  <c:v>3.7400554384427986E-7</c:v>
                </c:pt>
                <c:pt idx="12">
                  <c:v>3.9832594221545876E-7</c:v>
                </c:pt>
                <c:pt idx="13">
                  <c:v>4.242278192215617E-7</c:v>
                </c:pt>
                <c:pt idx="14">
                  <c:v>4.5181401341952951E-7</c:v>
                </c:pt>
                <c:pt idx="15">
                  <c:v>4.8119405063261202E-7</c:v>
                </c:pt>
                <c:pt idx="16">
                  <c:v>5.1248457880215961E-7</c:v>
                </c:pt>
                <c:pt idx="17">
                  <c:v>5.4580983111645105E-7</c:v>
                </c:pt>
                <c:pt idx="18">
                  <c:v>5.8130211925532644E-7</c:v>
                </c:pt>
                <c:pt idx="19">
                  <c:v>6.1910235870895992E-7</c:v>
                </c:pt>
                <c:pt idx="20">
                  <c:v>6.5936062825644939E-7</c:v>
                </c:pt>
                <c:pt idx="21">
                  <c:v>7.0223676582553386E-7</c:v>
                </c:pt>
                <c:pt idx="22">
                  <c:v>7.4790100309918333E-7</c:v>
                </c:pt>
                <c:pt idx="23">
                  <c:v>7.9653464138864582E-7</c:v>
                </c:pt>
                <c:pt idx="24">
                  <c:v>8.4833077145639058E-7</c:v>
                </c:pt>
                <c:pt idx="25">
                  <c:v>9.0349504014685414E-7</c:v>
                </c:pt>
                <c:pt idx="26">
                  <c:v>9.6224646686876619E-7</c:v>
                </c:pt>
                <c:pt idx="27">
                  <c:v>1.0248183131707328E-6</c:v>
                </c:pt>
                <c:pt idx="28">
                  <c:v>1.0914590088625834E-6</c:v>
                </c:pt>
                <c:pt idx="29">
                  <c:v>1.1624331383594505E-6</c:v>
                </c:pt>
                <c:pt idx="30">
                  <c:v>1.2380224911646929E-6</c:v>
                </c:pt>
                <c:pt idx="31">
                  <c:v>1.3185271806623993E-6</c:v>
                </c:pt>
                <c:pt idx="32">
                  <c:v>1.4042668356614395E-6</c:v>
                </c:pt>
                <c:pt idx="33">
                  <c:v>1.4955818694218507E-6</c:v>
                </c:pt>
                <c:pt idx="34">
                  <c:v>1.5928348312020007E-6</c:v>
                </c:pt>
                <c:pt idx="35">
                  <c:v>1.6964118456925956E-6</c:v>
                </c:pt>
                <c:pt idx="36">
                  <c:v>1.8067241460525314E-6</c:v>
                </c:pt>
                <c:pt idx="37">
                  <c:v>1.9242097066332067E-6</c:v>
                </c:pt>
                <c:pt idx="38">
                  <c:v>2.0493349818737608E-6</c:v>
                </c:pt>
                <c:pt idx="39">
                  <c:v>2.1825967582711572E-6</c:v>
                </c:pt>
                <c:pt idx="40">
                  <c:v>2.3245241267780243E-6</c:v>
                </c:pt>
                <c:pt idx="41">
                  <c:v>2.4756805834593085E-6</c:v>
                </c:pt>
                <c:pt idx="42">
                  <c:v>2.6366662667479829E-6</c:v>
                </c:pt>
                <c:pt idx="43">
                  <c:v>2.8081203401824098E-6</c:v>
                </c:pt>
                <c:pt idx="44">
                  <c:v>2.9907235300856096E-6</c:v>
                </c:pt>
                <c:pt idx="45">
                  <c:v>3.1852008282617701E-6</c:v>
                </c:pt>
                <c:pt idx="46">
                  <c:v>3.3923243704405687E-6</c:v>
                </c:pt>
                <c:pt idx="47">
                  <c:v>3.6129165018976468E-6</c:v>
                </c:pt>
                <c:pt idx="48">
                  <c:v>3.8478530424226777E-6</c:v>
                </c:pt>
                <c:pt idx="49">
                  <c:v>4.0980667635979854E-6</c:v>
                </c:pt>
                <c:pt idx="50">
                  <c:v>4.3645510921936264E-6</c:v>
                </c:pt>
                <c:pt idx="51">
                  <c:v>4.6483640543825231E-6</c:v>
                </c:pt>
                <c:pt idx="52">
                  <c:v>4.9506324764354327E-6</c:v>
                </c:pt>
                <c:pt idx="53">
                  <c:v>5.2725564585738779E-6</c:v>
                </c:pt>
                <c:pt idx="54">
                  <c:v>5.6154141397435418E-6</c:v>
                </c:pt>
                <c:pt idx="55">
                  <c:v>5.9805667722258479E-6</c:v>
                </c:pt>
                <c:pt idx="56">
                  <c:v>6.3694641262354636E-6</c:v>
                </c:pt>
                <c:pt idx="57">
                  <c:v>6.783650245961743E-6</c:v>
                </c:pt>
                <c:pt idx="58">
                  <c:v>7.2247695799073007E-6</c:v>
                </c:pt>
                <c:pt idx="59">
                  <c:v>7.694573509863165E-6</c:v>
                </c:pt>
                <c:pt idx="60">
                  <c:v>8.1949273044424968E-6</c:v>
                </c:pt>
                <c:pt idx="61">
                  <c:v>8.7278175247807104E-6</c:v>
                </c:pt>
                <c:pt idx="62">
                  <c:v>9.2953599118048032E-6</c:v>
                </c:pt>
                <c:pt idx="63">
                  <c:v>9.8998077863868524E-6</c:v>
                </c:pt>
                <c:pt idx="64">
                  <c:v>1.0543560995733053E-5</c:v>
                </c:pt>
                <c:pt idx="65">
                  <c:v>1.1229175441528056E-5</c:v>
                </c:pt>
                <c:pt idx="66">
                  <c:v>1.1959373227664423E-5</c:v>
                </c:pt>
                <c:pt idx="67">
                  <c:v>1.2737053467846931E-5</c:v>
                </c:pt>
                <c:pt idx="68">
                  <c:v>1.3565303795981162E-5</c:v>
                </c:pt>
                <c:pt idx="69">
                  <c:v>1.4447412625046245E-5</c:v>
                </c:pt>
                <c:pt idx="70">
                  <c:v>1.5386882203123455E-5</c:v>
                </c:pt>
                <c:pt idx="71">
                  <c:v>1.6387442518417008E-5</c:v>
                </c:pt>
                <c:pt idx="72">
                  <c:v>1.7453066108474364E-5</c:v>
                </c:pt>
                <c:pt idx="73">
                  <c:v>1.8587983832403471E-5</c:v>
                </c:pt>
                <c:pt idx="74">
                  <c:v>1.9796701668707286E-5</c:v>
                </c:pt>
                <c:pt idx="75">
                  <c:v>2.108401860542843E-5</c:v>
                </c:pt>
                <c:pt idx="76">
                  <c:v>2.2455045693633469E-5</c:v>
                </c:pt>
                <c:pt idx="77">
                  <c:v>2.3915226339885006E-5</c:v>
                </c:pt>
                <c:pt idx="78">
                  <c:v>2.5470357918268979E-5</c:v>
                </c:pt>
                <c:pt idx="79">
                  <c:v>2.7126614787784057E-5</c:v>
                </c:pt>
                <c:pt idx="80">
                  <c:v>2.8890572806478867E-5</c:v>
                </c:pt>
                <c:pt idx="81">
                  <c:v>3.0769235439666111E-5</c:v>
                </c:pt>
                <c:pt idx="82">
                  <c:v>3.2770061565871426E-5</c:v>
                </c:pt>
                <c:pt idx="83">
                  <c:v>3.4900995090915349E-5</c:v>
                </c:pt>
                <c:pt idx="84">
                  <c:v>3.7170496487704903E-5</c:v>
                </c:pt>
                <c:pt idx="85">
                  <c:v>3.9587576386958655E-5</c:v>
                </c:pt>
                <c:pt idx="86">
                  <c:v>4.2161831352230464E-5</c:v>
                </c:pt>
                <c:pt idx="87">
                  <c:v>4.4903481981269322E-5</c:v>
                </c:pt>
                <c:pt idx="88">
                  <c:v>4.7823413484991173E-5</c:v>
                </c:pt>
                <c:pt idx="89">
                  <c:v>5.0933218905171972E-5</c:v>
                </c:pt>
                <c:pt idx="90">
                  <c:v>5.4245245142451402E-5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9-4C38-89E1-9665456501EC}"/>
            </c:ext>
          </c:extLst>
        </c:ser>
        <c:ser>
          <c:idx val="5"/>
          <c:order val="5"/>
          <c:tx>
            <c:strRef>
              <c:f>MIMICS_fT2!$AI$1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MIMICS_fT2!$AI$2:$AI$92</c:f>
              <c:numCache>
                <c:formatCode>General</c:formatCode>
                <c:ptCount val="91"/>
                <c:pt idx="0">
                  <c:v>1.6543719068600902E-7</c:v>
                </c:pt>
                <c:pt idx="1">
                  <c:v>1.7619504828762699E-7</c:v>
                </c:pt>
                <c:pt idx="2">
                  <c:v>1.8765245536597856E-7</c:v>
                </c:pt>
                <c:pt idx="3">
                  <c:v>1.9985490141242179E-7</c:v>
                </c:pt>
                <c:pt idx="4">
                  <c:v>2.1285083395615576E-7</c:v>
                </c:pt>
                <c:pt idx="5">
                  <c:v>2.26691850916072E-7</c:v>
                </c:pt>
                <c:pt idx="6">
                  <c:v>2.4143290546063845E-7</c:v>
                </c:pt>
                <c:pt idx="7">
                  <c:v>2.5713252418917435E-7</c:v>
                </c:pt>
                <c:pt idx="8">
                  <c:v>2.7385303950076354E-7</c:v>
                </c:pt>
                <c:pt idx="9">
                  <c:v>2.9166083707338405E-7</c:v>
                </c:pt>
                <c:pt idx="10">
                  <c:v>3.10626619435823E-7</c:v>
                </c:pt>
                <c:pt idx="11">
                  <c:v>3.3082568667884018E-7</c:v>
                </c:pt>
                <c:pt idx="12">
                  <c:v>3.5233823542009128E-7</c:v>
                </c:pt>
                <c:pt idx="13">
                  <c:v>3.7524967720979542E-7</c:v>
                </c:pt>
                <c:pt idx="14">
                  <c:v>3.9965097764131613E-7</c:v>
                </c:pt>
                <c:pt idx="15">
                  <c:v>4.2563901751303195E-7</c:v>
                </c:pt>
                <c:pt idx="16">
                  <c:v>4.5331697747542274E-7</c:v>
                </c:pt>
                <c:pt idx="17">
                  <c:v>4.8279474769053849E-7</c:v>
                </c:pt>
                <c:pt idx="18">
                  <c:v>5.1418936413032973E-7</c:v>
                </c:pt>
                <c:pt idx="19">
                  <c:v>5.4762547324608015E-7</c:v>
                </c:pt>
                <c:pt idx="20">
                  <c:v>5.8323582685382035E-7</c:v>
                </c:pt>
                <c:pt idx="21">
                  <c:v>6.2116180920058114E-7</c:v>
                </c:pt>
                <c:pt idx="22">
                  <c:v>6.6155399830409461E-7</c:v>
                </c:pt>
                <c:pt idx="23">
                  <c:v>7.0457276379464214E-7</c:v>
                </c:pt>
                <c:pt idx="24">
                  <c:v>7.5038890363267265E-7</c:v>
                </c:pt>
                <c:pt idx="25">
                  <c:v>7.9918432223014965E-7</c:v>
                </c:pt>
                <c:pt idx="26">
                  <c:v>8.5115275266799011E-7</c:v>
                </c:pt>
                <c:pt idx="27">
                  <c:v>9.0650052587701423E-7</c:v>
                </c:pt>
                <c:pt idx="28">
                  <c:v>9.6544738983631243E-7</c:v>
                </c:pt>
                <c:pt idx="29">
                  <c:v>1.0282273820414815E-6</c:v>
                </c:pt>
                <c:pt idx="30">
                  <c:v>1.0950897587067198E-6</c:v>
                </c:pt>
                <c:pt idx="31">
                  <c:v>1.1662999843899904E-6</c:v>
                </c:pt>
                <c:pt idx="32">
                  <c:v>1.242140785970392E-6</c:v>
                </c:pt>
                <c:pt idx="33">
                  <c:v>1.3229132751623369E-6</c:v>
                </c:pt>
                <c:pt idx="34">
                  <c:v>1.4089381440232778E-6</c:v>
                </c:pt>
                <c:pt idx="35">
                  <c:v>1.5005569382015326E-6</c:v>
                </c:pt>
                <c:pt idx="36">
                  <c:v>1.5981334129793849E-6</c:v>
                </c:pt>
                <c:pt idx="37">
                  <c:v>1.702054977495372E-6</c:v>
                </c:pt>
                <c:pt idx="38">
                  <c:v>1.8127342328798065E-6</c:v>
                </c:pt>
                <c:pt idx="39">
                  <c:v>1.9306106104103666E-6</c:v>
                </c:pt>
                <c:pt idx="40">
                  <c:v>2.056152116191774E-6</c:v>
                </c:pt>
                <c:pt idx="41">
                  <c:v>2.1898571892864839E-6</c:v>
                </c:pt>
                <c:pt idx="42">
                  <c:v>2.332256680673736E-6</c:v>
                </c:pt>
                <c:pt idx="43">
                  <c:v>2.4839159608940445E-6</c:v>
                </c:pt>
                <c:pt idx="44">
                  <c:v>2.6454371647471744E-6</c:v>
                </c:pt>
                <c:pt idx="45">
                  <c:v>2.8174615819557111E-6</c:v>
                </c:pt>
                <c:pt idx="46">
                  <c:v>3.0006722032859236E-6</c:v>
                </c:pt>
                <c:pt idx="47">
                  <c:v>3.1957964322348443E-6</c:v>
                </c:pt>
                <c:pt idx="48">
                  <c:v>3.4036089730497604E-6</c:v>
                </c:pt>
                <c:pt idx="49">
                  <c:v>3.6249349065464955E-6</c:v>
                </c:pt>
                <c:pt idx="50">
                  <c:v>3.8606529659384402E-6</c:v>
                </c:pt>
                <c:pt idx="51">
                  <c:v>4.1116990256823843E-6</c:v>
                </c:pt>
                <c:pt idx="52">
                  <c:v>4.3790698171929467E-6</c:v>
                </c:pt>
                <c:pt idx="53">
                  <c:v>4.6638268861782137E-6</c:v>
                </c:pt>
                <c:pt idx="54">
                  <c:v>4.9671008073083627E-6</c:v>
                </c:pt>
                <c:pt idx="55">
                  <c:v>5.2900956729508952E-6</c:v>
                </c:pt>
                <c:pt idx="56">
                  <c:v>5.6340938737940952E-6</c:v>
                </c:pt>
                <c:pt idx="57">
                  <c:v>6.0004611903393871E-6</c:v>
                </c:pt>
                <c:pt idx="58">
                  <c:v>6.3906522154772714E-6</c:v>
                </c:pt>
                <c:pt idx="59">
                  <c:v>6.8062161296763021E-6</c:v>
                </c:pt>
                <c:pt idx="60">
                  <c:v>7.2488028517142794E-6</c:v>
                </c:pt>
                <c:pt idx="61">
                  <c:v>7.7201695893721294E-6</c:v>
                </c:pt>
                <c:pt idx="62">
                  <c:v>8.2221878160986502E-6</c:v>
                </c:pt>
                <c:pt idx="63">
                  <c:v>8.7568507013456934E-6</c:v>
                </c:pt>
                <c:pt idx="64">
                  <c:v>9.326281024074642E-6</c:v>
                </c:pt>
                <c:pt idx="65">
                  <c:v>9.9327396008531234E-6</c:v>
                </c:pt>
                <c:pt idx="66">
                  <c:v>1.057863426200422E-5</c:v>
                </c:pt>
                <c:pt idx="67">
                  <c:v>1.1266529411446343E-5</c:v>
                </c:pt>
                <c:pt idx="68">
                  <c:v>1.1999156208179246E-5</c:v>
                </c:pt>
                <c:pt idx="69">
                  <c:v>1.2779423409839835E-5</c:v>
                </c:pt>
                <c:pt idx="70">
                  <c:v>1.3610428921380269E-5</c:v>
                </c:pt>
                <c:pt idx="71">
                  <c:v>1.4495472094719982E-5</c:v>
                </c:pt>
                <c:pt idx="72">
                  <c:v>1.5438066828205212E-5</c:v>
                </c:pt>
                <c:pt idx="73">
                  <c:v>1.6441955517885054E-5</c:v>
                </c:pt>
                <c:pt idx="74">
                  <c:v>1.7511123915994852E-5</c:v>
                </c:pt>
                <c:pt idx="75">
                  <c:v>1.8649816955639714E-5</c:v>
                </c:pt>
                <c:pt idx="76">
                  <c:v>1.9862555604507366E-5</c:v>
                </c:pt>
                <c:pt idx="77">
                  <c:v>2.1154154814524543E-5</c:v>
                </c:pt>
                <c:pt idx="78">
                  <c:v>2.2529742638722768E-5</c:v>
                </c:pt>
                <c:pt idx="79">
                  <c:v>2.3994780591213681E-5</c:v>
                </c:pt>
                <c:pt idx="80">
                  <c:v>2.5555085331108995E-5</c:v>
                </c:pt>
                <c:pt idx="81">
                  <c:v>2.7216851756477329E-5</c:v>
                </c:pt>
                <c:pt idx="82">
                  <c:v>2.8986677600028021E-5</c:v>
                </c:pt>
                <c:pt idx="83">
                  <c:v>3.0871589624174744E-5</c:v>
                </c:pt>
                <c:pt idx="84">
                  <c:v>3.2879071519480816E-5</c:v>
                </c:pt>
                <c:pt idx="85">
                  <c:v>3.5017093617252643E-5</c:v>
                </c:pt>
                <c:pt idx="86">
                  <c:v>3.7294144534249321E-5</c:v>
                </c:pt>
                <c:pt idx="87">
                  <c:v>3.9719264875146986E-5</c:v>
                </c:pt>
                <c:pt idx="88">
                  <c:v>4.2302083126568836E-5</c:v>
                </c:pt>
                <c:pt idx="89">
                  <c:v>4.5052853885189567E-5</c:v>
                </c:pt>
                <c:pt idx="90">
                  <c:v>4.7982498571693224E-5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9-4C38-89E1-96654565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3256"/>
        <c:axId val="444802928"/>
      </c:scatterChart>
      <c:valAx>
        <c:axId val="4448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2928"/>
        <c:crosses val="autoZero"/>
        <c:crossBetween val="midCat"/>
      </c:valAx>
      <c:valAx>
        <c:axId val="444802928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</a:t>
            </a:r>
            <a:r>
              <a:rPr lang="en-US" sz="1400" b="0" i="0" baseline="-25000">
                <a:effectLst/>
              </a:rPr>
              <a:t>20</a:t>
            </a:r>
            <a:r>
              <a:rPr lang="en-US" sz="1400" b="0" i="0" baseline="0">
                <a:effectLst/>
              </a:rPr>
              <a:t>+MIC) (MIC=0.1)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MIMICS_fT2!$AL$1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MIMICS_fT2!$AL$2:$AL$92</c:f>
              <c:numCache>
                <c:formatCode>General</c:formatCode>
                <c:ptCount val="91"/>
                <c:pt idx="0">
                  <c:v>1.398517712516416E-6</c:v>
                </c:pt>
                <c:pt idx="1">
                  <c:v>1.4894588989703545E-6</c:v>
                </c:pt>
                <c:pt idx="2">
                  <c:v>1.5863137033353363E-6</c:v>
                </c:pt>
                <c:pt idx="3">
                  <c:v>1.6894666694925405E-6</c:v>
                </c:pt>
                <c:pt idx="4">
                  <c:v>1.799327346996281E-6</c:v>
                </c:pt>
                <c:pt idx="5">
                  <c:v>1.9163319171138995E-6</c:v>
                </c:pt>
                <c:pt idx="6">
                  <c:v>2.0409449246018844E-6</c:v>
                </c:pt>
                <c:pt idx="7">
                  <c:v>2.1736611220939197E-6</c:v>
                </c:pt>
                <c:pt idx="8">
                  <c:v>2.31500743442366E-6</c:v>
                </c:pt>
                <c:pt idx="9">
                  <c:v>2.4655450506812039E-6</c:v>
                </c:pt>
                <c:pt idx="10">
                  <c:v>2.6258716523093917E-6</c:v>
                </c:pt>
                <c:pt idx="11">
                  <c:v>2.7966237860861574E-6</c:v>
                </c:pt>
                <c:pt idx="12">
                  <c:v>2.9784793914144264E-6</c:v>
                </c:pt>
                <c:pt idx="13">
                  <c:v>3.172160491953689E-6</c:v>
                </c:pt>
                <c:pt idx="14">
                  <c:v>3.3784360622798604E-6</c:v>
                </c:pt>
                <c:pt idx="15">
                  <c:v>3.598125080954977E-6</c:v>
                </c:pt>
                <c:pt idx="16">
                  <c:v>3.8320997821283648E-6</c:v>
                </c:pt>
                <c:pt idx="17">
                  <c:v>4.0812891185791477E-6</c:v>
                </c:pt>
                <c:pt idx="18">
                  <c:v>4.3466824499494693E-6</c:v>
                </c:pt>
                <c:pt idx="19">
                  <c:v>4.629333470811873E-6</c:v>
                </c:pt>
                <c:pt idx="20">
                  <c:v>4.9303643941664569E-6</c:v>
                </c:pt>
                <c:pt idx="21">
                  <c:v>5.2509704069776698E-6</c:v>
                </c:pt>
                <c:pt idx="22">
                  <c:v>5.5924244154405539E-6</c:v>
                </c:pt>
                <c:pt idx="23">
                  <c:v>5.9560820988166318E-6</c:v>
                </c:pt>
                <c:pt idx="24">
                  <c:v>6.343387291904836E-6</c:v>
                </c:pt>
                <c:pt idx="25">
                  <c:v>6.7558777175174358E-6</c:v>
                </c:pt>
                <c:pt idx="26">
                  <c:v>7.1951910917208065E-6</c:v>
                </c:pt>
                <c:pt idx="27">
                  <c:v>7.6630716260806542E-6</c:v>
                </c:pt>
                <c:pt idx="28">
                  <c:v>8.1613769527277772E-6</c:v>
                </c:pt>
                <c:pt idx="29">
                  <c:v>8.6920854997388831E-6</c:v>
                </c:pt>
                <c:pt idx="30">
                  <c:v>9.2573043461151734E-6</c:v>
                </c:pt>
                <c:pt idx="31">
                  <c:v>9.8592775875452672E-6</c:v>
                </c:pt>
                <c:pt idx="32">
                  <c:v>1.0500395246167382E-5</c:v>
                </c:pt>
                <c:pt idx="33">
                  <c:v>1.1183202759705079E-5</c:v>
                </c:pt>
                <c:pt idx="34">
                  <c:v>1.191041108765151E-5</c:v>
                </c:pt>
                <c:pt idx="35">
                  <c:v>1.2684907474626977E-5</c:v>
                </c:pt>
                <c:pt idx="36">
                  <c:v>1.3509766913643541E-5</c:v>
                </c:pt>
                <c:pt idx="37">
                  <c:v>1.4388264354789444E-5</c:v>
                </c:pt>
                <c:pt idx="38">
                  <c:v>1.5323887707805859E-5</c:v>
                </c:pt>
                <c:pt idx="39">
                  <c:v>1.6320351690179938E-5</c:v>
                </c:pt>
                <c:pt idx="40">
                  <c:v>1.7381612575735629E-5</c:v>
                </c:pt>
                <c:pt idx="41">
                  <c:v>1.851188390227882E-5</c:v>
                </c:pt>
                <c:pt idx="42">
                  <c:v>1.9715653200660906E-5</c:v>
                </c:pt>
                <c:pt idx="43">
                  <c:v>2.0997699811680453E-5</c:v>
                </c:pt>
                <c:pt idx="44">
                  <c:v>2.2363113861561804E-5</c:v>
                </c:pt>
                <c:pt idx="45">
                  <c:v>2.3817316471348977E-5</c:v>
                </c:pt>
                <c:pt idx="46">
                  <c:v>2.5366081280452499E-5</c:v>
                </c:pt>
                <c:pt idx="47">
                  <c:v>2.701555736980471E-5</c:v>
                </c:pt>
                <c:pt idx="48">
                  <c:v>2.8772293675635122E-5</c:v>
                </c:pt>
                <c:pt idx="49">
                  <c:v>3.0643264990796556E-5</c:v>
                </c:pt>
                <c:pt idx="50">
                  <c:v>3.2635899656875353E-5</c:v>
                </c:pt>
                <c:pt idx="51">
                  <c:v>3.4758109057032029E-5</c:v>
                </c:pt>
                <c:pt idx="52">
                  <c:v>3.7018319026667826E-5</c:v>
                </c:pt>
                <c:pt idx="53">
                  <c:v>3.9425503306628114E-5</c:v>
                </c:pt>
                <c:pt idx="54">
                  <c:v>4.198921917176151E-5</c:v>
                </c:pt>
                <c:pt idx="55">
                  <c:v>4.4719645376291732E-5</c:v>
                </c:pt>
                <c:pt idx="56">
                  <c:v>4.762762256665682E-5</c:v>
                </c:pt>
                <c:pt idx="57">
                  <c:v>5.0724696322268106E-5</c:v>
                </c:pt>
                <c:pt idx="58">
                  <c:v>5.402316299507302E-5</c:v>
                </c:pt>
                <c:pt idx="59">
                  <c:v>5.7536118529920267E-5</c:v>
                </c:pt>
                <c:pt idx="60">
                  <c:v>6.1277510459558713E-5</c:v>
                </c:pt>
                <c:pt idx="61">
                  <c:v>6.5262193280707058E-5</c:v>
                </c:pt>
                <c:pt idx="62">
                  <c:v>6.9505987431054016E-5</c:v>
                </c:pt>
                <c:pt idx="63">
                  <c:v>7.4025742101346286E-5</c:v>
                </c:pt>
                <c:pt idx="64">
                  <c:v>7.8839402131948599E-5</c:v>
                </c:pt>
                <c:pt idx="65">
                  <c:v>8.3966079259475111E-5</c:v>
                </c:pt>
                <c:pt idx="66">
                  <c:v>8.9426127996364031E-5</c:v>
                </c:pt>
                <c:pt idx="67">
                  <c:v>9.5241226444661719E-5</c:v>
                </c:pt>
                <c:pt idx="68">
                  <c:v>1.0143446236487113E-4</c:v>
                </c:pt>
                <c:pt idx="69">
                  <c:v>1.0803042484158548E-4</c:v>
                </c:pt>
                <c:pt idx="70">
                  <c:v>1.1505530190984886E-4</c:v>
                </c:pt>
                <c:pt idx="71">
                  <c:v>1.2253698452985E-4</c:v>
                </c:pt>
                <c:pt idx="72">
                  <c:v>1.3050517732276151E-4</c:v>
                </c:pt>
                <c:pt idx="73">
                  <c:v>1.3899151650738169E-4</c:v>
                </c:pt>
                <c:pt idx="74">
                  <c:v>1.4802969550582263E-4</c:v>
                </c:pt>
                <c:pt idx="75">
                  <c:v>1.5765559871693877E-4</c:v>
                </c:pt>
                <c:pt idx="76">
                  <c:v>1.6790744398862035E-4</c:v>
                </c:pt>
                <c:pt idx="77">
                  <c:v>1.7882593435460787E-4</c:v>
                </c:pt>
                <c:pt idx="78">
                  <c:v>1.9045441963827286E-4</c:v>
                </c:pt>
                <c:pt idx="79">
                  <c:v>2.028390685649824E-4</c:v>
                </c:pt>
                <c:pt idx="80">
                  <c:v>2.1602905206638542E-4</c:v>
                </c:pt>
                <c:pt idx="81">
                  <c:v>2.3007673850439767E-4</c:v>
                </c:pt>
                <c:pt idx="82">
                  <c:v>2.4503790158998597E-4</c:v>
                </c:pt>
                <c:pt idx="83">
                  <c:v>2.6097194182225455E-4</c:v>
                </c:pt>
                <c:pt idx="84">
                  <c:v>2.7794212232701212E-4</c:v>
                </c:pt>
                <c:pt idx="85">
                  <c:v>2.9601582003117822E-4</c:v>
                </c:pt>
                <c:pt idx="86">
                  <c:v>3.1526479317026888E-4</c:v>
                </c:pt>
                <c:pt idx="87">
                  <c:v>3.3576546619104239E-4</c:v>
                </c:pt>
                <c:pt idx="88">
                  <c:v>3.5759923318047184E-4</c:v>
                </c:pt>
                <c:pt idx="89">
                  <c:v>3.808527810257367E-4</c:v>
                </c:pt>
                <c:pt idx="90">
                  <c:v>4.0561843358829234E-4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0-4B55-A744-978CF3B8E470}"/>
            </c:ext>
          </c:extLst>
        </c:ser>
        <c:ser>
          <c:idx val="1"/>
          <c:order val="1"/>
          <c:tx>
            <c:strRef>
              <c:f>MIMICS_fT2!$AM$1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MIMICS_fT2!$AM$2:$AM$92</c:f>
              <c:numCache>
                <c:formatCode>General</c:formatCode>
                <c:ptCount val="91"/>
                <c:pt idx="0">
                  <c:v>1.2468686474690674E-7</c:v>
                </c:pt>
                <c:pt idx="1">
                  <c:v>1.327948574550594E-7</c:v>
                </c:pt>
                <c:pt idx="2">
                  <c:v>1.4143008730153361E-7</c:v>
                </c:pt>
                <c:pt idx="3">
                  <c:v>1.5062683885095996E-7</c:v>
                </c:pt>
                <c:pt idx="4">
                  <c:v>1.604216260848411E-7</c:v>
                </c:pt>
                <c:pt idx="5">
                  <c:v>1.7085333737348465E-7</c:v>
                </c:pt>
                <c:pt idx="6">
                  <c:v>1.8196338987500222E-7</c:v>
                </c:pt>
                <c:pt idx="7">
                  <c:v>1.9379589397438732E-7</c:v>
                </c:pt>
                <c:pt idx="8">
                  <c:v>2.0639782841554693E-7</c:v>
                </c:pt>
                <c:pt idx="9">
                  <c:v>2.1981922682161525E-7</c:v>
                </c:pt>
                <c:pt idx="10">
                  <c:v>2.3411337634409434E-7</c:v>
                </c:pt>
                <c:pt idx="11">
                  <c:v>2.4933702922951989E-7</c:v>
                </c:pt>
                <c:pt idx="12">
                  <c:v>2.6555062814363915E-7</c:v>
                </c:pt>
                <c:pt idx="13">
                  <c:v>2.8281854614770778E-7</c:v>
                </c:pt>
                <c:pt idx="14">
                  <c:v>3.0120934227968634E-7</c:v>
                </c:pt>
                <c:pt idx="15">
                  <c:v>3.2079603375507468E-7</c:v>
                </c:pt>
                <c:pt idx="16">
                  <c:v>3.416563858681064E-7</c:v>
                </c:pt>
                <c:pt idx="17">
                  <c:v>3.6387322074430068E-7</c:v>
                </c:pt>
                <c:pt idx="18">
                  <c:v>3.8753474617021756E-7</c:v>
                </c:pt>
                <c:pt idx="19">
                  <c:v>4.1273490580597331E-7</c:v>
                </c:pt>
                <c:pt idx="20">
                  <c:v>4.3957375217096621E-7</c:v>
                </c:pt>
                <c:pt idx="21">
                  <c:v>4.6815784388368929E-7</c:v>
                </c:pt>
                <c:pt idx="22">
                  <c:v>4.9860066873278882E-7</c:v>
                </c:pt>
                <c:pt idx="23">
                  <c:v>5.3102309425909721E-7</c:v>
                </c:pt>
                <c:pt idx="24">
                  <c:v>5.6555384763759369E-7</c:v>
                </c:pt>
                <c:pt idx="25">
                  <c:v>6.0233002676456943E-7</c:v>
                </c:pt>
                <c:pt idx="26">
                  <c:v>6.4149764457917746E-7</c:v>
                </c:pt>
                <c:pt idx="27">
                  <c:v>6.8321220878048856E-7</c:v>
                </c:pt>
                <c:pt idx="28">
                  <c:v>7.2763933924172225E-7</c:v>
                </c:pt>
                <c:pt idx="29">
                  <c:v>7.7495542557296694E-7</c:v>
                </c:pt>
                <c:pt idx="30">
                  <c:v>8.2534832744312871E-7</c:v>
                </c:pt>
                <c:pt idx="31">
                  <c:v>8.7901812044159962E-7</c:v>
                </c:pt>
                <c:pt idx="32">
                  <c:v>9.3617789044095961E-7</c:v>
                </c:pt>
                <c:pt idx="33">
                  <c:v>9.9705457961456712E-7</c:v>
                </c:pt>
                <c:pt idx="34">
                  <c:v>1.0618898874680003E-6</c:v>
                </c:pt>
                <c:pt idx="35">
                  <c:v>1.1309412304617305E-6</c:v>
                </c:pt>
                <c:pt idx="36">
                  <c:v>1.204482764035021E-6</c:v>
                </c:pt>
                <c:pt idx="37">
                  <c:v>1.2828064710888043E-6</c:v>
                </c:pt>
                <c:pt idx="38">
                  <c:v>1.3662233212491739E-6</c:v>
                </c:pt>
                <c:pt idx="39">
                  <c:v>1.4550645055141049E-6</c:v>
                </c:pt>
                <c:pt idx="40">
                  <c:v>1.5496827511853496E-6</c:v>
                </c:pt>
                <c:pt idx="41">
                  <c:v>1.6504537223062058E-6</c:v>
                </c:pt>
                <c:pt idx="42">
                  <c:v>1.7577775111653222E-6</c:v>
                </c:pt>
                <c:pt idx="43">
                  <c:v>1.8720802267882733E-6</c:v>
                </c:pt>
                <c:pt idx="44">
                  <c:v>1.9938156867237399E-6</c:v>
                </c:pt>
                <c:pt idx="45">
                  <c:v>2.1234672188411803E-6</c:v>
                </c:pt>
                <c:pt idx="46">
                  <c:v>2.2615495802937122E-6</c:v>
                </c:pt>
                <c:pt idx="47">
                  <c:v>2.4086110012650977E-6</c:v>
                </c:pt>
                <c:pt idx="48">
                  <c:v>2.5652353616151182E-6</c:v>
                </c:pt>
                <c:pt idx="49">
                  <c:v>2.7320445090653234E-6</c:v>
                </c:pt>
                <c:pt idx="50">
                  <c:v>2.9097007281290844E-6</c:v>
                </c:pt>
                <c:pt idx="51">
                  <c:v>3.0989093695883483E-6</c:v>
                </c:pt>
                <c:pt idx="52">
                  <c:v>3.3004216509569555E-6</c:v>
                </c:pt>
                <c:pt idx="53">
                  <c:v>3.5150376390492521E-6</c:v>
                </c:pt>
                <c:pt idx="54">
                  <c:v>3.743609426495694E-6</c:v>
                </c:pt>
                <c:pt idx="55">
                  <c:v>3.9870445148172322E-6</c:v>
                </c:pt>
                <c:pt idx="56">
                  <c:v>4.2463094174903085E-6</c:v>
                </c:pt>
                <c:pt idx="57">
                  <c:v>4.5224334973078295E-6</c:v>
                </c:pt>
                <c:pt idx="58">
                  <c:v>4.8165130532715344E-6</c:v>
                </c:pt>
                <c:pt idx="59">
                  <c:v>5.1297156732421097E-6</c:v>
                </c:pt>
                <c:pt idx="60">
                  <c:v>5.4632848696283307E-6</c:v>
                </c:pt>
                <c:pt idx="61">
                  <c:v>5.8185450165204739E-6</c:v>
                </c:pt>
                <c:pt idx="62">
                  <c:v>6.196906607869868E-6</c:v>
                </c:pt>
                <c:pt idx="63">
                  <c:v>6.5998718575912349E-6</c:v>
                </c:pt>
                <c:pt idx="64">
                  <c:v>7.0290406638220359E-6</c:v>
                </c:pt>
                <c:pt idx="65">
                  <c:v>7.4861169610187044E-6</c:v>
                </c:pt>
                <c:pt idx="66">
                  <c:v>7.9729154851096151E-6</c:v>
                </c:pt>
                <c:pt idx="67">
                  <c:v>8.4913689785646216E-6</c:v>
                </c:pt>
                <c:pt idx="68">
                  <c:v>9.0435358639874414E-6</c:v>
                </c:pt>
                <c:pt idx="69">
                  <c:v>9.6316084166974955E-6</c:v>
                </c:pt>
                <c:pt idx="70">
                  <c:v>1.0257921468748971E-5</c:v>
                </c:pt>
                <c:pt idx="71">
                  <c:v>1.0924961678944673E-5</c:v>
                </c:pt>
                <c:pt idx="72">
                  <c:v>1.163537740564958E-5</c:v>
                </c:pt>
                <c:pt idx="73">
                  <c:v>1.2391989221602316E-5</c:v>
                </c:pt>
                <c:pt idx="74">
                  <c:v>1.3197801112471527E-5</c:v>
                </c:pt>
                <c:pt idx="75">
                  <c:v>1.4056012403618952E-5</c:v>
                </c:pt>
                <c:pt idx="76">
                  <c:v>1.4970030462422314E-5</c:v>
                </c:pt>
                <c:pt idx="77">
                  <c:v>1.5943484226590004E-5</c:v>
                </c:pt>
                <c:pt idx="78">
                  <c:v>1.6980238612179318E-5</c:v>
                </c:pt>
                <c:pt idx="79">
                  <c:v>1.8084409858522709E-5</c:v>
                </c:pt>
                <c:pt idx="80">
                  <c:v>1.9260381870985912E-5</c:v>
                </c:pt>
                <c:pt idx="81">
                  <c:v>2.0512823626444074E-5</c:v>
                </c:pt>
                <c:pt idx="82">
                  <c:v>2.1846707710580952E-5</c:v>
                </c:pt>
                <c:pt idx="83">
                  <c:v>2.3267330060610234E-5</c:v>
                </c:pt>
                <c:pt idx="84">
                  <c:v>2.4780330991803274E-5</c:v>
                </c:pt>
                <c:pt idx="85">
                  <c:v>2.6391717591305769E-5</c:v>
                </c:pt>
                <c:pt idx="86">
                  <c:v>2.8107887568153641E-5</c:v>
                </c:pt>
                <c:pt idx="87">
                  <c:v>2.9935654654179547E-5</c:v>
                </c:pt>
                <c:pt idx="88">
                  <c:v>3.1882275656660784E-5</c:v>
                </c:pt>
                <c:pt idx="89">
                  <c:v>3.3955479270114646E-5</c:v>
                </c:pt>
                <c:pt idx="90">
                  <c:v>3.6163496761634268E-5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0-4B55-A744-978CF3B8E470}"/>
            </c:ext>
          </c:extLst>
        </c:ser>
        <c:ser>
          <c:idx val="2"/>
          <c:order val="2"/>
          <c:tx>
            <c:strRef>
              <c:f>MIMICS_fT2!$AN$1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MIMICS_fT2!$AN$2:$AN$92</c:f>
              <c:numCache>
                <c:formatCode>General</c:formatCode>
                <c:ptCount val="91"/>
                <c:pt idx="0">
                  <c:v>9.8875985472861882E-7</c:v>
                </c:pt>
                <c:pt idx="1">
                  <c:v>1.0530557828404259E-6</c:v>
                </c:pt>
                <c:pt idx="2">
                  <c:v>1.1215326719327864E-6</c:v>
                </c:pt>
                <c:pt idx="3">
                  <c:v>1.1944623966832165E-6</c:v>
                </c:pt>
                <c:pt idx="4">
                  <c:v>1.2721345109201756E-6</c:v>
                </c:pt>
                <c:pt idx="5">
                  <c:v>1.3548573972423773E-6</c:v>
                </c:pt>
                <c:pt idx="6">
                  <c:v>1.4429594913942025E-6</c:v>
                </c:pt>
                <c:pt idx="7">
                  <c:v>1.5367905862583791E-6</c:v>
                </c:pt>
                <c:pt idx="8">
                  <c:v>1.6367232206431865E-6</c:v>
                </c:pt>
                <c:pt idx="9">
                  <c:v>1.7431541583780952E-6</c:v>
                </c:pt>
                <c:pt idx="10">
                  <c:v>1.8565059635903295E-6</c:v>
                </c:pt>
                <c:pt idx="11">
                  <c:v>1.9772286784166779E-6</c:v>
                </c:pt>
                <c:pt idx="12">
                  <c:v>2.1058016098116054E-6</c:v>
                </c:pt>
                <c:pt idx="13">
                  <c:v>2.2427352325458493E-6</c:v>
                </c:pt>
                <c:pt idx="14">
                  <c:v>2.3885732159509925E-6</c:v>
                </c:pt>
                <c:pt idx="15">
                  <c:v>2.5438945824568395E-6</c:v>
                </c:pt>
                <c:pt idx="16">
                  <c:v>2.70931600649165E-6</c:v>
                </c:pt>
                <c:pt idx="17">
                  <c:v>2.8854942628725853E-6</c:v>
                </c:pt>
                <c:pt idx="18">
                  <c:v>3.0731288344072548E-6</c:v>
                </c:pt>
                <c:pt idx="19">
                  <c:v>3.2729646890593461E-6</c:v>
                </c:pt>
                <c:pt idx="20">
                  <c:v>3.4857952377045473E-6</c:v>
                </c:pt>
                <c:pt idx="21">
                  <c:v>3.7124654842200098E-6</c:v>
                </c:pt>
                <c:pt idx="22">
                  <c:v>3.953875380414158E-6</c:v>
                </c:pt>
                <c:pt idx="23">
                  <c:v>4.2109833991169647E-6</c:v>
                </c:pt>
                <c:pt idx="24">
                  <c:v>4.4848103396170391E-6</c:v>
                </c:pt>
                <c:pt idx="25">
                  <c:v>4.7764433805542111E-6</c:v>
                </c:pt>
                <c:pt idx="26">
                  <c:v>5.0870403963589465E-6</c:v>
                </c:pt>
                <c:pt idx="27">
                  <c:v>5.4178345543761341E-6</c:v>
                </c:pt>
                <c:pt idx="28">
                  <c:v>5.7701392109253612E-6</c:v>
                </c:pt>
                <c:pt idx="29">
                  <c:v>6.1453531257364534E-6</c:v>
                </c:pt>
                <c:pt idx="30">
                  <c:v>6.5449660154633237E-6</c:v>
                </c:pt>
                <c:pt idx="31">
                  <c:v>6.9705644683252133E-6</c:v>
                </c:pt>
                <c:pt idx="32">
                  <c:v>7.4238382433584439E-6</c:v>
                </c:pt>
                <c:pt idx="33">
                  <c:v>7.906586979288536E-6</c:v>
                </c:pt>
                <c:pt idx="34">
                  <c:v>8.4207273396590627E-6</c:v>
                </c:pt>
                <c:pt idx="35">
                  <c:v>8.9683006225857268E-6</c:v>
                </c:pt>
                <c:pt idx="36">
                  <c:v>9.551480865348634E-6</c:v>
                </c:pt>
                <c:pt idx="37">
                  <c:v>1.0172583476000546E-5</c:v>
                </c:pt>
                <c:pt idx="38">
                  <c:v>1.0834074426261466E-5</c:v>
                </c:pt>
                <c:pt idx="39">
                  <c:v>1.1538580042197975E-5</c:v>
                </c:pt>
                <c:pt idx="40">
                  <c:v>1.2288897431559528E-5</c:v>
                </c:pt>
                <c:pt idx="41">
                  <c:v>1.3088005589171548E-5</c:v>
                </c:pt>
                <c:pt idx="42">
                  <c:v>1.393907722447704E-5</c:v>
                </c:pt>
                <c:pt idx="43">
                  <c:v>1.484549135818586E-5</c:v>
                </c:pt>
                <c:pt idx="44">
                  <c:v>1.5810846738044341E-5</c:v>
                </c:pt>
                <c:pt idx="45">
                  <c:v>1.6838976126989972E-5</c:v>
                </c:pt>
                <c:pt idx="46">
                  <c:v>1.7933961520419531E-5</c:v>
                </c:pt>
                <c:pt idx="47">
                  <c:v>1.9100150352988269E-5</c:v>
                </c:pt>
                <c:pt idx="48">
                  <c:v>2.0342172759285809E-5</c:v>
                </c:pt>
                <c:pt idx="49">
                  <c:v>2.1664959956919329E-5</c:v>
                </c:pt>
                <c:pt idx="50">
                  <c:v>2.307376382499058E-5</c:v>
                </c:pt>
                <c:pt idx="51">
                  <c:v>2.457417775569937E-5</c:v>
                </c:pt>
                <c:pt idx="52">
                  <c:v>2.6172158861860752E-5</c:v>
                </c:pt>
                <c:pt idx="53">
                  <c:v>2.7874051628507145E-5</c:v>
                </c:pt>
                <c:pt idx="54">
                  <c:v>2.9686613102479179E-5</c:v>
                </c:pt>
                <c:pt idx="55">
                  <c:v>3.1617039720016087E-5</c:v>
                </c:pt>
                <c:pt idx="56">
                  <c:v>3.367299587885935E-5</c:v>
                </c:pt>
                <c:pt idx="57">
                  <c:v>3.5862644368310347E-5</c:v>
                </c:pt>
                <c:pt idx="58">
                  <c:v>3.8194678778057938E-5</c:v>
                </c:pt>
                <c:pt idx="59">
                  <c:v>4.0678358014450089E-5</c:v>
                </c:pt>
                <c:pt idx="60">
                  <c:v>4.3323543061249207E-5</c:v>
                </c:pt>
                <c:pt idx="61">
                  <c:v>4.614073613082359E-5</c:v>
                </c:pt>
                <c:pt idx="62">
                  <c:v>4.914112236121677E-5</c:v>
                </c:pt>
                <c:pt idx="63">
                  <c:v>5.2336614224645506E-5</c:v>
                </c:pt>
                <c:pt idx="64">
                  <c:v>5.573989882374238E-5</c:v>
                </c:pt>
                <c:pt idx="65">
                  <c:v>5.9364488263323141E-5</c:v>
                </c:pt>
                <c:pt idx="66">
                  <c:v>6.322477329767095E-5</c:v>
                </c:pt>
                <c:pt idx="67">
                  <c:v>6.7336080466334327E-5</c:v>
                </c:pt>
                <c:pt idx="68">
                  <c:v>7.1714732945284921E-5</c:v>
                </c:pt>
                <c:pt idx="69">
                  <c:v>7.6378115355033949E-5</c:v>
                </c:pt>
                <c:pt idx="70">
                  <c:v>8.1344742783015826E-5</c:v>
                </c:pt>
                <c:pt idx="71">
                  <c:v>8.6634334294278942E-5</c:v>
                </c:pt>
                <c:pt idx="72">
                  <c:v>9.226789122234419E-5</c:v>
                </c:pt>
                <c:pt idx="73">
                  <c:v>9.8267780551071124E-5</c:v>
                </c:pt>
                <c:pt idx="74">
                  <c:v>1.0465782371858288E-4</c:v>
                </c:pt>
                <c:pt idx="75">
                  <c:v>1.1146339119582943E-4</c:v>
                </c:pt>
                <c:pt idx="76">
                  <c:v>1.1871150321529673E-4</c:v>
                </c:pt>
                <c:pt idx="77">
                  <c:v>1.2643093704978449E-4</c:v>
                </c:pt>
                <c:pt idx="78">
                  <c:v>1.3465234126718405E-4</c:v>
                </c:pt>
                <c:pt idx="79">
                  <c:v>1.434083574148841E-4</c:v>
                </c:pt>
                <c:pt idx="80">
                  <c:v>1.5273374961692751E-4</c:v>
                </c:pt>
                <c:pt idx="81">
                  <c:v>1.6266554259846197E-4</c:v>
                </c:pt>
                <c:pt idx="82">
                  <c:v>1.7324316868548502E-4</c:v>
                </c:pt>
                <c:pt idx="83">
                  <c:v>1.8450862436351808E-4</c:v>
                </c:pt>
                <c:pt idx="84">
                  <c:v>1.9650663701679407E-4</c:v>
                </c:pt>
                <c:pt idx="85">
                  <c:v>2.0928484250996935E-4</c:v>
                </c:pt>
                <c:pt idx="86">
                  <c:v>2.2289397431741434E-4</c:v>
                </c:pt>
                <c:pt idx="87">
                  <c:v>2.3738806495097933E-4</c:v>
                </c:pt>
                <c:pt idx="88">
                  <c:v>2.5282466048597751E-4</c:v>
                </c:pt>
                <c:pt idx="89">
                  <c:v>2.6926504903710872E-4</c:v>
                </c:pt>
                <c:pt idx="90">
                  <c:v>2.8677450409145402E-4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0-4B55-A744-978CF3B8E470}"/>
            </c:ext>
          </c:extLst>
        </c:ser>
        <c:ser>
          <c:idx val="3"/>
          <c:order val="3"/>
          <c:tx>
            <c:strRef>
              <c:f>MIMICS_fT2!$AO$1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MIMICS_fT2!$AO$2:$AO$92</c:f>
              <c:numCache>
                <c:formatCode>General</c:formatCode>
                <c:ptCount val="91"/>
                <c:pt idx="0">
                  <c:v>1.8703029712036009E-7</c:v>
                </c:pt>
                <c:pt idx="1">
                  <c:v>1.9919228618258913E-7</c:v>
                </c:pt>
                <c:pt idx="2">
                  <c:v>2.121451309523004E-7</c:v>
                </c:pt>
                <c:pt idx="3">
                  <c:v>2.2594025827643996E-7</c:v>
                </c:pt>
                <c:pt idx="4">
                  <c:v>2.4063243912726163E-7</c:v>
                </c:pt>
                <c:pt idx="5">
                  <c:v>2.5628000606022699E-7</c:v>
                </c:pt>
                <c:pt idx="6">
                  <c:v>2.7294508481250336E-7</c:v>
                </c:pt>
                <c:pt idx="7">
                  <c:v>2.90693840961581E-7</c:v>
                </c:pt>
                <c:pt idx="8">
                  <c:v>3.0959674262332044E-7</c:v>
                </c:pt>
                <c:pt idx="9">
                  <c:v>3.2972884023242283E-7</c:v>
                </c:pt>
                <c:pt idx="10">
                  <c:v>3.5117006451614149E-7</c:v>
                </c:pt>
                <c:pt idx="11">
                  <c:v>3.7400554384427986E-7</c:v>
                </c:pt>
                <c:pt idx="12">
                  <c:v>3.9832594221545876E-7</c:v>
                </c:pt>
                <c:pt idx="13">
                  <c:v>4.242278192215617E-7</c:v>
                </c:pt>
                <c:pt idx="14">
                  <c:v>4.5181401341952951E-7</c:v>
                </c:pt>
                <c:pt idx="15">
                  <c:v>4.8119405063261202E-7</c:v>
                </c:pt>
                <c:pt idx="16">
                  <c:v>5.1248457880215961E-7</c:v>
                </c:pt>
                <c:pt idx="17">
                  <c:v>5.4580983111645105E-7</c:v>
                </c:pt>
                <c:pt idx="18">
                  <c:v>5.8130211925532644E-7</c:v>
                </c:pt>
                <c:pt idx="19">
                  <c:v>6.1910235870895992E-7</c:v>
                </c:pt>
                <c:pt idx="20">
                  <c:v>6.5936062825644939E-7</c:v>
                </c:pt>
                <c:pt idx="21">
                  <c:v>7.0223676582553386E-7</c:v>
                </c:pt>
                <c:pt idx="22">
                  <c:v>7.4790100309918333E-7</c:v>
                </c:pt>
                <c:pt idx="23">
                  <c:v>7.9653464138864582E-7</c:v>
                </c:pt>
                <c:pt idx="24">
                  <c:v>8.4833077145639058E-7</c:v>
                </c:pt>
                <c:pt idx="25">
                  <c:v>9.0349504014685414E-7</c:v>
                </c:pt>
                <c:pt idx="26">
                  <c:v>9.6224646686876619E-7</c:v>
                </c:pt>
                <c:pt idx="27">
                  <c:v>1.0248183131707328E-6</c:v>
                </c:pt>
                <c:pt idx="28">
                  <c:v>1.0914590088625834E-6</c:v>
                </c:pt>
                <c:pt idx="29">
                  <c:v>1.1624331383594505E-6</c:v>
                </c:pt>
                <c:pt idx="30">
                  <c:v>1.2380224911646929E-6</c:v>
                </c:pt>
                <c:pt idx="31">
                  <c:v>1.3185271806623993E-6</c:v>
                </c:pt>
                <c:pt idx="32">
                  <c:v>1.4042668356614395E-6</c:v>
                </c:pt>
                <c:pt idx="33">
                  <c:v>1.4955818694218507E-6</c:v>
                </c:pt>
                <c:pt idx="34">
                  <c:v>1.5928348312020007E-6</c:v>
                </c:pt>
                <c:pt idx="35">
                  <c:v>1.6964118456925956E-6</c:v>
                </c:pt>
                <c:pt idx="36">
                  <c:v>1.8067241460525314E-6</c:v>
                </c:pt>
                <c:pt idx="37">
                  <c:v>1.9242097066332067E-6</c:v>
                </c:pt>
                <c:pt idx="38">
                  <c:v>2.0493349818737608E-6</c:v>
                </c:pt>
                <c:pt idx="39">
                  <c:v>2.1825967582711572E-6</c:v>
                </c:pt>
                <c:pt idx="40">
                  <c:v>2.3245241267780243E-6</c:v>
                </c:pt>
                <c:pt idx="41">
                  <c:v>2.4756805834593085E-6</c:v>
                </c:pt>
                <c:pt idx="42">
                  <c:v>2.6366662667479829E-6</c:v>
                </c:pt>
                <c:pt idx="43">
                  <c:v>2.8081203401824098E-6</c:v>
                </c:pt>
                <c:pt idx="44">
                  <c:v>2.9907235300856096E-6</c:v>
                </c:pt>
                <c:pt idx="45">
                  <c:v>3.1852008282617701E-6</c:v>
                </c:pt>
                <c:pt idx="46">
                  <c:v>3.3923243704405687E-6</c:v>
                </c:pt>
                <c:pt idx="47">
                  <c:v>3.6129165018976468E-6</c:v>
                </c:pt>
                <c:pt idx="48">
                  <c:v>3.8478530424226777E-6</c:v>
                </c:pt>
                <c:pt idx="49">
                  <c:v>4.0980667635979854E-6</c:v>
                </c:pt>
                <c:pt idx="50">
                  <c:v>4.3645510921936264E-6</c:v>
                </c:pt>
                <c:pt idx="51">
                  <c:v>4.6483640543825231E-6</c:v>
                </c:pt>
                <c:pt idx="52">
                  <c:v>4.9506324764354327E-6</c:v>
                </c:pt>
                <c:pt idx="53">
                  <c:v>5.2725564585738779E-6</c:v>
                </c:pt>
                <c:pt idx="54">
                  <c:v>5.6154141397435418E-6</c:v>
                </c:pt>
                <c:pt idx="55">
                  <c:v>5.9805667722258479E-6</c:v>
                </c:pt>
                <c:pt idx="56">
                  <c:v>6.3694641262354636E-6</c:v>
                </c:pt>
                <c:pt idx="57">
                  <c:v>6.783650245961743E-6</c:v>
                </c:pt>
                <c:pt idx="58">
                  <c:v>7.2247695799073007E-6</c:v>
                </c:pt>
                <c:pt idx="59">
                  <c:v>7.694573509863165E-6</c:v>
                </c:pt>
                <c:pt idx="60">
                  <c:v>8.1949273044424968E-6</c:v>
                </c:pt>
                <c:pt idx="61">
                  <c:v>8.7278175247807104E-6</c:v>
                </c:pt>
                <c:pt idx="62">
                  <c:v>9.2953599118048032E-6</c:v>
                </c:pt>
                <c:pt idx="63">
                  <c:v>9.8998077863868524E-6</c:v>
                </c:pt>
                <c:pt idx="64">
                  <c:v>1.0543560995733053E-5</c:v>
                </c:pt>
                <c:pt idx="65">
                  <c:v>1.1229175441528056E-5</c:v>
                </c:pt>
                <c:pt idx="66">
                  <c:v>1.1959373227664423E-5</c:v>
                </c:pt>
                <c:pt idx="67">
                  <c:v>1.2737053467846931E-5</c:v>
                </c:pt>
                <c:pt idx="68">
                  <c:v>1.3565303795981162E-5</c:v>
                </c:pt>
                <c:pt idx="69">
                  <c:v>1.4447412625046245E-5</c:v>
                </c:pt>
                <c:pt idx="70">
                  <c:v>1.5386882203123455E-5</c:v>
                </c:pt>
                <c:pt idx="71">
                  <c:v>1.6387442518417008E-5</c:v>
                </c:pt>
                <c:pt idx="72">
                  <c:v>1.7453066108474364E-5</c:v>
                </c:pt>
                <c:pt idx="73">
                  <c:v>1.8587983832403471E-5</c:v>
                </c:pt>
                <c:pt idx="74">
                  <c:v>1.9796701668707286E-5</c:v>
                </c:pt>
                <c:pt idx="75">
                  <c:v>2.108401860542843E-5</c:v>
                </c:pt>
                <c:pt idx="76">
                  <c:v>2.2455045693633469E-5</c:v>
                </c:pt>
                <c:pt idx="77">
                  <c:v>2.3915226339885006E-5</c:v>
                </c:pt>
                <c:pt idx="78">
                  <c:v>2.5470357918268979E-5</c:v>
                </c:pt>
                <c:pt idx="79">
                  <c:v>2.7126614787784057E-5</c:v>
                </c:pt>
                <c:pt idx="80">
                  <c:v>2.8890572806478867E-5</c:v>
                </c:pt>
                <c:pt idx="81">
                  <c:v>3.0769235439666111E-5</c:v>
                </c:pt>
                <c:pt idx="82">
                  <c:v>3.2770061565871426E-5</c:v>
                </c:pt>
                <c:pt idx="83">
                  <c:v>3.4900995090915349E-5</c:v>
                </c:pt>
                <c:pt idx="84">
                  <c:v>3.7170496487704903E-5</c:v>
                </c:pt>
                <c:pt idx="85">
                  <c:v>3.9587576386958655E-5</c:v>
                </c:pt>
                <c:pt idx="86">
                  <c:v>4.2161831352230464E-5</c:v>
                </c:pt>
                <c:pt idx="87">
                  <c:v>4.4903481981269322E-5</c:v>
                </c:pt>
                <c:pt idx="88">
                  <c:v>4.7823413484991173E-5</c:v>
                </c:pt>
                <c:pt idx="89">
                  <c:v>5.0933218905171972E-5</c:v>
                </c:pt>
                <c:pt idx="90">
                  <c:v>5.4245245142451402E-5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0-4B55-A744-978CF3B8E470}"/>
            </c:ext>
          </c:extLst>
        </c:ser>
        <c:ser>
          <c:idx val="4"/>
          <c:order val="4"/>
          <c:tx>
            <c:strRef>
              <c:f>MIMICS_fT2!$AP$1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MIMICS_fT2!$AP$2:$AP$92</c:f>
              <c:numCache>
                <c:formatCode>General</c:formatCode>
                <c:ptCount val="91"/>
                <c:pt idx="0">
                  <c:v>2.9662795641858566E-7</c:v>
                </c:pt>
                <c:pt idx="1">
                  <c:v>3.1591673485212785E-7</c:v>
                </c:pt>
                <c:pt idx="2">
                  <c:v>3.3645980157983588E-7</c:v>
                </c:pt>
                <c:pt idx="3">
                  <c:v>3.5833871900496491E-7</c:v>
                </c:pt>
                <c:pt idx="4">
                  <c:v>3.8164035327605273E-7</c:v>
                </c:pt>
                <c:pt idx="5">
                  <c:v>4.0645721917271322E-7</c:v>
                </c:pt>
                <c:pt idx="6">
                  <c:v>4.3288784741826072E-7</c:v>
                </c:pt>
                <c:pt idx="7">
                  <c:v>4.6103717587751377E-7</c:v>
                </c:pt>
                <c:pt idx="8">
                  <c:v>4.9101696619295598E-7</c:v>
                </c:pt>
                <c:pt idx="9">
                  <c:v>5.2294624751342854E-7</c:v>
                </c:pt>
                <c:pt idx="10">
                  <c:v>5.569517890770989E-7</c:v>
                </c:pt>
                <c:pt idx="11">
                  <c:v>5.9316860352500343E-7</c:v>
                </c:pt>
                <c:pt idx="12">
                  <c:v>6.3174048294348175E-7</c:v>
                </c:pt>
                <c:pt idx="13">
                  <c:v>6.728205697637548E-7</c:v>
                </c:pt>
                <c:pt idx="14">
                  <c:v>7.165719647852979E-7</c:v>
                </c:pt>
                <c:pt idx="15">
                  <c:v>7.6316837473705186E-7</c:v>
                </c:pt>
                <c:pt idx="16">
                  <c:v>8.1279480194749493E-7</c:v>
                </c:pt>
                <c:pt idx="17">
                  <c:v>8.6564827886177569E-7</c:v>
                </c:pt>
                <c:pt idx="18">
                  <c:v>9.2193865032217653E-7</c:v>
                </c:pt>
                <c:pt idx="19">
                  <c:v>9.8188940671780386E-7</c:v>
                </c:pt>
                <c:pt idx="20">
                  <c:v>1.0457385713113641E-6</c:v>
                </c:pt>
                <c:pt idx="21">
                  <c:v>1.113739645266003E-6</c:v>
                </c:pt>
                <c:pt idx="22">
                  <c:v>1.1861626141242475E-6</c:v>
                </c:pt>
                <c:pt idx="23">
                  <c:v>1.2632950197350896E-6</c:v>
                </c:pt>
                <c:pt idx="24">
                  <c:v>1.3454431018851118E-6</c:v>
                </c:pt>
                <c:pt idx="25">
                  <c:v>1.4329330141662632E-6</c:v>
                </c:pt>
                <c:pt idx="26">
                  <c:v>1.5261121189076837E-6</c:v>
                </c:pt>
                <c:pt idx="27">
                  <c:v>1.6253503663128398E-6</c:v>
                </c:pt>
                <c:pt idx="28">
                  <c:v>1.7310417632776081E-6</c:v>
                </c:pt>
                <c:pt idx="29">
                  <c:v>1.8436059377209363E-6</c:v>
                </c:pt>
                <c:pt idx="30">
                  <c:v>1.9634898046389968E-6</c:v>
                </c:pt>
                <c:pt idx="31">
                  <c:v>2.0911693404975638E-6</c:v>
                </c:pt>
                <c:pt idx="32">
                  <c:v>2.2271514730075336E-6</c:v>
                </c:pt>
                <c:pt idx="33">
                  <c:v>2.3719760937865606E-6</c:v>
                </c:pt>
                <c:pt idx="34">
                  <c:v>2.5262182018977193E-6</c:v>
                </c:pt>
                <c:pt idx="35">
                  <c:v>2.6904901867757179E-6</c:v>
                </c:pt>
                <c:pt idx="36">
                  <c:v>2.8654442596045899E-6</c:v>
                </c:pt>
                <c:pt idx="37">
                  <c:v>3.0517750428001641E-6</c:v>
                </c:pt>
                <c:pt idx="38">
                  <c:v>3.2502223278784393E-6</c:v>
                </c:pt>
                <c:pt idx="39">
                  <c:v>3.4615740126593921E-6</c:v>
                </c:pt>
                <c:pt idx="40">
                  <c:v>3.6866692294678585E-6</c:v>
                </c:pt>
                <c:pt idx="41">
                  <c:v>3.9264016767514647E-6</c:v>
                </c:pt>
                <c:pt idx="42">
                  <c:v>4.1817231673431127E-6</c:v>
                </c:pt>
                <c:pt idx="43">
                  <c:v>4.4536474074557577E-6</c:v>
                </c:pt>
                <c:pt idx="44">
                  <c:v>4.7432540214133029E-6</c:v>
                </c:pt>
                <c:pt idx="45">
                  <c:v>5.0516928380969911E-6</c:v>
                </c:pt>
                <c:pt idx="46">
                  <c:v>5.38018845612586E-6</c:v>
                </c:pt>
                <c:pt idx="47">
                  <c:v>5.7300451058964817E-6</c:v>
                </c:pt>
                <c:pt idx="48">
                  <c:v>6.1026518277857441E-6</c:v>
                </c:pt>
                <c:pt idx="49">
                  <c:v>6.4994879870757975E-6</c:v>
                </c:pt>
                <c:pt idx="50">
                  <c:v>6.9221291474971746E-6</c:v>
                </c:pt>
                <c:pt idx="51">
                  <c:v>7.3722533267098111E-6</c:v>
                </c:pt>
                <c:pt idx="52">
                  <c:v>7.8516476585582246E-6</c:v>
                </c:pt>
                <c:pt idx="53">
                  <c:v>8.3622154885521448E-6</c:v>
                </c:pt>
                <c:pt idx="54">
                  <c:v>8.9059839307437541E-6</c:v>
                </c:pt>
                <c:pt idx="55">
                  <c:v>9.4851119160048243E-6</c:v>
                </c:pt>
                <c:pt idx="56">
                  <c:v>1.0101898763657807E-5</c:v>
                </c:pt>
                <c:pt idx="57">
                  <c:v>1.0758793310493104E-5</c:v>
                </c:pt>
                <c:pt idx="58">
                  <c:v>1.1458403633417379E-5</c:v>
                </c:pt>
                <c:pt idx="59">
                  <c:v>1.2203507404335028E-5</c:v>
                </c:pt>
                <c:pt idx="60">
                  <c:v>1.2997062918374762E-5</c:v>
                </c:pt>
                <c:pt idx="61">
                  <c:v>1.3842220839247075E-5</c:v>
                </c:pt>
                <c:pt idx="62">
                  <c:v>1.4742336708365032E-5</c:v>
                </c:pt>
                <c:pt idx="63">
                  <c:v>1.5700984267393652E-5</c:v>
                </c:pt>
                <c:pt idx="64">
                  <c:v>1.6721969647122711E-5</c:v>
                </c:pt>
                <c:pt idx="65">
                  <c:v>1.780934647899694E-5</c:v>
                </c:pt>
                <c:pt idx="66">
                  <c:v>1.8967431989301288E-5</c:v>
                </c:pt>
                <c:pt idx="67">
                  <c:v>2.0200824139900295E-5</c:v>
                </c:pt>
                <c:pt idx="68">
                  <c:v>2.1514419883585476E-5</c:v>
                </c:pt>
                <c:pt idx="69">
                  <c:v>2.2913434606510189E-5</c:v>
                </c:pt>
                <c:pt idx="70">
                  <c:v>2.4403422834904751E-5</c:v>
                </c:pt>
                <c:pt idx="71">
                  <c:v>2.5990300288283683E-5</c:v>
                </c:pt>
                <c:pt idx="72">
                  <c:v>2.768036736670325E-5</c:v>
                </c:pt>
                <c:pt idx="73">
                  <c:v>2.9480334165321332E-5</c:v>
                </c:pt>
                <c:pt idx="74">
                  <c:v>3.1397347115574861E-5</c:v>
                </c:pt>
                <c:pt idx="75">
                  <c:v>3.3439017358748834E-5</c:v>
                </c:pt>
                <c:pt idx="76">
                  <c:v>3.5613450964589015E-5</c:v>
                </c:pt>
                <c:pt idx="77">
                  <c:v>3.7929281114935348E-5</c:v>
                </c:pt>
                <c:pt idx="78">
                  <c:v>4.039570238015522E-5</c:v>
                </c:pt>
                <c:pt idx="79">
                  <c:v>4.3022507224465231E-5</c:v>
                </c:pt>
                <c:pt idx="80">
                  <c:v>4.5820124885078243E-5</c:v>
                </c:pt>
                <c:pt idx="81">
                  <c:v>4.8799662779538593E-5</c:v>
                </c:pt>
                <c:pt idx="82">
                  <c:v>5.1972950605645507E-5</c:v>
                </c:pt>
                <c:pt idx="83">
                  <c:v>5.5352587309055435E-5</c:v>
                </c:pt>
                <c:pt idx="84">
                  <c:v>5.8951991105038207E-5</c:v>
                </c:pt>
                <c:pt idx="85">
                  <c:v>6.2785452752990809E-5</c:v>
                </c:pt>
                <c:pt idx="86">
                  <c:v>6.6868192295224311E-5</c:v>
                </c:pt>
                <c:pt idx="87">
                  <c:v>7.1216419485293795E-5</c:v>
                </c:pt>
                <c:pt idx="88">
                  <c:v>7.5847398145793265E-5</c:v>
                </c:pt>
                <c:pt idx="89">
                  <c:v>8.0779514711132623E-5</c:v>
                </c:pt>
                <c:pt idx="90">
                  <c:v>8.6032351227436206E-5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0-4B55-A744-978CF3B8E470}"/>
            </c:ext>
          </c:extLst>
        </c:ser>
        <c:ser>
          <c:idx val="5"/>
          <c:order val="5"/>
          <c:tx>
            <c:strRef>
              <c:f>MIMICS_fT2!$AQ$1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MIMICS_fT2!$AQ$2:$AQ$92</c:f>
              <c:numCache>
                <c:formatCode>General</c:formatCode>
                <c:ptCount val="91"/>
                <c:pt idx="0">
                  <c:v>2.4575524452357622E-7</c:v>
                </c:pt>
                <c:pt idx="1">
                  <c:v>2.61735931299461E-7</c:v>
                </c:pt>
                <c:pt idx="2">
                  <c:v>2.7875579162512696E-7</c:v>
                </c:pt>
                <c:pt idx="3">
                  <c:v>2.9688239967192944E-7</c:v>
                </c:pt>
                <c:pt idx="4">
                  <c:v>3.1618772374600021E-7</c:v>
                </c:pt>
                <c:pt idx="5">
                  <c:v>3.3674841202494375E-7</c:v>
                </c:pt>
                <c:pt idx="6">
                  <c:v>3.5864609687508718E-7</c:v>
                </c:pt>
                <c:pt idx="7">
                  <c:v>3.8196771895751866E-7</c:v>
                </c:pt>
                <c:pt idx="8">
                  <c:v>4.0680587240971771E-7</c:v>
                </c:pt>
                <c:pt idx="9">
                  <c:v>4.3325917247325532E-7</c:v>
                </c:pt>
                <c:pt idx="10">
                  <c:v>4.6143264702716222E-7</c:v>
                </c:pt>
                <c:pt idx="11">
                  <c:v>4.9143815358147328E-7</c:v>
                </c:pt>
                <c:pt idx="12">
                  <c:v>5.2339482338654518E-7</c:v>
                </c:pt>
                <c:pt idx="13">
                  <c:v>5.5742953442139967E-7</c:v>
                </c:pt>
                <c:pt idx="14">
                  <c:v>5.9367741513900155E-7</c:v>
                </c:pt>
                <c:pt idx="15">
                  <c:v>6.3228238096850213E-7</c:v>
                </c:pt>
                <c:pt idx="16">
                  <c:v>6.7339770570452815E-7</c:v>
                </c:pt>
                <c:pt idx="17">
                  <c:v>7.1718663005210659E-7</c:v>
                </c:pt>
                <c:pt idx="18">
                  <c:v>7.6382300974334651E-7</c:v>
                </c:pt>
                <c:pt idx="19">
                  <c:v>8.1349200579909939E-7</c:v>
                </c:pt>
                <c:pt idx="20">
                  <c:v>8.6639081967614937E-7</c:v>
                </c:pt>
                <c:pt idx="21">
                  <c:v>9.2272947621870916E-7</c:v>
                </c:pt>
                <c:pt idx="22">
                  <c:v>9.8273165752277062E-7</c:v>
                </c:pt>
                <c:pt idx="23">
                  <c:v>1.0466355910240177E-6</c:v>
                </c:pt>
                <c:pt idx="24">
                  <c:v>1.1146949953352987E-6</c:v>
                </c:pt>
                <c:pt idx="25">
                  <c:v>1.1871800875889074E-6</c:v>
                </c:pt>
                <c:pt idx="26">
                  <c:v>1.2643786562831593E-6</c:v>
                </c:pt>
                <c:pt idx="27">
                  <c:v>1.3465972038927779E-6</c:v>
                </c:pt>
                <c:pt idx="28">
                  <c:v>1.4341621637796384E-6</c:v>
                </c:pt>
                <c:pt idx="29">
                  <c:v>1.5274211962353581E-6</c:v>
                </c:pt>
                <c:pt idx="30">
                  <c:v>1.6267445688014439E-6</c:v>
                </c:pt>
                <c:pt idx="31">
                  <c:v>1.732526626347294E-6</c:v>
                </c:pt>
                <c:pt idx="32">
                  <c:v>1.8451873567427353E-6</c:v>
                </c:pt>
                <c:pt idx="33">
                  <c:v>1.9651740583412835E-6</c:v>
                </c:pt>
                <c:pt idx="34">
                  <c:v>2.0929631158945742E-6</c:v>
                </c:pt>
                <c:pt idx="35">
                  <c:v>2.2290618919489017E-6</c:v>
                </c:pt>
                <c:pt idx="36">
                  <c:v>2.3740107412332944E-6</c:v>
                </c:pt>
                <c:pt idx="37">
                  <c:v>2.528385156036863E-6</c:v>
                </c:pt>
                <c:pt idx="38">
                  <c:v>2.6927980510932906E-6</c:v>
                </c:pt>
                <c:pt idx="39">
                  <c:v>2.8679021970441083E-6</c:v>
                </c:pt>
                <c:pt idx="40">
                  <c:v>3.0543928121424029E-6</c:v>
                </c:pt>
                <c:pt idx="41">
                  <c:v>3.2530103224868406E-6</c:v>
                </c:pt>
                <c:pt idx="42">
                  <c:v>3.4645433017449717E-6</c:v>
                </c:pt>
                <c:pt idx="43">
                  <c:v>3.6898316020374375E-6</c:v>
                </c:pt>
                <c:pt idx="44">
                  <c:v>3.9297696884137148E-6</c:v>
                </c:pt>
                <c:pt idx="45">
                  <c:v>4.1853101901582532E-6</c:v>
                </c:pt>
                <c:pt idx="46">
                  <c:v>4.4574676830268169E-6</c:v>
                </c:pt>
                <c:pt idx="47">
                  <c:v>4.7473227174297409E-6</c:v>
                </c:pt>
                <c:pt idx="48">
                  <c:v>5.0560261085551714E-6</c:v>
                </c:pt>
                <c:pt idx="49">
                  <c:v>5.38480350546547E-6</c:v>
                </c:pt>
                <c:pt idx="50">
                  <c:v>5.7349602573075419E-6</c:v>
                </c:pt>
                <c:pt idx="51">
                  <c:v>6.1078865959574091E-6</c:v>
                </c:pt>
                <c:pt idx="52">
                  <c:v>6.5050631556757756E-6</c:v>
                </c:pt>
                <c:pt idx="53">
                  <c:v>6.9280668516893907E-6</c:v>
                </c:pt>
                <c:pt idx="54">
                  <c:v>7.3785771410379309E-6</c:v>
                </c:pt>
                <c:pt idx="55">
                  <c:v>7.8583826905439964E-6</c:v>
                </c:pt>
                <c:pt idx="56">
                  <c:v>8.3693884783800702E-6</c:v>
                </c:pt>
                <c:pt idx="57">
                  <c:v>8.9136233574280307E-6</c:v>
                </c:pt>
                <c:pt idx="58">
                  <c:v>9.4932481104599103E-6</c:v>
                </c:pt>
                <c:pt idx="59">
                  <c:v>1.0110564029121687E-5</c:v>
                </c:pt>
                <c:pt idx="60">
                  <c:v>1.07680220507812E-5</c:v>
                </c:pt>
                <c:pt idx="61">
                  <c:v>1.1468232489516497E-5</c:v>
                </c:pt>
                <c:pt idx="62">
                  <c:v>1.2213975399879528E-5</c:v>
                </c:pt>
                <c:pt idx="63">
                  <c:v>1.3008211614582611E-5</c:v>
                </c:pt>
                <c:pt idx="64">
                  <c:v>1.385409449993087E-5</c:v>
                </c:pt>
                <c:pt idx="65">
                  <c:v>1.4754982475673197E-5</c:v>
                </c:pt>
                <c:pt idx="66">
                  <c:v>1.5714452348979525E-5</c:v>
                </c:pt>
                <c:pt idx="67">
                  <c:v>1.6736313515484621E-5</c:v>
                </c:pt>
                <c:pt idx="68">
                  <c:v>1.7824623083780772E-5</c:v>
                </c:pt>
                <c:pt idx="69">
                  <c:v>1.8983701983408398E-5</c:v>
                </c:pt>
                <c:pt idx="70">
                  <c:v>2.0218152120298507E-5</c:v>
                </c:pt>
                <c:pt idx="71">
                  <c:v>2.1532874647779245E-5</c:v>
                </c:pt>
                <c:pt idx="72">
                  <c:v>2.2933089425688238E-5</c:v>
                </c:pt>
                <c:pt idx="73">
                  <c:v>2.4424355744849613E-5</c:v>
                </c:pt>
                <c:pt idx="74">
                  <c:v>2.6012594399198174E-5</c:v>
                </c:pt>
                <c:pt idx="75">
                  <c:v>2.7704111193183981E-5</c:v>
                </c:pt>
                <c:pt idx="76">
                  <c:v>2.9505621977789361E-5</c:v>
                </c:pt>
                <c:pt idx="77">
                  <c:v>3.1424279314558756E-5</c:v>
                </c:pt>
                <c:pt idx="78">
                  <c:v>3.3467700873506194E-5</c:v>
                </c:pt>
                <c:pt idx="79">
                  <c:v>3.5643999677649103E-5</c:v>
                </c:pt>
                <c:pt idx="80">
                  <c:v>3.7961816314248319E-5</c:v>
                </c:pt>
                <c:pt idx="81">
                  <c:v>4.0430353240643317E-5</c:v>
                </c:pt>
                <c:pt idx="82">
                  <c:v>4.3059411320887468E-5</c:v>
                </c:pt>
                <c:pt idx="83">
                  <c:v>4.585942873824549E-5</c:v>
                </c:pt>
                <c:pt idx="84">
                  <c:v>4.8841522438046927E-5</c:v>
                </c:pt>
                <c:pt idx="85">
                  <c:v>5.2017532265437942E-5</c:v>
                </c:pt>
                <c:pt idx="86">
                  <c:v>5.5400067973271846E-5</c:v>
                </c:pt>
                <c:pt idx="87">
                  <c:v>5.9002559286773132E-5</c:v>
                </c:pt>
                <c:pt idx="88">
                  <c:v>6.2839309223749741E-5</c:v>
                </c:pt>
                <c:pt idx="89">
                  <c:v>6.692555088204884E-5</c:v>
                </c:pt>
                <c:pt idx="90">
                  <c:v>7.1277507919722288E-5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0-4B55-A744-978CF3B8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3152"/>
        <c:axId val="445118400"/>
      </c:scatterChart>
      <c:valAx>
        <c:axId val="4451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8400"/>
        <c:crosses val="autoZero"/>
        <c:crossBetween val="midCat"/>
      </c:valAx>
      <c:valAx>
        <c:axId val="445118400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(MIC*Vmax)/(Km</a:t>
            </a:r>
            <a:r>
              <a:rPr lang="en-US" sz="1400" b="0" i="0" baseline="-25000">
                <a:effectLst/>
              </a:rPr>
              <a:t>20</a:t>
            </a:r>
            <a:r>
              <a:rPr lang="en-US" sz="1400" b="0" i="0" baseline="0">
                <a:effectLst/>
              </a:rPr>
              <a:t>+MIC) (MIC=0.01)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MIMICS_fT2!$V$1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MIMICS_fT2!$V$2:$V$92</c:f>
              <c:numCache>
                <c:formatCode>General</c:formatCode>
                <c:ptCount val="91"/>
                <c:pt idx="0">
                  <c:v>2.956857362212158E-7</c:v>
                </c:pt>
                <c:pt idx="1">
                  <c:v>3.149132450534631E-7</c:v>
                </c:pt>
                <c:pt idx="2">
                  <c:v>3.3539105801136323E-7</c:v>
                </c:pt>
                <c:pt idx="3">
                  <c:v>3.5720047842028566E-7</c:v>
                </c:pt>
                <c:pt idx="4">
                  <c:v>3.8042809650386697E-7</c:v>
                </c:pt>
                <c:pt idx="5">
                  <c:v>4.0516613317429547E-7</c:v>
                </c:pt>
                <c:pt idx="6">
                  <c:v>4.315128061781901E-7</c:v>
                </c:pt>
                <c:pt idx="7">
                  <c:v>4.595727200517887E-7</c:v>
                </c:pt>
                <c:pt idx="8">
                  <c:v>4.8945728143369005E-7</c:v>
                </c:pt>
                <c:pt idx="9">
                  <c:v>5.2128514138407034E-7</c:v>
                </c:pt>
                <c:pt idx="10">
                  <c:v>5.5518266646652077E-7</c:v>
                </c:pt>
                <c:pt idx="11">
                  <c:v>5.912844404628468E-7</c:v>
                </c:pt>
                <c:pt idx="12">
                  <c:v>6.2973379871279662E-7</c:v>
                </c:pt>
                <c:pt idx="13">
                  <c:v>6.7068339720021287E-7</c:v>
                </c:pt>
                <c:pt idx="14">
                  <c:v>7.1429581864505705E-7</c:v>
                </c:pt>
                <c:pt idx="15">
                  <c:v>7.6074421800768277E-7</c:v>
                </c:pt>
                <c:pt idx="16">
                  <c:v>8.1021300996821367E-7</c:v>
                </c:pt>
                <c:pt idx="17">
                  <c:v>8.6289860111052894E-7</c:v>
                </c:pt>
                <c:pt idx="18">
                  <c:v>9.1901016971786153E-7</c:v>
                </c:pt>
                <c:pt idx="19">
                  <c:v>9.7877049627604017E-7</c:v>
                </c:pt>
                <c:pt idx="20">
                  <c:v>1.0424168479817271E-6</c:v>
                </c:pt>
                <c:pt idx="21">
                  <c:v>1.1102019207674387E-6</c:v>
                </c:pt>
                <c:pt idx="22">
                  <c:v>1.1823948425834702E-6</c:v>
                </c:pt>
                <c:pt idx="23">
                  <c:v>1.2592822419200699E-6</c:v>
                </c:pt>
                <c:pt idx="24">
                  <c:v>1.3411693858122438E-6</c:v>
                </c:pt>
                <c:pt idx="25">
                  <c:v>1.4283813918454048E-6</c:v>
                </c:pt>
                <c:pt idx="26">
                  <c:v>1.5212645189739255E-6</c:v>
                </c:pt>
                <c:pt idx="27">
                  <c:v>1.6201875422775315E-6</c:v>
                </c:pt>
                <c:pt idx="28">
                  <c:v>1.7255432171137758E-6</c:v>
                </c:pt>
                <c:pt idx="29">
                  <c:v>1.8377498384797024E-6</c:v>
                </c:pt>
                <c:pt idx="30">
                  <c:v>1.9572529017738811E-6</c:v>
                </c:pt>
                <c:pt idx="31">
                  <c:v>2.0845268715525368E-6</c:v>
                </c:pt>
                <c:pt idx="32">
                  <c:v>2.220077065302319E-6</c:v>
                </c:pt>
                <c:pt idx="33">
                  <c:v>2.3644416597088427E-6</c:v>
                </c:pt>
                <c:pt idx="34">
                  <c:v>2.5181938273865304E-6</c:v>
                </c:pt>
                <c:pt idx="35">
                  <c:v>2.6819440125532587E-6</c:v>
                </c:pt>
                <c:pt idx="36">
                  <c:v>2.8563423546849237E-6</c:v>
                </c:pt>
                <c:pt idx="37">
                  <c:v>3.0420812697725878E-6</c:v>
                </c:pt>
                <c:pt idx="38">
                  <c:v>3.2398981994306549E-6</c:v>
                </c:pt>
                <c:pt idx="39">
                  <c:v>3.45057853877083E-6</c:v>
                </c:pt>
                <c:pt idx="40">
                  <c:v>3.6749587546664731E-6</c:v>
                </c:pt>
                <c:pt idx="41">
                  <c:v>3.9139297067878473E-6</c:v>
                </c:pt>
                <c:pt idx="42">
                  <c:v>4.1684401845937725E-6</c:v>
                </c:pt>
                <c:pt idx="43">
                  <c:v>4.4395006743226646E-6</c:v>
                </c:pt>
                <c:pt idx="44">
                  <c:v>4.728187370939116E-6</c:v>
                </c:pt>
                <c:pt idx="45">
                  <c:v>5.0356464509646649E-6</c:v>
                </c:pt>
                <c:pt idx="46">
                  <c:v>5.3630986231572366E-6</c:v>
                </c:pt>
                <c:pt idx="47">
                  <c:v>5.7118439751069168E-6</c:v>
                </c:pt>
                <c:pt idx="48">
                  <c:v>6.0832671349904977E-6</c:v>
                </c:pt>
                <c:pt idx="49">
                  <c:v>6.4788427689786083E-6</c:v>
                </c:pt>
                <c:pt idx="50">
                  <c:v>6.900141436121884E-6</c:v>
                </c:pt>
                <c:pt idx="51">
                  <c:v>7.3488358239618549E-6</c:v>
                </c:pt>
                <c:pt idx="52">
                  <c:v>7.8267073896238783E-6</c:v>
                </c:pt>
                <c:pt idx="53">
                  <c:v>8.3356534327594177E-6</c:v>
                </c:pt>
                <c:pt idx="54">
                  <c:v>8.8776946284193407E-6</c:v>
                </c:pt>
                <c:pt idx="55">
                  <c:v>9.454983049766198E-6</c:v>
                </c:pt>
                <c:pt idx="56">
                  <c:v>1.0069810712478059E-5</c:v>
                </c:pt>
                <c:pt idx="57">
                  <c:v>1.0724618674768047E-5</c:v>
                </c:pt>
                <c:pt idx="58">
                  <c:v>1.1422006729149241E-5</c:v>
                </c:pt>
                <c:pt idx="59">
                  <c:v>1.2164743724424525E-5</c:v>
                </c:pt>
                <c:pt idx="60">
                  <c:v>1.2955778558882705E-5</c:v>
                </c:pt>
                <c:pt idx="61">
                  <c:v>1.3798251888347563E-5</c:v>
                </c:pt>
                <c:pt idx="62">
                  <c:v>1.4695508595564205E-5</c:v>
                </c:pt>
                <c:pt idx="63">
                  <c:v>1.565111107043022E-5</c:v>
                </c:pt>
                <c:pt idx="64">
                  <c:v>1.6668853353798388E-5</c:v>
                </c:pt>
                <c:pt idx="65">
                  <c:v>1.7752776201006056E-5</c:v>
                </c:pt>
                <c:pt idx="66">
                  <c:v>1.8907183124938215E-5</c:v>
                </c:pt>
                <c:pt idx="67">
                  <c:v>2.013665748232042E-5</c:v>
                </c:pt>
                <c:pt idx="68">
                  <c:v>2.1446080671079145E-5</c:v>
                </c:pt>
                <c:pt idx="69">
                  <c:v>2.2840651511019008E-5</c:v>
                </c:pt>
                <c:pt idx="70">
                  <c:v>2.4325906884764315E-5</c:v>
                </c:pt>
                <c:pt idx="71">
                  <c:v>2.5907743720915603E-5</c:v>
                </c:pt>
                <c:pt idx="72">
                  <c:v>2.7592442406701442E-5</c:v>
                </c:pt>
                <c:pt idx="73">
                  <c:v>2.9386691723081063E-5</c:v>
                </c:pt>
                <c:pt idx="74">
                  <c:v>3.1297615401297808E-5</c:v>
                </c:pt>
                <c:pt idx="75">
                  <c:v>3.3332800406321217E-5</c:v>
                </c:pt>
                <c:pt idx="76">
                  <c:v>3.5500327059472253E-5</c:v>
                </c:pt>
                <c:pt idx="77">
                  <c:v>3.7808801119827338E-5</c:v>
                </c:pt>
                <c:pt idx="78">
                  <c:v>4.0267387951774735E-5</c:v>
                </c:pt>
                <c:pt idx="79">
                  <c:v>4.2885848914379398E-5</c:v>
                </c:pt>
                <c:pt idx="80">
                  <c:v>4.5674580117032831E-5</c:v>
                </c:pt>
                <c:pt idx="81">
                  <c:v>4.8644653695260537E-5</c:v>
                </c:pt>
                <c:pt idx="82">
                  <c:v>5.1807861770564713E-5</c:v>
                </c:pt>
                <c:pt idx="83">
                  <c:v>5.517676326883695E-5</c:v>
                </c:pt>
                <c:pt idx="84">
                  <c:v>5.8764733783223448E-5</c:v>
                </c:pt>
                <c:pt idx="85">
                  <c:v>6.2586018679415504E-5</c:v>
                </c:pt>
                <c:pt idx="86">
                  <c:v>6.6655789654209376E-5</c:v>
                </c:pt>
                <c:pt idx="87">
                  <c:v>7.0990204971889298E-5</c:v>
                </c:pt>
                <c:pt idx="88">
                  <c:v>7.56064736175938E-5</c:v>
                </c:pt>
                <c:pt idx="89">
                  <c:v>8.0522923622371062E-5</c:v>
                </c:pt>
                <c:pt idx="90">
                  <c:v>8.5759074831197557E-5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403F-BA78-92BBD4886588}"/>
            </c:ext>
          </c:extLst>
        </c:ser>
        <c:ser>
          <c:idx val="1"/>
          <c:order val="1"/>
          <c:tx>
            <c:strRef>
              <c:f>MIMICS_fT2!$W$1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MIMICS_fT2!$W$2:$W$92</c:f>
              <c:numCache>
                <c:formatCode>General</c:formatCode>
                <c:ptCount val="91"/>
                <c:pt idx="0">
                  <c:v>1.6297629735080555E-8</c:v>
                </c:pt>
                <c:pt idx="1">
                  <c:v>1.735741308371499E-8</c:v>
                </c:pt>
                <c:pt idx="2">
                  <c:v>1.8486110793781074E-8</c:v>
                </c:pt>
                <c:pt idx="3">
                  <c:v>1.9688204148380379E-8</c:v>
                </c:pt>
                <c:pt idx="4">
                  <c:v>2.0968465834290232E-8</c:v>
                </c:pt>
                <c:pt idx="5">
                  <c:v>2.2331978891023743E-8</c:v>
                </c:pt>
                <c:pt idx="6">
                  <c:v>2.3784156892087255E-8</c:v>
                </c:pt>
                <c:pt idx="7">
                  <c:v>2.5330765438561153E-8</c:v>
                </c:pt>
                <c:pt idx="8">
                  <c:v>2.697794505034038E-8</c:v>
                </c:pt>
                <c:pt idx="9">
                  <c:v>2.8732235545919849E-8</c:v>
                </c:pt>
                <c:pt idx="10">
                  <c:v>3.0600602007520385E-8</c:v>
                </c:pt>
                <c:pt idx="11">
                  <c:v>3.2590462434644585E-8</c:v>
                </c:pt>
                <c:pt idx="12">
                  <c:v>3.470971719585611E-8</c:v>
                </c:pt>
                <c:pt idx="13">
                  <c:v>3.6966780395715124E-8</c:v>
                </c:pt>
                <c:pt idx="14">
                  <c:v>3.937061328140627E-8</c:v>
                </c:pt>
                <c:pt idx="15">
                  <c:v>4.1930759821694168E-8</c:v>
                </c:pt>
                <c:pt idx="16">
                  <c:v>4.4657384599465967E-8</c:v>
                </c:pt>
                <c:pt idx="17">
                  <c:v>4.7561313168306018E-8</c:v>
                </c:pt>
                <c:pt idx="18">
                  <c:v>5.0654075033331215E-8</c:v>
                </c:pt>
                <c:pt idx="19">
                  <c:v>5.394794942693416E-8</c:v>
                </c:pt>
                <c:pt idx="20">
                  <c:v>5.7456014061177987E-8</c:v>
                </c:pt>
                <c:pt idx="21">
                  <c:v>6.1192197050405815E-8</c:v>
                </c:pt>
                <c:pt idx="22">
                  <c:v>6.5171332210212966E-8</c:v>
                </c:pt>
                <c:pt idx="23">
                  <c:v>6.940921795233647E-8</c:v>
                </c:pt>
                <c:pt idx="24">
                  <c:v>7.3922680009293682E-8</c:v>
                </c:pt>
                <c:pt idx="25">
                  <c:v>7.8729638237805229E-8</c:v>
                </c:pt>
                <c:pt idx="26">
                  <c:v>8.3849177766233871E-8</c:v>
                </c:pt>
                <c:pt idx="27">
                  <c:v>8.9301624768515879E-8</c:v>
                </c:pt>
                <c:pt idx="28">
                  <c:v>9.5108627165432514E-8</c:v>
                </c:pt>
                <c:pt idx="29">
                  <c:v>1.0129324057362923E-7</c:v>
                </c:pt>
                <c:pt idx="30">
                  <c:v>1.0788001984362863E-7</c:v>
                </c:pt>
                <c:pt idx="31">
                  <c:v>1.1489511655027029E-7</c:v>
                </c:pt>
                <c:pt idx="32">
                  <c:v>1.2236638282264677E-7</c:v>
                </c:pt>
                <c:pt idx="33">
                  <c:v>1.3032348192577151E-7</c:v>
                </c:pt>
                <c:pt idx="34">
                  <c:v>1.3879800603302258E-7</c:v>
                </c:pt>
                <c:pt idx="35">
                  <c:v>1.4782360165695761E-7</c:v>
                </c:pt>
                <c:pt idx="36">
                  <c:v>1.5743610323649727E-7</c:v>
                </c:pt>
                <c:pt idx="37">
                  <c:v>1.6767367541086012E-7</c:v>
                </c:pt>
                <c:pt idx="38">
                  <c:v>1.7857696454512417E-7</c:v>
                </c:pt>
                <c:pt idx="39">
                  <c:v>1.901892601090146E-7</c:v>
                </c:pt>
                <c:pt idx="40">
                  <c:v>2.0255666654964438E-7</c:v>
                </c:pt>
                <c:pt idx="41">
                  <c:v>2.1572828634059721E-7</c:v>
                </c:pt>
                <c:pt idx="42">
                  <c:v>2.2975641493411236E-7</c:v>
                </c:pt>
                <c:pt idx="43">
                  <c:v>2.4469674839039391E-7</c:v>
                </c:pt>
                <c:pt idx="44">
                  <c:v>2.6060860450839925E-7</c:v>
                </c:pt>
                <c:pt idx="45">
                  <c:v>2.7755515833606193E-7</c:v>
                </c:pt>
                <c:pt idx="46">
                  <c:v>2.9560369299500047E-7</c:v>
                </c:pt>
                <c:pt idx="47">
                  <c:v>3.1482586681556653E-7</c:v>
                </c:pt>
                <c:pt idx="48">
                  <c:v>3.3529799784283889E-7</c:v>
                </c:pt>
                <c:pt idx="49">
                  <c:v>3.5710136684314371E-7</c:v>
                </c:pt>
                <c:pt idx="50">
                  <c:v>3.8032254001413212E-7</c:v>
                </c:pt>
                <c:pt idx="51">
                  <c:v>4.0505371267967306E-7</c:v>
                </c:pt>
                <c:pt idx="52">
                  <c:v>4.3139307533413744E-7</c:v>
                </c:pt>
                <c:pt idx="53">
                  <c:v>4.5944520348938876E-7</c:v>
                </c:pt>
                <c:pt idx="54">
                  <c:v>4.8932147287228754E-7</c:v>
                </c:pt>
                <c:pt idx="55">
                  <c:v>5.211405016211797E-7</c:v>
                </c:pt>
                <c:pt idx="56">
                  <c:v>5.5502862123702178E-7</c:v>
                </c:pt>
                <c:pt idx="57">
                  <c:v>5.911203781589747E-7</c:v>
                </c:pt>
                <c:pt idx="58">
                  <c:v>6.2955906795586655E-7</c:v>
                </c:pt>
                <c:pt idx="59">
                  <c:v>6.7049730425444366E-7</c:v>
                </c:pt>
                <c:pt idx="60">
                  <c:v>7.140976246632209E-7</c:v>
                </c:pt>
                <c:pt idx="61">
                  <c:v>7.6053313609765304E-7</c:v>
                </c:pt>
                <c:pt idx="62">
                  <c:v>8.0998820206875626E-7</c:v>
                </c:pt>
                <c:pt idx="63">
                  <c:v>8.6265917466393507E-7</c:v>
                </c:pt>
                <c:pt idx="64">
                  <c:v>9.1875517412621725E-7</c:v>
                </c:pt>
                <c:pt idx="65">
                  <c:v>9.7849891912705349E-7</c:v>
                </c:pt>
                <c:pt idx="66">
                  <c:v>1.0421276110291344E-6</c:v>
                </c:pt>
                <c:pt idx="67">
                  <c:v>1.1098938756500299E-6</c:v>
                </c:pt>
                <c:pt idx="68">
                  <c:v>1.1820667662657356E-6</c:v>
                </c:pt>
                <c:pt idx="69">
                  <c:v>1.2589328318363662E-6</c:v>
                </c:pt>
                <c:pt idx="70">
                  <c:v>1.3407972546952016E-6</c:v>
                </c:pt>
                <c:pt idx="71">
                  <c:v>1.427985062218043E-6</c:v>
                </c:pt>
                <c:pt idx="72">
                  <c:v>1.520842417283601E-6</c:v>
                </c:pt>
                <c:pt idx="73">
                  <c:v>1.6197379926484515E-6</c:v>
                </c:pt>
                <c:pt idx="74">
                  <c:v>1.7250644346932405E-6</c:v>
                </c:pt>
                <c:pt idx="75">
                  <c:v>1.8372399223516802E-6</c:v>
                </c:pt>
                <c:pt idx="76">
                  <c:v>1.9567098274117787E-6</c:v>
                </c:pt>
                <c:pt idx="77">
                  <c:v>2.0839484827812007E-6</c:v>
                </c:pt>
                <c:pt idx="78">
                  <c:v>2.219461065737336E-6</c:v>
                </c:pt>
                <c:pt idx="79">
                  <c:v>2.3637856036391792E-6</c:v>
                </c:pt>
                <c:pt idx="80">
                  <c:v>2.5174951100643003E-6</c:v>
                </c:pt>
                <c:pt idx="81">
                  <c:v>2.6811998598520511E-6</c:v>
                </c:pt>
                <c:pt idx="82">
                  <c:v>2.8555498120856455E-6</c:v>
                </c:pt>
                <c:pt idx="83">
                  <c:v>3.0412371906331247E-6</c:v>
                </c:pt>
                <c:pt idx="84">
                  <c:v>3.2389992324926941E-6</c:v>
                </c:pt>
                <c:pt idx="85">
                  <c:v>3.4496211148543146E-6</c:v>
                </c:pt>
                <c:pt idx="86">
                  <c:v>3.6739390724988647E-6</c:v>
                </c:pt>
                <c:pt idx="87">
                  <c:v>3.9128437179118565E-6</c:v>
                </c:pt>
                <c:pt idx="88">
                  <c:v>4.1672835772937366E-6</c:v>
                </c:pt>
                <c:pt idx="89">
                  <c:v>4.4382688565056779E-6</c:v>
                </c:pt>
                <c:pt idx="90">
                  <c:v>4.7268754519029765E-6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403F-BA78-92BBD4886588}"/>
            </c:ext>
          </c:extLst>
        </c:ser>
        <c:ser>
          <c:idx val="2"/>
          <c:order val="2"/>
          <c:tx>
            <c:strRef>
              <c:f>MIMICS_fT2!$X$1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MIMICS_fT2!$X$2:$X$92</c:f>
              <c:numCache>
                <c:formatCode>General</c:formatCode>
                <c:ptCount val="91"/>
                <c:pt idx="0">
                  <c:v>1.5759893867871362E-7</c:v>
                </c:pt>
                <c:pt idx="1">
                  <c:v>1.6784709952719876E-7</c:v>
                </c:pt>
                <c:pt idx="2">
                  <c:v>1.7876166588359478E-7</c:v>
                </c:pt>
                <c:pt idx="3">
                  <c:v>1.9038597199172766E-7</c:v>
                </c:pt>
                <c:pt idx="4">
                  <c:v>2.0276616998432956E-7</c:v>
                </c:pt>
                <c:pt idx="5">
                  <c:v>2.1595141312144813E-7</c:v>
                </c:pt>
                <c:pt idx="6">
                  <c:v>2.2999405094426975E-7</c:v>
                </c:pt>
                <c:pt idx="7">
                  <c:v>2.4494983711917947E-7</c:v>
                </c:pt>
                <c:pt idx="8">
                  <c:v>2.6087815079726272E-7</c:v>
                </c:pt>
                <c:pt idx="9">
                  <c:v>2.7784223236811655E-7</c:v>
                </c:pt>
                <c:pt idx="10">
                  <c:v>2.9590943454398517E-7</c:v>
                </c:pt>
                <c:pt idx="11">
                  <c:v>3.1515148977110345E-7</c:v>
                </c:pt>
                <c:pt idx="12">
                  <c:v>3.3564479502995536E-7</c:v>
                </c:pt>
                <c:pt idx="13">
                  <c:v>3.5747071515519273E-7</c:v>
                </c:pt>
                <c:pt idx="14">
                  <c:v>3.8071590587948924E-7</c:v>
                </c:pt>
                <c:pt idx="15">
                  <c:v>4.0547265788391556E-7</c:v>
                </c:pt>
                <c:pt idx="16">
                  <c:v>4.3183926322082314E-7</c:v>
                </c:pt>
                <c:pt idx="17">
                  <c:v>4.5992040556404908E-7</c:v>
                </c:pt>
                <c:pt idx="18">
                  <c:v>4.8982757583585924E-7</c:v>
                </c:pt>
                <c:pt idx="19">
                  <c:v>5.2167951486079801E-7</c:v>
                </c:pt>
                <c:pt idx="20">
                  <c:v>5.5560268480391645E-7</c:v>
                </c:pt>
                <c:pt idx="21">
                  <c:v>5.9173177126514221E-7</c:v>
                </c:pt>
                <c:pt idx="22">
                  <c:v>6.3021021802325669E-7</c:v>
                </c:pt>
                <c:pt idx="23">
                  <c:v>6.7119079655258068E-7</c:v>
                </c:pt>
                <c:pt idx="24">
                  <c:v>7.14836212573537E-7</c:v>
                </c:pt>
                <c:pt idx="25">
                  <c:v>7.6131975204527157E-7</c:v>
                </c:pt>
                <c:pt idx="26">
                  <c:v>8.1082596916513723E-7</c:v>
                </c:pt>
                <c:pt idx="27">
                  <c:v>8.6355141910660581E-7</c:v>
                </c:pt>
                <c:pt idx="28">
                  <c:v>9.1970543840481641E-7</c:v>
                </c:pt>
                <c:pt idx="29">
                  <c:v>9.795109760881233E-7</c:v>
                </c:pt>
                <c:pt idx="30">
                  <c:v>1.0432054788555058E-6</c:v>
                </c:pt>
                <c:pt idx="31">
                  <c:v>1.1110418338142594E-6</c:v>
                </c:pt>
                <c:pt idx="32">
                  <c:v>1.1832893725209536E-6</c:v>
                </c:pt>
                <c:pt idx="33">
                  <c:v>1.2602349403119867E-6</c:v>
                </c:pt>
                <c:pt idx="34">
                  <c:v>1.3421840351693279E-6</c:v>
                </c:pt>
                <c:pt idx="35">
                  <c:v>1.429462020643108E-6</c:v>
                </c:pt>
                <c:pt idx="36">
                  <c:v>1.5224154176467255E-6</c:v>
                </c:pt>
                <c:pt idx="37">
                  <c:v>1.6214132802532992E-6</c:v>
                </c:pt>
                <c:pt idx="38">
                  <c:v>1.7268486609558339E-6</c:v>
                </c:pt>
                <c:pt idx="39">
                  <c:v>1.839140171208605E-6</c:v>
                </c:pt>
                <c:pt idx="40">
                  <c:v>1.9587336434456225E-6</c:v>
                </c:pt>
                <c:pt idx="41">
                  <c:v>2.0861039011749092E-6</c:v>
                </c:pt>
                <c:pt idx="42">
                  <c:v>2.2217566441764102E-6</c:v>
                </c:pt>
                <c:pt idx="43">
                  <c:v>2.366230456288354E-6</c:v>
                </c:pt>
                <c:pt idx="44">
                  <c:v>2.5200989437536348E-6</c:v>
                </c:pt>
                <c:pt idx="45">
                  <c:v>2.6839730126160864E-6</c:v>
                </c:pt>
                <c:pt idx="46">
                  <c:v>2.8585032942086345E-6</c:v>
                </c:pt>
                <c:pt idx="47">
                  <c:v>3.0443827283632959E-6</c:v>
                </c:pt>
                <c:pt idx="48">
                  <c:v>3.2423493145991409E-6</c:v>
                </c:pt>
                <c:pt idx="49">
                  <c:v>3.4531890422113119E-6</c:v>
                </c:pt>
                <c:pt idx="50">
                  <c:v>3.6777390108944916E-6</c:v>
                </c:pt>
                <c:pt idx="51">
                  <c:v>3.9168907542906304E-6</c:v>
                </c:pt>
                <c:pt idx="52">
                  <c:v>4.171593779656473E-6</c:v>
                </c:pt>
                <c:pt idx="53">
                  <c:v>4.4428593377045057E-6</c:v>
                </c:pt>
                <c:pt idx="54">
                  <c:v>4.7317644375847202E-6</c:v>
                </c:pt>
                <c:pt idx="55">
                  <c:v>5.039456122947954E-6</c:v>
                </c:pt>
                <c:pt idx="56">
                  <c:v>5.3671560260681069E-6</c:v>
                </c:pt>
                <c:pt idx="57">
                  <c:v>5.7161652181045699E-6</c:v>
                </c:pt>
                <c:pt idx="58">
                  <c:v>6.087869374761834E-6</c:v>
                </c:pt>
                <c:pt idx="59">
                  <c:v>6.4837442778556632E-6</c:v>
                </c:pt>
                <c:pt idx="60">
                  <c:v>6.9053616746286768E-6</c:v>
                </c:pt>
                <c:pt idx="61">
                  <c:v>7.3543955180787735E-6</c:v>
                </c:pt>
                <c:pt idx="62">
                  <c:v>7.8326286130763199E-6</c:v>
                </c:pt>
                <c:pt idx="63">
                  <c:v>8.3419596946573531E-6</c:v>
                </c:pt>
                <c:pt idx="64">
                  <c:v>8.8844109665958658E-6</c:v>
                </c:pt>
                <c:pt idx="65">
                  <c:v>9.4621361301855493E-6</c:v>
                </c:pt>
                <c:pt idx="66">
                  <c:v>1.0077428935107848E-5</c:v>
                </c:pt>
                <c:pt idx="67">
                  <c:v>1.0732732286336009E-5</c:v>
                </c:pt>
                <c:pt idx="68">
                  <c:v>1.1430647943232228E-5</c:v>
                </c:pt>
                <c:pt idx="69">
                  <c:v>1.2173946849346438E-5</c:v>
                </c:pt>
                <c:pt idx="70">
                  <c:v>1.2965580133929347E-5</c:v>
                </c:pt>
                <c:pt idx="71">
                  <c:v>1.3808690828838984E-5</c:v>
                </c:pt>
                <c:pt idx="72">
                  <c:v>1.4706626347360699E-5</c:v>
                </c:pt>
                <c:pt idx="73">
                  <c:v>1.5662951774485397E-5</c:v>
                </c:pt>
                <c:pt idx="74">
                  <c:v>1.668146402141256E-5</c:v>
                </c:pt>
                <c:pt idx="75">
                  <c:v>1.7766206900475752E-5</c:v>
                </c:pt>
                <c:pt idx="76">
                  <c:v>1.8921487180343099E-5</c:v>
                </c:pt>
                <c:pt idx="77">
                  <c:v>2.0151891685236486E-5</c:v>
                </c:pt>
                <c:pt idx="78">
                  <c:v>2.1462305506059031E-5</c:v>
                </c:pt>
                <c:pt idx="79">
                  <c:v>2.2857931395734692E-5</c:v>
                </c:pt>
                <c:pt idx="80">
                  <c:v>2.4344310425765357E-5</c:v>
                </c:pt>
                <c:pt idx="81">
                  <c:v>2.5927343986018612E-5</c:v>
                </c:pt>
                <c:pt idx="82">
                  <c:v>2.7613317215092164E-5</c:v>
                </c:pt>
                <c:pt idx="83">
                  <c:v>2.9408923954281018E-5</c:v>
                </c:pt>
                <c:pt idx="84">
                  <c:v>3.1321293324221758E-5</c:v>
                </c:pt>
                <c:pt idx="85">
                  <c:v>3.3358018029732446E-5</c:v>
                </c:pt>
                <c:pt idx="86">
                  <c:v>3.5527184505226866E-5</c:v>
                </c:pt>
                <c:pt idx="87">
                  <c:v>3.7837405020389145E-5</c:v>
                </c:pt>
                <c:pt idx="88">
                  <c:v>4.0297851873579805E-5</c:v>
                </c:pt>
                <c:pt idx="89">
                  <c:v>4.291829380873007E-5</c:v>
                </c:pt>
                <c:pt idx="90">
                  <c:v>4.5709134800312228E-5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6-403F-BA78-92BBD4886588}"/>
            </c:ext>
          </c:extLst>
        </c:ser>
        <c:ser>
          <c:idx val="3"/>
          <c:order val="3"/>
          <c:tx>
            <c:strRef>
              <c:f>MIMICS_fT2!$Y$1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MIMICS_fT2!$Y$2:$Y$92</c:f>
              <c:numCache>
                <c:formatCode>General</c:formatCode>
                <c:ptCount val="91"/>
                <c:pt idx="0">
                  <c:v>2.4446444602620835E-8</c:v>
                </c:pt>
                <c:pt idx="1">
                  <c:v>2.6036119625572488E-8</c:v>
                </c:pt>
                <c:pt idx="2">
                  <c:v>2.7729166190671609E-8</c:v>
                </c:pt>
                <c:pt idx="3">
                  <c:v>2.953230622257057E-8</c:v>
                </c:pt>
                <c:pt idx="4">
                  <c:v>3.1452698751435347E-8</c:v>
                </c:pt>
                <c:pt idx="5">
                  <c:v>3.3497968336535616E-8</c:v>
                </c:pt>
                <c:pt idx="6">
                  <c:v>3.5676235338130881E-8</c:v>
                </c:pt>
                <c:pt idx="7">
                  <c:v>3.799614815784173E-8</c:v>
                </c:pt>
                <c:pt idx="8">
                  <c:v>4.0466917575510565E-8</c:v>
                </c:pt>
                <c:pt idx="9">
                  <c:v>4.309835331887977E-8</c:v>
                </c:pt>
                <c:pt idx="10">
                  <c:v>4.590090301128058E-8</c:v>
                </c:pt>
                <c:pt idx="11">
                  <c:v>4.8885693651966868E-8</c:v>
                </c:pt>
                <c:pt idx="12">
                  <c:v>5.2064575793784165E-8</c:v>
                </c:pt>
                <c:pt idx="13">
                  <c:v>5.5450170593572683E-8</c:v>
                </c:pt>
                <c:pt idx="14">
                  <c:v>5.9055919922109402E-8</c:v>
                </c:pt>
                <c:pt idx="15">
                  <c:v>6.2896139732541248E-8</c:v>
                </c:pt>
                <c:pt idx="16">
                  <c:v>6.698607689919894E-8</c:v>
                </c:pt>
                <c:pt idx="17">
                  <c:v>7.134196975245903E-8</c:v>
                </c:pt>
                <c:pt idx="18">
                  <c:v>7.5981112549996829E-8</c:v>
                </c:pt>
                <c:pt idx="19">
                  <c:v>8.0921924140401234E-8</c:v>
                </c:pt>
                <c:pt idx="20">
                  <c:v>8.6184021091766977E-8</c:v>
                </c:pt>
                <c:pt idx="21">
                  <c:v>9.1788295575608729E-8</c:v>
                </c:pt>
                <c:pt idx="22">
                  <c:v>9.7756998315319449E-8</c:v>
                </c:pt>
                <c:pt idx="23">
                  <c:v>1.041138269285047E-7</c:v>
                </c:pt>
                <c:pt idx="24">
                  <c:v>1.1088402001394052E-7</c:v>
                </c:pt>
                <c:pt idx="25">
                  <c:v>1.1809445735670784E-7</c:v>
                </c:pt>
                <c:pt idx="26">
                  <c:v>1.2577376664935081E-7</c:v>
                </c:pt>
                <c:pt idx="27">
                  <c:v>1.3395243715277383E-7</c:v>
                </c:pt>
                <c:pt idx="28">
                  <c:v>1.4266294074814877E-7</c:v>
                </c:pt>
                <c:pt idx="29">
                  <c:v>1.5193986086044385E-7</c:v>
                </c:pt>
                <c:pt idx="30">
                  <c:v>1.6182002976544298E-7</c:v>
                </c:pt>
                <c:pt idx="31">
                  <c:v>1.7234267482540545E-7</c:v>
                </c:pt>
                <c:pt idx="32">
                  <c:v>1.8354957423397021E-7</c:v>
                </c:pt>
                <c:pt idx="33">
                  <c:v>1.9548522288865722E-7</c:v>
                </c:pt>
                <c:pt idx="34">
                  <c:v>2.0819700904953385E-7</c:v>
                </c:pt>
                <c:pt idx="35">
                  <c:v>2.2173540248543643E-7</c:v>
                </c:pt>
                <c:pt idx="36">
                  <c:v>2.3615415485474588E-7</c:v>
                </c:pt>
                <c:pt idx="37">
                  <c:v>2.5151051311629017E-7</c:v>
                </c:pt>
                <c:pt idx="38">
                  <c:v>2.6786544681768619E-7</c:v>
                </c:pt>
                <c:pt idx="39">
                  <c:v>2.8528389016352188E-7</c:v>
                </c:pt>
                <c:pt idx="40">
                  <c:v>3.0383499982446658E-7</c:v>
                </c:pt>
                <c:pt idx="41">
                  <c:v>3.2359242951089578E-7</c:v>
                </c:pt>
                <c:pt idx="42">
                  <c:v>3.4463462240116854E-7</c:v>
                </c:pt>
                <c:pt idx="43">
                  <c:v>3.6704512258559092E-7</c:v>
                </c:pt>
                <c:pt idx="44">
                  <c:v>3.9091290676259885E-7</c:v>
                </c:pt>
                <c:pt idx="45">
                  <c:v>4.1633273750409286E-7</c:v>
                </c:pt>
                <c:pt idx="46">
                  <c:v>4.4340553949250073E-7</c:v>
                </c:pt>
                <c:pt idx="47">
                  <c:v>4.7223880022334982E-7</c:v>
                </c:pt>
                <c:pt idx="48">
                  <c:v>5.0294699676425845E-7</c:v>
                </c:pt>
                <c:pt idx="49">
                  <c:v>5.3565205026471551E-7</c:v>
                </c:pt>
                <c:pt idx="50">
                  <c:v>5.7048381002119818E-7</c:v>
                </c:pt>
                <c:pt idx="51">
                  <c:v>6.0758056901950965E-7</c:v>
                </c:pt>
                <c:pt idx="52">
                  <c:v>6.470896130012061E-7</c:v>
                </c:pt>
                <c:pt idx="53">
                  <c:v>6.8916780523408306E-7</c:v>
                </c:pt>
                <c:pt idx="54">
                  <c:v>7.339822093084312E-7</c:v>
                </c:pt>
                <c:pt idx="55">
                  <c:v>7.8171075243176944E-7</c:v>
                </c:pt>
                <c:pt idx="56">
                  <c:v>8.3254293185553267E-7</c:v>
                </c:pt>
                <c:pt idx="57">
                  <c:v>8.8668056723846194E-7</c:v>
                </c:pt>
                <c:pt idx="58">
                  <c:v>9.4433860193379988E-7</c:v>
                </c:pt>
                <c:pt idx="59">
                  <c:v>1.0057459563816654E-6</c:v>
                </c:pt>
                <c:pt idx="60">
                  <c:v>1.0711464369948314E-6</c:v>
                </c:pt>
                <c:pt idx="61">
                  <c:v>1.1407997041464795E-6</c:v>
                </c:pt>
                <c:pt idx="62">
                  <c:v>1.2149823031031344E-6</c:v>
                </c:pt>
                <c:pt idx="63">
                  <c:v>1.2939887619959026E-6</c:v>
                </c:pt>
                <c:pt idx="64">
                  <c:v>1.3781327611893258E-6</c:v>
                </c:pt>
                <c:pt idx="65">
                  <c:v>1.4677483786905801E-6</c:v>
                </c:pt>
                <c:pt idx="66">
                  <c:v>1.5631914165437015E-6</c:v>
                </c:pt>
                <c:pt idx="67">
                  <c:v>1.6648408134750445E-6</c:v>
                </c:pt>
                <c:pt idx="68">
                  <c:v>1.7731001493986031E-6</c:v>
                </c:pt>
                <c:pt idx="69">
                  <c:v>1.8883992477545496E-6</c:v>
                </c:pt>
                <c:pt idx="70">
                  <c:v>2.0111958820428023E-6</c:v>
                </c:pt>
                <c:pt idx="71">
                  <c:v>2.1419775933270643E-6</c:v>
                </c:pt>
                <c:pt idx="72">
                  <c:v>2.2812636259254014E-6</c:v>
                </c:pt>
                <c:pt idx="73">
                  <c:v>2.4296069889726771E-6</c:v>
                </c:pt>
                <c:pt idx="74">
                  <c:v>2.5875966520398607E-6</c:v>
                </c:pt>
                <c:pt idx="75">
                  <c:v>2.7558598835275203E-6</c:v>
                </c:pt>
                <c:pt idx="76">
                  <c:v>2.9350647411176677E-6</c:v>
                </c:pt>
                <c:pt idx="77">
                  <c:v>3.1259227241718018E-6</c:v>
                </c:pt>
                <c:pt idx="78">
                  <c:v>3.3291915986060043E-6</c:v>
                </c:pt>
                <c:pt idx="79">
                  <c:v>3.5456784054587693E-6</c:v>
                </c:pt>
                <c:pt idx="80">
                  <c:v>3.7762426650964504E-6</c:v>
                </c:pt>
                <c:pt idx="81">
                  <c:v>4.021799789778077E-6</c:v>
                </c:pt>
                <c:pt idx="82">
                  <c:v>4.283324718128468E-6</c:v>
                </c:pt>
                <c:pt idx="83">
                  <c:v>4.5618557859496877E-6</c:v>
                </c:pt>
                <c:pt idx="84">
                  <c:v>4.8584988487390407E-6</c:v>
                </c:pt>
                <c:pt idx="85">
                  <c:v>5.1744316722814721E-6</c:v>
                </c:pt>
                <c:pt idx="86">
                  <c:v>5.5109086087482976E-6</c:v>
                </c:pt>
                <c:pt idx="87">
                  <c:v>5.8692655768677839E-6</c:v>
                </c:pt>
                <c:pt idx="88">
                  <c:v>6.2509253659406048E-6</c:v>
                </c:pt>
                <c:pt idx="89">
                  <c:v>6.6574032847585185E-6</c:v>
                </c:pt>
                <c:pt idx="90">
                  <c:v>7.0903131778544652E-6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403F-BA78-92BBD4886588}"/>
            </c:ext>
          </c:extLst>
        </c:ser>
        <c:ser>
          <c:idx val="4"/>
          <c:order val="4"/>
          <c:tx>
            <c:strRef>
              <c:f>MIMICS_fT2!$Z$1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MIMICS_fT2!$Z$2:$Z$92</c:f>
              <c:numCache>
                <c:formatCode>General</c:formatCode>
                <c:ptCount val="91"/>
                <c:pt idx="0">
                  <c:v>4.7279681603614086E-8</c:v>
                </c:pt>
                <c:pt idx="1">
                  <c:v>5.0354129858159638E-8</c:v>
                </c:pt>
                <c:pt idx="2">
                  <c:v>5.3628499765078432E-8</c:v>
                </c:pt>
                <c:pt idx="3">
                  <c:v>5.7115791597518299E-8</c:v>
                </c:pt>
                <c:pt idx="4">
                  <c:v>6.0829850995298873E-8</c:v>
                </c:pt>
                <c:pt idx="5">
                  <c:v>6.4785423936434436E-8</c:v>
                </c:pt>
                <c:pt idx="6">
                  <c:v>6.8998215283280924E-8</c:v>
                </c:pt>
                <c:pt idx="7">
                  <c:v>7.3484951135753832E-8</c:v>
                </c:pt>
                <c:pt idx="8">
                  <c:v>7.8263445239178828E-8</c:v>
                </c:pt>
                <c:pt idx="9">
                  <c:v>8.335266971043497E-8</c:v>
                </c:pt>
                <c:pt idx="10">
                  <c:v>8.8772830363195554E-8</c:v>
                </c:pt>
                <c:pt idx="11">
                  <c:v>9.4545446931331036E-8</c:v>
                </c:pt>
                <c:pt idx="12">
                  <c:v>1.0069343850898661E-7</c:v>
                </c:pt>
                <c:pt idx="13">
                  <c:v>1.0724121454655783E-7</c:v>
                </c:pt>
                <c:pt idx="14">
                  <c:v>1.1421477176384678E-7</c:v>
                </c:pt>
                <c:pt idx="15">
                  <c:v>1.2164179736517467E-7</c:v>
                </c:pt>
                <c:pt idx="16">
                  <c:v>1.2955177896624694E-7</c:v>
                </c:pt>
                <c:pt idx="17">
                  <c:v>1.3797612166921474E-7</c:v>
                </c:pt>
                <c:pt idx="18">
                  <c:v>1.4694827275075776E-7</c:v>
                </c:pt>
                <c:pt idx="19">
                  <c:v>1.5650385445823938E-7</c:v>
                </c:pt>
                <c:pt idx="20">
                  <c:v>1.666808054411749E-7</c:v>
                </c:pt>
                <c:pt idx="21">
                  <c:v>1.7751953137954264E-7</c:v>
                </c:pt>
                <c:pt idx="22">
                  <c:v>1.8906306540697699E-7</c:v>
                </c:pt>
                <c:pt idx="23">
                  <c:v>2.0135723896577422E-7</c:v>
                </c:pt>
                <c:pt idx="24">
                  <c:v>2.1445086377206113E-7</c:v>
                </c:pt>
                <c:pt idx="25">
                  <c:v>2.2839592561358145E-7</c:v>
                </c:pt>
                <c:pt idx="26">
                  <c:v>2.4324779074954119E-7</c:v>
                </c:pt>
                <c:pt idx="27">
                  <c:v>2.5906542573198171E-7</c:v>
                </c:pt>
                <c:pt idx="28">
                  <c:v>2.7591163152144489E-7</c:v>
                </c:pt>
                <c:pt idx="29">
                  <c:v>2.9385329282643705E-7</c:v>
                </c:pt>
                <c:pt idx="30">
                  <c:v>3.129616436566517E-7</c:v>
                </c:pt>
                <c:pt idx="31">
                  <c:v>3.3331255014427782E-7</c:v>
                </c:pt>
                <c:pt idx="32">
                  <c:v>3.5498681175628613E-7</c:v>
                </c:pt>
                <c:pt idx="33">
                  <c:v>3.7807048209359603E-7</c:v>
                </c:pt>
                <c:pt idx="34">
                  <c:v>4.0265521055079844E-7</c:v>
                </c:pt>
                <c:pt idx="35">
                  <c:v>4.2883860619293239E-7</c:v>
                </c:pt>
                <c:pt idx="36">
                  <c:v>4.5672462529401765E-7</c:v>
                </c:pt>
                <c:pt idx="37">
                  <c:v>4.8642398407598985E-7</c:v>
                </c:pt>
                <c:pt idx="38">
                  <c:v>5.180545982867501E-7</c:v>
                </c:pt>
                <c:pt idx="39">
                  <c:v>5.5174205136258147E-7</c:v>
                </c:pt>
                <c:pt idx="40">
                  <c:v>5.8762009303368664E-7</c:v>
                </c:pt>
                <c:pt idx="41">
                  <c:v>6.2583117035247275E-7</c:v>
                </c:pt>
                <c:pt idx="42">
                  <c:v>6.6652699325292316E-7</c:v>
                </c:pt>
                <c:pt idx="43">
                  <c:v>7.098691368865062E-7</c:v>
                </c:pt>
                <c:pt idx="44">
                  <c:v>7.5602968312609043E-7</c:v>
                </c:pt>
                <c:pt idx="45">
                  <c:v>8.0519190378482589E-7</c:v>
                </c:pt>
                <c:pt idx="46">
                  <c:v>8.5755098826259041E-7</c:v>
                </c:pt>
                <c:pt idx="47">
                  <c:v>9.1331481850898895E-7</c:v>
                </c:pt>
                <c:pt idx="48">
                  <c:v>9.7270479437974249E-7</c:v>
                </c:pt>
                <c:pt idx="49">
                  <c:v>1.0359567126633935E-6</c:v>
                </c:pt>
                <c:pt idx="50">
                  <c:v>1.1033217032683474E-6</c:v>
                </c:pt>
                <c:pt idx="51">
                  <c:v>1.1750672262871892E-6</c:v>
                </c:pt>
                <c:pt idx="52">
                  <c:v>1.2514781338969418E-6</c:v>
                </c:pt>
                <c:pt idx="53">
                  <c:v>1.3328578013113521E-6</c:v>
                </c:pt>
                <c:pt idx="54">
                  <c:v>1.4195293312754163E-6</c:v>
                </c:pt>
                <c:pt idx="55">
                  <c:v>1.5118368368843861E-6</c:v>
                </c:pt>
                <c:pt idx="56">
                  <c:v>1.610146807820432E-6</c:v>
                </c:pt>
                <c:pt idx="57">
                  <c:v>1.7148495654313708E-6</c:v>
                </c:pt>
                <c:pt idx="58">
                  <c:v>1.8263608124285499E-6</c:v>
                </c:pt>
                <c:pt idx="59">
                  <c:v>1.9451232833566988E-6</c:v>
                </c:pt>
                <c:pt idx="60">
                  <c:v>2.0716085023886034E-6</c:v>
                </c:pt>
                <c:pt idx="61">
                  <c:v>2.2063186554236316E-6</c:v>
                </c:pt>
                <c:pt idx="62">
                  <c:v>2.3497885839228963E-6</c:v>
                </c:pt>
                <c:pt idx="63">
                  <c:v>2.5025879083972061E-6</c:v>
                </c:pt>
                <c:pt idx="64">
                  <c:v>2.6653232899787595E-6</c:v>
                </c:pt>
                <c:pt idx="65">
                  <c:v>2.8386408390556647E-6</c:v>
                </c:pt>
                <c:pt idx="66">
                  <c:v>3.0232286805323547E-6</c:v>
                </c:pt>
                <c:pt idx="67">
                  <c:v>3.219819685900802E-6</c:v>
                </c:pt>
                <c:pt idx="68">
                  <c:v>3.4291943829696684E-6</c:v>
                </c:pt>
                <c:pt idx="69">
                  <c:v>3.652184054803932E-6</c:v>
                </c:pt>
                <c:pt idx="70">
                  <c:v>3.8896740401788036E-6</c:v>
                </c:pt>
                <c:pt idx="71">
                  <c:v>4.1426072486516953E-6</c:v>
                </c:pt>
                <c:pt idx="72">
                  <c:v>4.4119879042082088E-6</c:v>
                </c:pt>
                <c:pt idx="73">
                  <c:v>4.6988855323456187E-6</c:v>
                </c:pt>
                <c:pt idx="74">
                  <c:v>5.0044392064237672E-6</c:v>
                </c:pt>
                <c:pt idx="75">
                  <c:v>5.3298620701427262E-6</c:v>
                </c:pt>
                <c:pt idx="76">
                  <c:v>5.6764461541029288E-6</c:v>
                </c:pt>
                <c:pt idx="77">
                  <c:v>6.0455675055709463E-6</c:v>
                </c:pt>
                <c:pt idx="78">
                  <c:v>6.4386916518177097E-6</c:v>
                </c:pt>
                <c:pt idx="79">
                  <c:v>6.8573794187204077E-6</c:v>
                </c:pt>
                <c:pt idx="80">
                  <c:v>7.3032931277296073E-6</c:v>
                </c:pt>
                <c:pt idx="81">
                  <c:v>7.7782031958055836E-6</c:v>
                </c:pt>
                <c:pt idx="82">
                  <c:v>8.2839951645276495E-6</c:v>
                </c:pt>
                <c:pt idx="83">
                  <c:v>8.8226771862843052E-6</c:v>
                </c:pt>
                <c:pt idx="84">
                  <c:v>9.3963879972665256E-6</c:v>
                </c:pt>
                <c:pt idx="85">
                  <c:v>1.0007405408919735E-5</c:v>
                </c:pt>
                <c:pt idx="86">
                  <c:v>1.0658155351568061E-5</c:v>
                </c:pt>
                <c:pt idx="87">
                  <c:v>1.1351221506116743E-5</c:v>
                </c:pt>
                <c:pt idx="88">
                  <c:v>1.2089355562073942E-5</c:v>
                </c:pt>
                <c:pt idx="89">
                  <c:v>1.2875488142619021E-5</c:v>
                </c:pt>
                <c:pt idx="90">
                  <c:v>1.3712740440093668E-5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6-403F-BA78-92BBD4886588}"/>
            </c:ext>
          </c:extLst>
        </c:ser>
        <c:ser>
          <c:idx val="5"/>
          <c:order val="5"/>
          <c:tx>
            <c:strRef>
              <c:f>MIMICS_fT2!$AA$1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MIMICS_fT2!$T$2:$T$92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MIMICS_fT2!$AA$2:$AA$92</c:f>
              <c:numCache>
                <c:formatCode>General</c:formatCode>
                <c:ptCount val="91"/>
                <c:pt idx="0">
                  <c:v>4.5769528442162336E-8</c:v>
                </c:pt>
                <c:pt idx="1">
                  <c:v>4.874577620986351E-8</c:v>
                </c:pt>
                <c:pt idx="2">
                  <c:v>5.1915559962667478E-8</c:v>
                </c:pt>
                <c:pt idx="3">
                  <c:v>5.5291464733963059E-8</c:v>
                </c:pt>
                <c:pt idx="4">
                  <c:v>5.8886893922081878E-8</c:v>
                </c:pt>
                <c:pt idx="5">
                  <c:v>6.2716122505984021E-8</c:v>
                </c:pt>
                <c:pt idx="6">
                  <c:v>6.679435372139151E-8</c:v>
                </c:pt>
                <c:pt idx="7">
                  <c:v>7.1137779422391379E-8</c:v>
                </c:pt>
                <c:pt idx="8">
                  <c:v>7.5763644368163302E-8</c:v>
                </c:pt>
                <c:pt idx="9">
                  <c:v>8.0690314690069633E-8</c:v>
                </c:pt>
                <c:pt idx="10">
                  <c:v>8.5937350810944258E-8</c:v>
                </c:pt>
                <c:pt idx="11">
                  <c:v>9.1525585106091841E-8</c:v>
                </c:pt>
                <c:pt idx="12">
                  <c:v>9.7477204614336829E-8</c:v>
                </c:pt>
                <c:pt idx="13">
                  <c:v>1.0381583912751037E-7</c:v>
                </c:pt>
                <c:pt idx="14">
                  <c:v>1.1056665500811806E-7</c:v>
                </c:pt>
                <c:pt idx="15">
                  <c:v>1.1775645510767415E-7</c:v>
                </c:pt>
                <c:pt idx="16">
                  <c:v>1.2541378518240934E-7</c:v>
                </c:pt>
                <c:pt idx="17">
                  <c:v>1.3356904722885539E-7</c:v>
                </c:pt>
                <c:pt idx="18">
                  <c:v>1.4225462018928476E-7</c:v>
                </c:pt>
                <c:pt idx="19">
                  <c:v>1.5150498850624389E-7</c:v>
                </c:pt>
                <c:pt idx="20">
                  <c:v>1.6135687903658014E-7</c:v>
                </c:pt>
                <c:pt idx="21">
                  <c:v>1.7184940686855702E-7</c:v>
                </c:pt>
                <c:pt idx="22">
                  <c:v>1.83024230620994E-7</c:v>
                </c:pt>
                <c:pt idx="23">
                  <c:v>1.9492571784101871E-7</c:v>
                </c:pt>
                <c:pt idx="24">
                  <c:v>2.0760112115711338E-7</c:v>
                </c:pt>
                <c:pt idx="25">
                  <c:v>2.2110076588683567E-7</c:v>
                </c:pt>
                <c:pt idx="26">
                  <c:v>2.3547824984407759E-7</c:v>
                </c:pt>
                <c:pt idx="27">
                  <c:v>2.5079065613915754E-7</c:v>
                </c:pt>
                <c:pt idx="28">
                  <c:v>2.6709877981663206E-7</c:v>
                </c:pt>
                <c:pt idx="29">
                  <c:v>2.84467369230646E-7</c:v>
                </c:pt>
                <c:pt idx="30">
                  <c:v>3.0296538311615977E-7</c:v>
                </c:pt>
                <c:pt idx="31">
                  <c:v>3.2266626437670511E-7</c:v>
                </c:pt>
                <c:pt idx="32">
                  <c:v>3.4364823167569488E-7</c:v>
                </c:pt>
                <c:pt idx="33">
                  <c:v>3.6599458998899295E-7</c:v>
                </c:pt>
                <c:pt idx="34">
                  <c:v>3.8979406135173473E-7</c:v>
                </c:pt>
                <c:pt idx="35">
                  <c:v>4.1514113711257136E-7</c:v>
                </c:pt>
                <c:pt idx="36">
                  <c:v>4.4213645309389224E-7</c:v>
                </c:pt>
                <c:pt idx="37">
                  <c:v>4.7088718914752823E-7</c:v>
                </c:pt>
                <c:pt idx="38">
                  <c:v>5.0150749469230571E-7</c:v>
                </c:pt>
                <c:pt idx="39">
                  <c:v>5.3411894192295737E-7</c:v>
                </c:pt>
                <c:pt idx="40">
                  <c:v>5.6885100848977639E-7</c:v>
                </c:pt>
                <c:pt idx="41">
                  <c:v>6.0584159156540696E-7</c:v>
                </c:pt>
                <c:pt idx="42">
                  <c:v>6.4523755533976911E-7</c:v>
                </c:pt>
                <c:pt idx="43">
                  <c:v>6.8719531411684863E-7</c:v>
                </c:pt>
                <c:pt idx="44">
                  <c:v>7.318814533284314E-7</c:v>
                </c:pt>
                <c:pt idx="45">
                  <c:v>7.7947339093039385E-7</c:v>
                </c:pt>
                <c:pt idx="46">
                  <c:v>8.3016008180750482E-7</c:v>
                </c:pt>
                <c:pt idx="47">
                  <c:v>8.8414276798344883E-7</c:v>
                </c:pt>
                <c:pt idx="48">
                  <c:v>9.4163577761463028E-7</c:v>
                </c:pt>
                <c:pt idx="49">
                  <c:v>1.002867375940022E-6</c:v>
                </c:pt>
                <c:pt idx="50">
                  <c:v>1.0680806715655947E-6</c:v>
                </c:pt>
                <c:pt idx="51">
                  <c:v>1.1375345816815558E-6</c:v>
                </c:pt>
                <c:pt idx="52">
                  <c:v>1.2115048600446124E-6</c:v>
                </c:pt>
                <c:pt idx="53">
                  <c:v>1.2902851918066785E-6</c:v>
                </c:pt>
                <c:pt idx="54">
                  <c:v>1.3741883595368251E-6</c:v>
                </c:pt>
                <c:pt idx="55">
                  <c:v>1.4635474850659585E-6</c:v>
                </c:pt>
                <c:pt idx="56">
                  <c:v>1.5587173520847235E-6</c:v>
                </c:pt>
                <c:pt idx="57">
                  <c:v>1.6600758147457826E-6</c:v>
                </c:pt>
                <c:pt idx="58">
                  <c:v>1.7680252978630345E-6</c:v>
                </c:pt>
                <c:pt idx="59">
                  <c:v>1.8829943946640563E-6</c:v>
                </c:pt>
                <c:pt idx="60">
                  <c:v>2.0054395684393245E-6</c:v>
                </c:pt>
                <c:pt idx="61">
                  <c:v>2.1358469648443263E-6</c:v>
                </c:pt>
                <c:pt idx="62">
                  <c:v>2.274734342049932E-6</c:v>
                </c:pt>
                <c:pt idx="63">
                  <c:v>2.4226531264043415E-6</c:v>
                </c:pt>
                <c:pt idx="64">
                  <c:v>2.5801906017682555E-6</c:v>
                </c:pt>
                <c:pt idx="65">
                  <c:v>2.7479722412155667E-6</c:v>
                </c:pt>
                <c:pt idx="66">
                  <c:v>2.9266641903571809E-6</c:v>
                </c:pt>
                <c:pt idx="67">
                  <c:v>3.1169759121475547E-6</c:v>
                </c:pt>
                <c:pt idx="68">
                  <c:v>3.3196630036746278E-6</c:v>
                </c:pt>
                <c:pt idx="69">
                  <c:v>3.5355301961166891E-6</c:v>
                </c:pt>
                <c:pt idx="70">
                  <c:v>3.7654345497769942E-6</c:v>
                </c:pt>
                <c:pt idx="71">
                  <c:v>4.0102888568813486E-6</c:v>
                </c:pt>
                <c:pt idx="72">
                  <c:v>4.2710652656488664E-6</c:v>
                </c:pt>
                <c:pt idx="73">
                  <c:v>4.5487991400246277E-6</c:v>
                </c:pt>
                <c:pt idx="74">
                  <c:v>4.8445931703985118E-6</c:v>
                </c:pt>
                <c:pt idx="75">
                  <c:v>5.159621751631095E-6</c:v>
                </c:pt>
                <c:pt idx="76">
                  <c:v>5.495135645768755E-6</c:v>
                </c:pt>
                <c:pt idx="77">
                  <c:v>5.8524669479603794E-6</c:v>
                </c:pt>
                <c:pt idx="78">
                  <c:v>6.233034375291925E-6</c:v>
                </c:pt>
                <c:pt idx="79">
                  <c:v>6.6383488995372333E-6</c:v>
                </c:pt>
                <c:pt idx="80">
                  <c:v>7.0700197461887591E-6</c:v>
                </c:pt>
                <c:pt idx="81">
                  <c:v>7.5297607835863349E-6</c:v>
                </c:pt>
                <c:pt idx="82">
                  <c:v>8.0193973275107829E-6</c:v>
                </c:pt>
                <c:pt idx="83">
                  <c:v>8.5408733882587909E-6</c:v>
                </c:pt>
                <c:pt idx="84">
                  <c:v>9.0962593889720365E-6</c:v>
                </c:pt>
                <c:pt idx="85">
                  <c:v>9.6877603858649625E-6</c:v>
                </c:pt>
                <c:pt idx="86">
                  <c:v>1.0317724822988018E-5</c:v>
                </c:pt>
                <c:pt idx="87">
                  <c:v>1.0988653856285302E-5</c:v>
                </c:pt>
                <c:pt idx="88">
                  <c:v>1.1703211283966437E-5</c:v>
                </c:pt>
                <c:pt idx="89">
                  <c:v>1.2464234122618929E-5</c:v>
                </c:pt>
                <c:pt idx="90">
                  <c:v>1.3274743871051804E-5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403F-BA78-92BBD488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8080"/>
        <c:axId val="449158736"/>
      </c:scatterChart>
      <c:valAx>
        <c:axId val="4491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736"/>
        <c:crosses val="autoZero"/>
        <c:crossBetween val="midCat"/>
      </c:valAx>
      <c:valAx>
        <c:axId val="449158736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MIMICS_clay!$E$1</c:f>
              <c:strCache>
                <c:ptCount val="1"/>
                <c:pt idx="0">
                  <c:v>Pscalar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MIMICS_clay!$D$2:$D$25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MIMICS_clay!$E$2:$E$25</c:f>
              <c:numCache>
                <c:formatCode>General</c:formatCode>
                <c:ptCount val="24"/>
                <c:pt idx="0">
                  <c:v>1.9182219574856911</c:v>
                </c:pt>
                <c:pt idx="1">
                  <c:v>1.5938568273989036</c:v>
                </c:pt>
                <c:pt idx="2">
                  <c:v>1.3826689034463038</c:v>
                </c:pt>
                <c:pt idx="3">
                  <c:v>1.2265251593934123</c:v>
                </c:pt>
                <c:pt idx="4">
                  <c:v>1.103638323514327</c:v>
                </c:pt>
                <c:pt idx="5">
                  <c:v>1.0031721944514427</c:v>
                </c:pt>
                <c:pt idx="6">
                  <c:v>0.91887639240548791</c:v>
                </c:pt>
                <c:pt idx="7">
                  <c:v>0.84679319541536591</c:v>
                </c:pt>
                <c:pt idx="8">
                  <c:v>0.78424916405236034</c:v>
                </c:pt>
                <c:pt idx="9">
                  <c:v>0.72935020330264277</c:v>
                </c:pt>
                <c:pt idx="10">
                  <c:v>0.68070421339438592</c:v>
                </c:pt>
                <c:pt idx="11">
                  <c:v>0.63725776551913471</c:v>
                </c:pt>
                <c:pt idx="12">
                  <c:v>0.59819453953250512</c:v>
                </c:pt>
                <c:pt idx="13">
                  <c:v>0.56286933523219285</c:v>
                </c:pt>
                <c:pt idx="14">
                  <c:v>0.53076361895329249</c:v>
                </c:pt>
                <c:pt idx="15">
                  <c:v>0.50145465554167845</c:v>
                </c:pt>
                <c:pt idx="16">
                  <c:v>0.47459351330170635</c:v>
                </c:pt>
                <c:pt idx="17">
                  <c:v>0.44988903863590485</c:v>
                </c:pt>
                <c:pt idx="18">
                  <c:v>0.42709595147039348</c:v>
                </c:pt>
                <c:pt idx="19">
                  <c:v>0.40600584970983811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6A8-B6E4-20E30E77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4392"/>
        <c:axId val="410184720"/>
      </c:scatterChart>
      <c:valAx>
        <c:axId val="410184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clay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4720"/>
        <c:crosses val="autoZero"/>
        <c:crossBetween val="midCat"/>
      </c:valAx>
      <c:valAx>
        <c:axId val="4101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Microbial Turnover</a:t>
            </a:r>
            <a:r>
              <a:rPr lang="en-US" baseline="0"/>
              <a:t> to Protected SOM (fPHYS)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91500642691107E-2"/>
          <c:y val="0.17171296296296296"/>
          <c:w val="0.90052918488962608"/>
          <c:h val="0.59088692038495183"/>
        </c:manualLayout>
      </c:layout>
      <c:scatterChart>
        <c:scatterStyle val="lineMarker"/>
        <c:varyColors val="0"/>
        <c:ser>
          <c:idx val="0"/>
          <c:order val="0"/>
          <c:tx>
            <c:strRef>
              <c:f>MIMICS_clay!$M$1</c:f>
              <c:strCache>
                <c:ptCount val="1"/>
                <c:pt idx="0">
                  <c:v>fPHYSr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MIMICS_clay!$L$2:$L$25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MIMICS_clay!$M$2:$M$25</c:f>
              <c:numCache>
                <c:formatCode>General</c:formatCode>
                <c:ptCount val="24"/>
                <c:pt idx="0">
                  <c:v>0.16007385365762888</c:v>
                </c:pt>
                <c:pt idx="1">
                  <c:v>0.17082425749869326</c:v>
                </c:pt>
                <c:pt idx="2">
                  <c:v>0.18229664797345962</c:v>
                </c:pt>
                <c:pt idx="3">
                  <c:v>0.19453951299986577</c:v>
                </c:pt>
                <c:pt idx="4">
                  <c:v>0.20760459689711272</c:v>
                </c:pt>
                <c:pt idx="5">
                  <c:v>0.22154711908239641</c:v>
                </c:pt>
                <c:pt idx="6">
                  <c:v>0.23642600745509865</c:v>
                </c:pt>
                <c:pt idx="7">
                  <c:v>0.25230414745483293</c:v>
                </c:pt>
                <c:pt idx="8">
                  <c:v>0.26924864784598501</c:v>
                </c:pt>
                <c:pt idx="9">
                  <c:v>0.28733112435208441</c:v>
                </c:pt>
                <c:pt idx="10">
                  <c:v>0.30662800233878346</c:v>
                </c:pt>
                <c:pt idx="11">
                  <c:v>0.32722083982473016</c:v>
                </c:pt>
                <c:pt idx="12">
                  <c:v>0.34919667218553524</c:v>
                </c:pt>
                <c:pt idx="13">
                  <c:v>0.37264838000772255</c:v>
                </c:pt>
                <c:pt idx="14">
                  <c:v>0.39767508164739102</c:v>
                </c:pt>
                <c:pt idx="15">
                  <c:v>0.42438255215273402</c:v>
                </c:pt>
                <c:pt idx="16">
                  <c:v>0.45288367032098531</c:v>
                </c:pt>
                <c:pt idx="17">
                  <c:v>0.4832988957792751</c:v>
                </c:pt>
                <c:pt idx="18">
                  <c:v>0.51575677810576881</c:v>
                </c:pt>
                <c:pt idx="19">
                  <c:v>0.55039450014288682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D-46F2-B7C4-A280B8DB2275}"/>
            </c:ext>
          </c:extLst>
        </c:ser>
        <c:ser>
          <c:idx val="1"/>
          <c:order val="1"/>
          <c:tx>
            <c:strRef>
              <c:f>MIMICS_clay!$N$1</c:f>
              <c:strCache>
                <c:ptCount val="1"/>
                <c:pt idx="0">
                  <c:v>fPHYSk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MIMICS_clay!$L$2:$L$25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MIMICS_clay!$N$2:$N$25</c:f>
              <c:numCache>
                <c:formatCode>General</c:formatCode>
                <c:ptCount val="24"/>
                <c:pt idx="0">
                  <c:v>0.10408107741923883</c:v>
                </c:pt>
                <c:pt idx="1">
                  <c:v>0.10832870676749587</c:v>
                </c:pt>
                <c:pt idx="2">
                  <c:v>0.11274968515793758</c:v>
                </c:pt>
                <c:pt idx="3">
                  <c:v>0.11735108709918103</c:v>
                </c:pt>
                <c:pt idx="4">
                  <c:v>0.122140275816017</c:v>
                </c:pt>
                <c:pt idx="5">
                  <c:v>0.12712491503214049</c:v>
                </c:pt>
                <c:pt idx="6">
                  <c:v>0.13231298123374369</c:v>
                </c:pt>
                <c:pt idx="7">
                  <c:v>0.13771277643359572</c:v>
                </c:pt>
                <c:pt idx="8">
                  <c:v>0.14333294145603401</c:v>
                </c:pt>
                <c:pt idx="9">
                  <c:v>0.14918246976412705</c:v>
                </c:pt>
                <c:pt idx="10">
                  <c:v>0.15527072185113361</c:v>
                </c:pt>
                <c:pt idx="11">
                  <c:v>0.16160744021928936</c:v>
                </c:pt>
                <c:pt idx="12">
                  <c:v>0.16820276496988865</c:v>
                </c:pt>
                <c:pt idx="13">
                  <c:v>0.17506725002961013</c:v>
                </c:pt>
                <c:pt idx="14">
                  <c:v>0.18221188003905092</c:v>
                </c:pt>
                <c:pt idx="15">
                  <c:v>0.18964808793049517</c:v>
                </c:pt>
                <c:pt idx="16">
                  <c:v>0.19738777322304479</c:v>
                </c:pt>
                <c:pt idx="17">
                  <c:v>0.20544332106438881</c:v>
                </c:pt>
                <c:pt idx="18">
                  <c:v>0.21382762204968195</c:v>
                </c:pt>
                <c:pt idx="19">
                  <c:v>0.22255409284924685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D-46F2-B7C4-A280B8DB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48816"/>
        <c:axId val="417250456"/>
      </c:scatterChart>
      <c:valAx>
        <c:axId val="41724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clay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16957960376084"/>
              <c:y val="0.85611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50456"/>
        <c:crosses val="autoZero"/>
        <c:crossBetween val="midCat"/>
      </c:valAx>
      <c:valAx>
        <c:axId val="4172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7957581292309"/>
          <c:y val="0.26909667541557303"/>
          <c:w val="0.273210124419014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Vmax(T) CORPSE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CORPSE_fT!$I$1</c:f>
              <c:strCache>
                <c:ptCount val="1"/>
                <c:pt idx="0">
                  <c:v>Vmax_labile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CORPSE_fT!$D$2:$D$72</c:f>
              <c:numCache>
                <c:formatCode>General</c:formatCode>
                <c:ptCount val="71"/>
                <c:pt idx="0">
                  <c:v>-19.999999999999972</c:v>
                </c:pt>
                <c:pt idx="1">
                  <c:v>-18.999999999999972</c:v>
                </c:pt>
                <c:pt idx="2">
                  <c:v>-17.999999999999972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CORPSE_fT!$I$2:$I$72</c:f>
              <c:numCache>
                <c:formatCode>General</c:formatCode>
                <c:ptCount val="71"/>
                <c:pt idx="0">
                  <c:v>90.844354626703833</c:v>
                </c:pt>
                <c:pt idx="1">
                  <c:v>97.350188058080604</c:v>
                </c:pt>
                <c:pt idx="2">
                  <c:v>104.26539319561859</c:v>
                </c:pt>
                <c:pt idx="3">
                  <c:v>111.61199557984777</c:v>
                </c:pt>
                <c:pt idx="4">
                  <c:v>119.41299011374774</c:v>
                </c:pt>
                <c:pt idx="5">
                  <c:v>127.69237309234728</c:v>
                </c:pt>
                <c:pt idx="6">
                  <c:v>136.47517485796249</c:v>
                </c:pt>
                <c:pt idx="7">
                  <c:v>145.7874930791813</c:v>
                </c:pt>
                <c:pt idx="8">
                  <c:v>155.65652665131438</c:v>
                </c:pt>
                <c:pt idx="9">
                  <c:v>166.11061021557697</c:v>
                </c:pt>
                <c:pt idx="10">
                  <c:v>177.17924929387289</c:v>
                </c:pt>
                <c:pt idx="11">
                  <c:v>188.89315603560232</c:v>
                </c:pt>
                <c:pt idx="12">
                  <c:v>201.28428557251536</c:v>
                </c:pt>
                <c:pt idx="13">
                  <c:v>214.38587297720744</c:v>
                </c:pt>
                <c:pt idx="14">
                  <c:v>228.23247082042863</c:v>
                </c:pt>
                <c:pt idx="15">
                  <c:v>242.85998732197237</c:v>
                </c:pt>
                <c:pt idx="16">
                  <c:v>258.30572508949825</c:v>
                </c:pt>
                <c:pt idx="17">
                  <c:v>274.60842043923049</c:v>
                </c:pt>
                <c:pt idx="18">
                  <c:v>291.80828329206633</c:v>
                </c:pt>
                <c:pt idx="19">
                  <c:v>309.94703763824083</c:v>
                </c:pt>
                <c:pt idx="20">
                  <c:v>329.06796256328209</c:v>
                </c:pt>
                <c:pt idx="21">
                  <c:v>349.21593382761313</c:v>
                </c:pt>
                <c:pt idx="22">
                  <c:v>370.43746599176058</c:v>
                </c:pt>
                <c:pt idx="23">
                  <c:v>392.78075507876713</c:v>
                </c:pt>
                <c:pt idx="24">
                  <c:v>416.29572176498908</c:v>
                </c:pt>
                <c:pt idx="25">
                  <c:v>441.03405509016062</c:v>
                </c:pt>
                <c:pt idx="26">
                  <c:v>467.04925667717129</c:v>
                </c:pt>
                <c:pt idx="27">
                  <c:v>494.39668545169229</c:v>
                </c:pt>
                <c:pt idx="28">
                  <c:v>523.13360285143824</c:v>
                </c:pt>
                <c:pt idx="29">
                  <c:v>553.31921851448794</c:v>
                </c:pt>
                <c:pt idx="30">
                  <c:v>585.01473643576946</c:v>
                </c:pt>
                <c:pt idx="31">
                  <c:v>618.28340158049593</c:v>
                </c:pt>
                <c:pt idx="32">
                  <c:v>653.19054694300905</c:v>
                </c:pt>
                <c:pt idx="33">
                  <c:v>689.80364103918043</c:v>
                </c:pt>
                <c:pt idx="34">
                  <c:v>728.19233582023594</c:v>
                </c:pt>
                <c:pt idx="35">
                  <c:v>768.42851499554342</c:v>
                </c:pt>
                <c:pt idx="36">
                  <c:v>810.58634275167651</c:v>
                </c:pt>
                <c:pt idx="37">
                  <c:v>854.74231285473354</c:v>
                </c:pt>
                <c:pt idx="38">
                  <c:v>900.97529812266885</c:v>
                </c:pt>
                <c:pt idx="39">
                  <c:v>949.3666002541222</c:v>
                </c:pt>
                <c:pt idx="40">
                  <c:v>1000</c:v>
                </c:pt>
                <c:pt idx="41">
                  <c:v>1052.9618076638028</c:v>
                </c:pt>
                <c:pt idx="42">
                  <c:v>1108.3409139164971</c:v>
                </c:pt>
                <c:pt idx="43">
                  <c:v>1166.2288409114967</c:v>
                </c:pt>
                <c:pt idx="44">
                  <c:v>1226.7197936851235</c:v>
                </c:pt>
                <c:pt idx="45">
                  <c:v>1289.9107118276929</c:v>
                </c:pt>
                <c:pt idx="46">
                  <c:v>1355.9013214102579</c:v>
                </c:pt>
                <c:pt idx="47">
                  <c:v>1424.7941871517639</c:v>
                </c:pt>
                <c:pt idx="48">
                  <c:v>1496.6947648113128</c:v>
                </c:pt>
                <c:pt idx="49">
                  <c:v>1571.7114537899636</c:v>
                </c:pt>
                <c:pt idx="50">
                  <c:v>1649.955649926502</c:v>
                </c:pt>
                <c:pt idx="51">
                  <c:v>1731.5417984713104</c:v>
                </c:pt>
                <c:pt idx="52">
                  <c:v>1816.5874472224623</c:v>
                </c:pt>
                <c:pt idx="53">
                  <c:v>1905.2132998080524</c:v>
                </c:pt>
                <c:pt idx="54">
                  <c:v>1997.5432690985572</c:v>
                </c:pt>
                <c:pt idx="55">
                  <c:v>2093.7045307330714</c:v>
                </c:pt>
                <c:pt idx="56">
                  <c:v>2193.8275767431105</c:v>
                </c:pt>
                <c:pt idx="57">
                  <c:v>2298.0462692575811</c:v>
                </c:pt>
                <c:pt idx="58">
                  <c:v>2406.4978942724829</c:v>
                </c:pt>
                <c:pt idx="59">
                  <c:v>2519.3232154689063</c:v>
                </c:pt>
                <c:pt idx="60">
                  <c:v>2636.6665280627162</c:v>
                </c:pt>
                <c:pt idx="61">
                  <c:v>2758.6757126694297</c:v>
                </c:pt>
                <c:pt idx="62">
                  <c:v>2885.5022891676413</c:v>
                </c:pt>
                <c:pt idx="63">
                  <c:v>3017.3014705444648</c:v>
                </c:pt>
                <c:pt idx="64">
                  <c:v>3154.2322167063176</c:v>
                </c:pt>
                <c:pt idx="65">
                  <c:v>3296.4572882385105</c:v>
                </c:pt>
                <c:pt idx="66">
                  <c:v>3444.1433000970283</c:v>
                </c:pt>
                <c:pt idx="67">
                  <c:v>3597.4607752159459</c:v>
                </c:pt>
                <c:pt idx="68">
                  <c:v>3756.5841980139717</c:v>
                </c:pt>
                <c:pt idx="69">
                  <c:v>3921.6920677836415</c:v>
                </c:pt>
                <c:pt idx="70">
                  <c:v>4092.9669519467288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CD3-A23D-BC2E96EDE7D1}"/>
            </c:ext>
          </c:extLst>
        </c:ser>
        <c:ser>
          <c:idx val="1"/>
          <c:order val="1"/>
          <c:tx>
            <c:strRef>
              <c:f>CORPSE_fT!$J$1</c:f>
              <c:strCache>
                <c:ptCount val="1"/>
                <c:pt idx="0">
                  <c:v>Vmax_recalct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CORPSE_fT!$D$2:$D$72</c:f>
              <c:numCache>
                <c:formatCode>General</c:formatCode>
                <c:ptCount val="71"/>
                <c:pt idx="0">
                  <c:v>-19.999999999999972</c:v>
                </c:pt>
                <c:pt idx="1">
                  <c:v>-18.999999999999972</c:v>
                </c:pt>
                <c:pt idx="2">
                  <c:v>-17.999999999999972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CORPSE_fT!$J$2:$J$72</c:f>
              <c:numCache>
                <c:formatCode>General</c:formatCode>
                <c:ptCount val="71"/>
                <c:pt idx="0">
                  <c:v>0.75442850468613032</c:v>
                </c:pt>
                <c:pt idx="1">
                  <c:v>0.83456193835778836</c:v>
                </c:pt>
                <c:pt idx="2">
                  <c:v>0.92247671864972725</c:v>
                </c:pt>
                <c:pt idx="3">
                  <c:v>1.0188555944201079</c:v>
                </c:pt>
                <c:pt idx="4">
                  <c:v>1.1244345892411207</c:v>
                </c:pt>
                <c:pt idx="5">
                  <c:v>1.2400066141236206</c:v>
                </c:pt>
                <c:pt idx="6">
                  <c:v>1.3664252855186203</c:v>
                </c:pt>
                <c:pt idx="7">
                  <c:v>1.504608957731969</c:v>
                </c:pt>
                <c:pt idx="8">
                  <c:v>1.6555449791582861</c:v>
                </c:pt>
                <c:pt idx="9">
                  <c:v>1.8202941820115162</c:v>
                </c:pt>
                <c:pt idx="10">
                  <c:v>1.999995615502189</c:v>
                </c:pt>
                <c:pt idx="11">
                  <c:v>2.1958715326856306</c:v>
                </c:pt>
                <c:pt idx="12">
                  <c:v>2.4092326414801781</c:v>
                </c:pt>
                <c:pt idx="13">
                  <c:v>2.6414836306303529</c:v>
                </c:pt>
                <c:pt idx="14">
                  <c:v>2.8941289816659195</c:v>
                </c:pt>
                <c:pt idx="15">
                  <c:v>3.1687790781839404</c:v>
                </c:pt>
                <c:pt idx="16">
                  <c:v>3.4671566240573171</c:v>
                </c:pt>
                <c:pt idx="17">
                  <c:v>3.7911033824487745</c:v>
                </c:pt>
                <c:pt idx="18">
                  <c:v>4.1425872477842107</c:v>
                </c:pt>
                <c:pt idx="19">
                  <c:v>4.5237096631133484</c:v>
                </c:pt>
                <c:pt idx="20">
                  <c:v>4.9367133955582867</c:v>
                </c:pt>
                <c:pt idx="21">
                  <c:v>5.3839906828213593</c:v>
                </c:pt>
                <c:pt idx="22">
                  <c:v>5.8680917639928989</c:v>
                </c:pt>
                <c:pt idx="23">
                  <c:v>6.3917338081661947</c:v>
                </c:pt>
                <c:pt idx="24">
                  <c:v>6.9578102546315144</c:v>
                </c:pt>
                <c:pt idx="25">
                  <c:v>7.5694005786817105</c:v>
                </c:pt>
                <c:pt idx="26">
                  <c:v>8.2297804973210731</c:v>
                </c:pt>
                <c:pt idx="27">
                  <c:v>8.9424326294229299</c:v>
                </c:pt>
                <c:pt idx="28">
                  <c:v>9.7110576251330833</c:v>
                </c:pt>
                <c:pt idx="29">
                  <c:v>10.539585779562392</c:v>
                </c:pt>
                <c:pt idx="30">
                  <c:v>11.43218914605451</c:v>
                </c:pt>
                <c:pt idx="31">
                  <c:v>12.393294164552357</c:v>
                </c:pt>
                <c:pt idx="32">
                  <c:v>13.427594820818975</c:v>
                </c:pt>
                <c:pt idx="33">
                  <c:v>14.540066352496606</c:v>
                </c:pt>
                <c:pt idx="34">
                  <c:v>15.735979518208405</c:v>
                </c:pt>
                <c:pt idx="35">
                  <c:v>17.020915446122668</c:v>
                </c:pt>
                <c:pt idx="36">
                  <c:v>18.400781078610205</c:v>
                </c:pt>
                <c:pt idx="37">
                  <c:v>19.881825229826269</c:v>
                </c:pt>
                <c:pt idx="38">
                  <c:v>21.470655273246031</c:v>
                </c:pt>
                <c:pt idx="39">
                  <c:v>23.174254476370276</c:v>
                </c:pt>
                <c:pt idx="40">
                  <c:v>25</c:v>
                </c:pt>
                <c:pt idx="41">
                  <c:v>26.955681579652044</c:v>
                </c:pt>
                <c:pt idx="42">
                  <c:v>29.049520906853814</c:v>
                </c:pt>
                <c:pt idx="43">
                  <c:v>31.290191728212587</c:v>
                </c:pt>
                <c:pt idx="44">
                  <c:v>33.686840680304286</c:v>
                </c:pt>
                <c:pt idx="45">
                  <c:v>36.24910887856668</c:v>
                </c:pt>
                <c:pt idx="46">
                  <c:v>38.987154278514005</c:v>
                </c:pt>
                <c:pt idx="47">
                  <c:v>41.911674827711252</c:v>
                </c:pt>
                <c:pt idx="48">
                  <c:v>45.033932427060648</c:v>
                </c:pt>
                <c:pt idx="49">
                  <c:v>48.365777720055668</c:v>
                </c:pt>
                <c:pt idx="50">
                  <c:v>51.919675728750725</c:v>
                </c:pt>
                <c:pt idx="51">
                  <c:v>55.708732355278961</c:v>
                </c:pt>
                <c:pt idx="52">
                  <c:v>59.746721767823942</c:v>
                </c:pt>
                <c:pt idx="53">
                  <c:v>64.048114690013662</c:v>
                </c:pt>
                <c:pt idx="54">
                  <c:v>68.628107612756779</c:v>
                </c:pt>
                <c:pt idx="55">
                  <c:v>73.502652947584636</c:v>
                </c:pt>
                <c:pt idx="56">
                  <c:v>78.688490140591909</c:v>
                </c:pt>
                <c:pt idx="57">
                  <c:v>84.203177766087251</c:v>
                </c:pt>
                <c:pt idx="58">
                  <c:v>90.065126619079351</c:v>
                </c:pt>
                <c:pt idx="59">
                  <c:v>96.293633825712405</c:v>
                </c:pt>
                <c:pt idx="60">
                  <c:v>102.90891799075945</c:v>
                </c:pt>
                <c:pt idx="61">
                  <c:v>109.93215540125195</c:v>
                </c:pt>
                <c:pt idx="62">
                  <c:v>117.38551730528791</c:v>
                </c:pt>
                <c:pt idx="63">
                  <c:v>125.29220828501082</c:v>
                </c:pt>
                <c:pt idx="64">
                  <c:v>133.67650574269567</c:v>
                </c:pt>
                <c:pt idx="65">
                  <c:v>142.56380051880285</c:v>
                </c:pt>
                <c:pt idx="66">
                  <c:v>151.98063866077004</c:v>
                </c:pt>
                <c:pt idx="67">
                  <c:v>161.95476436123721</c:v>
                </c:pt>
                <c:pt idx="68">
                  <c:v>172.51516408426264</c:v>
                </c:pt>
                <c:pt idx="69">
                  <c:v>183.69211189799674</c:v>
                </c:pt>
                <c:pt idx="70">
                  <c:v>195.51721603212792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CD3-A23D-BC2E96EDE7D1}"/>
            </c:ext>
          </c:extLst>
        </c:ser>
        <c:ser>
          <c:idx val="2"/>
          <c:order val="2"/>
          <c:tx>
            <c:strRef>
              <c:f>CORPSE_fT!$K$1</c:f>
              <c:strCache>
                <c:ptCount val="1"/>
                <c:pt idx="0">
                  <c:v>Vmax_deadMic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CORPSE_fT!$D$2:$D$72</c:f>
              <c:numCache>
                <c:formatCode>General</c:formatCode>
                <c:ptCount val="71"/>
                <c:pt idx="0">
                  <c:v>-19.999999999999972</c:v>
                </c:pt>
                <c:pt idx="1">
                  <c:v>-18.999999999999972</c:v>
                </c:pt>
                <c:pt idx="2">
                  <c:v>-17.999999999999972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</c:numCache>
            </c:numRef>
          </c:xVal>
          <c:yVal>
            <c:numRef>
              <c:f>CORPSE_fT!$K$2:$K$72</c:f>
              <c:numCache>
                <c:formatCode>General</c:formatCode>
                <c:ptCount val="71"/>
                <c:pt idx="0">
                  <c:v>23.466362178030263</c:v>
                </c:pt>
                <c:pt idx="1">
                  <c:v>25.765514015122438</c:v>
                </c:pt>
                <c:pt idx="2">
                  <c:v>28.269209411745631</c:v>
                </c:pt>
                <c:pt idx="3">
                  <c:v>30.993744747580664</c:v>
                </c:pt>
                <c:pt idx="4">
                  <c:v>33.956556831253835</c:v>
                </c:pt>
                <c:pt idx="5">
                  <c:v>37.176290979526378</c:v>
                </c:pt>
                <c:pt idx="6">
                  <c:v>40.672872395449176</c:v>
                </c:pt>
                <c:pt idx="7">
                  <c:v>44.4675809624758</c:v>
                </c:pt>
                <c:pt idx="8">
                  <c:v>48.583129573670547</c:v>
                </c:pt>
                <c:pt idx="9">
                  <c:v>53.043746117246712</c:v>
                </c:pt>
                <c:pt idx="10">
                  <c:v>57.87525924172737</c:v>
                </c:pt>
                <c:pt idx="11">
                  <c:v>63.105188026028806</c:v>
                </c:pt>
                <c:pt idx="12">
                  <c:v>68.762835681727992</c:v>
                </c:pt>
                <c:pt idx="13">
                  <c:v>74.879387416685958</c:v>
                </c:pt>
                <c:pt idx="14">
                  <c:v>81.488012591048715</c:v>
                </c:pt>
                <c:pt idx="15">
                  <c:v>88.623971298439514</c:v>
                </c:pt>
                <c:pt idx="16">
                  <c:v>96.324725506896172</c:v>
                </c:pt>
                <c:pt idx="17">
                  <c:v>104.63005489577098</c:v>
                </c:pt>
                <c:pt idx="18">
                  <c:v>113.58217752640896</c:v>
                </c:pt>
                <c:pt idx="19">
                  <c:v>123.22587548595952</c:v>
                </c:pt>
                <c:pt idx="20">
                  <c:v>133.60862564513135</c:v>
                </c:pt>
                <c:pt idx="21">
                  <c:v>144.78073567208369</c:v>
                </c:pt>
                <c:pt idx="22">
                  <c:v>156.79548544595411</c:v>
                </c:pt>
                <c:pt idx="23">
                  <c:v>169.70927401475262</c:v>
                </c:pt>
                <c:pt idx="24">
                  <c:v>183.58177224348725</c:v>
                </c:pt>
                <c:pt idx="25">
                  <c:v>198.47608129945456</c:v>
                </c:pt>
                <c:pt idx="26">
                  <c:v>214.45889712258344</c:v>
                </c:pt>
                <c:pt idx="27">
                  <c:v>231.6006810296293</c:v>
                </c:pt>
                <c:pt idx="28">
                  <c:v>249.97583660177466</c:v>
                </c:pt>
                <c:pt idx="29">
                  <c:v>269.66289300590665</c:v>
                </c:pt>
                <c:pt idx="30">
                  <c:v>290.7446949004468</c:v>
                </c:pt>
                <c:pt idx="31">
                  <c:v>313.30859907709731</c:v>
                </c:pt>
                <c:pt idx="32">
                  <c:v>337.44667799028269</c:v>
                </c:pt>
                <c:pt idx="33">
                  <c:v>363.25593032637738</c:v>
                </c:pt>
                <c:pt idx="34">
                  <c:v>390.83849876499488</c:v>
                </c:pt>
                <c:pt idx="35">
                  <c:v>420.30189508473023</c:v>
                </c:pt>
                <c:pt idx="36">
                  <c:v>451.75923276573621</c:v>
                </c:pt>
                <c:pt idx="37">
                  <c:v>485.32946724139907</c:v>
                </c:pt>
                <c:pt idx="38">
                  <c:v>521.13764395119142</c:v>
                </c:pt>
                <c:pt idx="39">
                  <c:v>559.31515434638993</c:v>
                </c:pt>
                <c:pt idx="40">
                  <c:v>600</c:v>
                </c:pt>
                <c:pt idx="41">
                  <c:v>643.33706497162075</c:v>
                </c:pt>
                <c:pt idx="42">
                  <c:v>689.47839657735733</c:v>
                </c:pt>
                <c:pt idx="43">
                  <c:v>738.58349471413635</c:v>
                </c:pt>
                <c:pt idx="44">
                  <c:v>790.81960988688661</c:v>
                </c:pt>
                <c:pt idx="45">
                  <c:v>846.36205008607942</c:v>
                </c:pt>
                <c:pt idx="46">
                  <c:v>905.39449666203905</c:v>
                </c:pt>
                <c:pt idx="47">
                  <c:v>968.10932934120842</c:v>
                </c:pt>
                <c:pt idx="48">
                  <c:v>1034.7079605282474</c:v>
                </c:pt>
                <c:pt idx="49">
                  <c:v>1105.4011790364621</c:v>
                </c:pt>
                <c:pt idx="50">
                  <c:v>1180.4095033874094</c:v>
                </c:pt>
                <c:pt idx="51">
                  <c:v>1259.9635448190745</c:v>
                </c:pt>
                <c:pt idx="52">
                  <c:v>1344.3043801400372</c:v>
                </c:pt>
                <c:pt idx="53">
                  <c:v>1433.6839345653996</c:v>
                </c:pt>
                <c:pt idx="54">
                  <c:v>1528.3653746680736</c:v>
                </c:pt>
                <c:pt idx="55">
                  <c:v>1628.6235115771494</c:v>
                </c:pt>
                <c:pt idx="56">
                  <c:v>1734.7452145527691</c:v>
                </c:pt>
                <c:pt idx="57">
                  <c:v>1847.029835064631</c:v>
                </c:pt>
                <c:pt idx="58">
                  <c:v>1965.7896414989277</c:v>
                </c:pt>
                <c:pt idx="59">
                  <c:v>2091.3502646160609</c:v>
                </c:pt>
                <c:pt idx="60">
                  <c:v>2224.0511538787414</c:v>
                </c:pt>
                <c:pt idx="61">
                  <c:v>2364.2460447675262</c:v>
                </c:pt>
                <c:pt idx="62">
                  <c:v>2512.303437198043</c:v>
                </c:pt>
                <c:pt idx="63">
                  <c:v>2668.6070851512263</c:v>
                </c:pt>
                <c:pt idx="64">
                  <c:v>2833.5564976248661</c:v>
                </c:pt>
                <c:pt idx="65">
                  <c:v>3007.5674510119366</c:v>
                </c:pt>
                <c:pt idx="66">
                  <c:v>3191.0725130076257</c:v>
                </c:pt>
                <c:pt idx="67">
                  <c:v>3384.5215781441334</c:v>
                </c:pt>
                <c:pt idx="68">
                  <c:v>3588.382415048713</c:v>
                </c:pt>
                <c:pt idx="69">
                  <c:v>3803.1412255171422</c:v>
                </c:pt>
                <c:pt idx="70">
                  <c:v>4029.303215491203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7-4CD3-A23D-BC2E96ED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5416"/>
        <c:axId val="541007544"/>
      </c:scatterChart>
      <c:valAx>
        <c:axId val="541015416"/>
        <c:scaling>
          <c:orientation val="minMax"/>
          <c:max val="5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</a:t>
                </a:r>
                <a:r>
                  <a:rPr lang="en-US" baseline="0"/>
                  <a:t> Temperature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7544"/>
        <c:crosses val="autoZero"/>
        <c:crossBetween val="midCat"/>
      </c:valAx>
      <c:valAx>
        <c:axId val="541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CORPSE f(W) from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CORPSE_fW!$E$1</c:f>
              <c:strCache>
                <c:ptCount val="1"/>
                <c:pt idx="0">
                  <c:v>CORPSE f(W)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9.7518718710819829E-7</c:v>
                </c:pt>
                <c:pt idx="2">
                  <c:v>7.6059799496974754E-6</c:v>
                </c:pt>
                <c:pt idx="3">
                  <c:v>2.5020333825416875E-5</c:v>
                </c:pt>
                <c:pt idx="4">
                  <c:v>5.7790713521893819E-5</c:v>
                </c:pt>
                <c:pt idx="5">
                  <c:v>1.0995602370237614E-4</c:v>
                </c:pt>
                <c:pt idx="6">
                  <c:v>1.8504330863096459E-4</c:v>
                </c:pt>
                <c:pt idx="7">
                  <c:v>2.8608921853117027E-4</c:v>
                </c:pt>
                <c:pt idx="8">
                  <c:v>4.1566124045638522E-4</c:v>
                </c:pt>
                <c:pt idx="9">
                  <c:v>5.7587869141346873E-4</c:v>
                </c:pt>
                <c:pt idx="10">
                  <c:v>7.6843347142091609E-4</c:v>
                </c:pt>
                <c:pt idx="11">
                  <c:v>9.9461057412084065E-4</c:v>
                </c:pt>
                <c:pt idx="12">
                  <c:v>1.2553083524991498E-3</c:v>
                </c:pt>
                <c:pt idx="13">
                  <c:v>1.5510585372006578E-3</c:v>
                </c:pt>
                <c:pt idx="14">
                  <c:v>1.8820460048553094E-3</c:v>
                </c:pt>
                <c:pt idx="15">
                  <c:v>2.2481282937580121E-3</c:v>
                </c:pt>
                <c:pt idx="16">
                  <c:v>2.6488548641676007E-3</c:v>
                </c:pt>
                <c:pt idx="17">
                  <c:v>3.0834861004100035E-3</c:v>
                </c:pt>
                <c:pt idx="18">
                  <c:v>3.5510120518865147E-3</c:v>
                </c:pt>
                <c:pt idx="19">
                  <c:v>4.0501709100000012E-3</c:v>
                </c:pt>
                <c:pt idx="20">
                  <c:v>4.5794672179195698E-3</c:v>
                </c:pt>
                <c:pt idx="21">
                  <c:v>5.1371898100075943E-3</c:v>
                </c:pt>
                <c:pt idx="22">
                  <c:v>5.7214294776314518E-3</c:v>
                </c:pt>
                <c:pt idx="23">
                  <c:v>6.3300963579760077E-3</c:v>
                </c:pt>
                <c:pt idx="24">
                  <c:v>6.9609370423608877E-3</c:v>
                </c:pt>
                <c:pt idx="25">
                  <c:v>7.6115514004491741E-3</c:v>
                </c:pt>
                <c:pt idx="26">
                  <c:v>8.2794091166103218E-3</c:v>
                </c:pt>
                <c:pt idx="27">
                  <c:v>8.961865934570044E-3</c:v>
                </c:pt>
                <c:pt idx="28">
                  <c:v>9.6561796063424667E-3</c:v>
                </c:pt>
                <c:pt idx="29">
                  <c:v>1.0359525541295298E-2</c:v>
                </c:pt>
                <c:pt idx="30">
                  <c:v>1.106901215104583E-2</c:v>
                </c:pt>
                <c:pt idx="31">
                  <c:v>1.1781695885724168E-2</c:v>
                </c:pt>
                <c:pt idx="32">
                  <c:v>1.2494595956969357E-2</c:v>
                </c:pt>
                <c:pt idx="33">
                  <c:v>1.3204708742843218E-2</c:v>
                </c:pt>
                <c:pt idx="34">
                  <c:v>1.3909021869655177E-2</c:v>
                </c:pt>
                <c:pt idx="35">
                  <c:v>1.4604527965488201E-2</c:v>
                </c:pt>
                <c:pt idx="36">
                  <c:v>1.5288238080000014E-2</c:v>
                </c:pt>
                <c:pt idx="37">
                  <c:v>1.595719476484438E-2</c:v>
                </c:pt>
                <c:pt idx="38">
                  <c:v>1.6608484808813127E-2</c:v>
                </c:pt>
                <c:pt idx="39">
                  <c:v>1.7239251621539241E-2</c:v>
                </c:pt>
                <c:pt idx="40">
                  <c:v>1.7846707259323788E-2</c:v>
                </c:pt>
                <c:pt idx="41">
                  <c:v>1.8428144086352967E-2</c:v>
                </c:pt>
                <c:pt idx="42">
                  <c:v>1.8980946064254146E-2</c:v>
                </c:pt>
                <c:pt idx="43">
                  <c:v>1.9502599662600387E-2</c:v>
                </c:pt>
                <c:pt idx="44">
                  <c:v>1.9990704382608162E-2</c:v>
                </c:pt>
                <c:pt idx="45">
                  <c:v>2.0442982885881932E-2</c:v>
                </c:pt>
                <c:pt idx="46">
                  <c:v>2.0857290719637996E-2</c:v>
                </c:pt>
                <c:pt idx="47">
                  <c:v>2.1231625629386734E-2</c:v>
                </c:pt>
                <c:pt idx="48">
                  <c:v>2.1564136449562635E-2</c:v>
                </c:pt>
                <c:pt idx="49">
                  <c:v>2.1853131562062492E-2</c:v>
                </c:pt>
                <c:pt idx="50">
                  <c:v>2.2097086912079615E-2</c:v>
                </c:pt>
                <c:pt idx="51">
                  <c:v>2.2294653570000007E-2</c:v>
                </c:pt>
                <c:pt idx="52">
                  <c:v>2.2444664827451416E-2</c:v>
                </c:pt>
                <c:pt idx="53">
                  <c:v>2.2546142814860892E-2</c:v>
                </c:pt>
                <c:pt idx="54">
                  <c:v>2.2598304627073639E-2</c:v>
                </c:pt>
                <c:pt idx="55">
                  <c:v>2.2600567942709045E-2</c:v>
                </c:pt>
                <c:pt idx="56">
                  <c:v>2.2552556121967857E-2</c:v>
                </c:pt>
                <c:pt idx="57">
                  <c:v>2.2454102766548301E-2</c:v>
                </c:pt>
                <c:pt idx="58">
                  <c:v>2.230525572416639E-2</c:v>
                </c:pt>
                <c:pt idx="59">
                  <c:v>2.2106280518890898E-2</c:v>
                </c:pt>
                <c:pt idx="60">
                  <c:v>2.185766318708383E-2</c:v>
                </c:pt>
                <c:pt idx="61">
                  <c:v>2.1560112497158637E-2</c:v>
                </c:pt>
                <c:pt idx="62">
                  <c:v>2.1214561529614068E-2</c:v>
                </c:pt>
                <c:pt idx="63">
                  <c:v>2.082216859184052E-2</c:v>
                </c:pt>
                <c:pt idx="64">
                  <c:v>2.038431743999998E-2</c:v>
                </c:pt>
                <c:pt idx="65">
                  <c:v>1.9902616777813197E-2</c:v>
                </c:pt>
                <c:pt idx="66">
                  <c:v>1.9378898999302712E-2</c:v>
                </c:pt>
                <c:pt idx="67">
                  <c:v>1.8815218139389189E-2</c:v>
                </c:pt>
                <c:pt idx="68">
                  <c:v>1.8213846992654197E-2</c:v>
                </c:pt>
                <c:pt idx="69">
                  <c:v>1.7577273356492368E-2</c:v>
                </c:pt>
                <c:pt idx="70">
                  <c:v>1.6908195350184452E-2</c:v>
                </c:pt>
                <c:pt idx="71">
                  <c:v>1.6209515756017898E-2</c:v>
                </c:pt>
                <c:pt idx="72">
                  <c:v>1.5484335322323035E-2</c:v>
                </c:pt>
                <c:pt idx="73">
                  <c:v>1.4735944961005411E-2</c:v>
                </c:pt>
                <c:pt idx="74">
                  <c:v>1.3967816763622553E-2</c:v>
                </c:pt>
                <c:pt idx="75">
                  <c:v>1.3183593749999965E-2</c:v>
                </c:pt>
                <c:pt idx="76">
                  <c:v>1.2387078251458392E-2</c:v>
                </c:pt>
                <c:pt idx="77">
                  <c:v>1.1582218816484025E-2</c:v>
                </c:pt>
                <c:pt idx="78">
                  <c:v>1.0773095509533684E-2</c:v>
                </c:pt>
                <c:pt idx="79">
                  <c:v>9.9639034528680778E-3</c:v>
                </c:pt>
                <c:pt idx="80">
                  <c:v>9.158934435839098E-3</c:v>
                </c:pt>
                <c:pt idx="81">
                  <c:v>8.3625563845696159E-3</c:v>
                </c:pt>
                <c:pt idx="82">
                  <c:v>7.5791904456168563E-3</c:v>
                </c:pt>
                <c:pt idx="83">
                  <c:v>6.8132853874660424E-3</c:v>
                </c:pt>
                <c:pt idx="84">
                  <c:v>6.0692889599999614E-3</c:v>
                </c:pt>
                <c:pt idx="85">
                  <c:v>5.3516157693516298E-3</c:v>
                </c:pt>
                <c:pt idx="86">
                  <c:v>4.664611116371657E-3</c:v>
                </c:pt>
                <c:pt idx="87">
                  <c:v>4.0125101003141619E-3</c:v>
                </c:pt>
                <c:pt idx="88">
                  <c:v>3.3993910884544307E-3</c:v>
                </c:pt>
                <c:pt idx="89">
                  <c:v>2.8291223708167557E-3</c:v>
                </c:pt>
                <c:pt idx="90">
                  <c:v>2.305300414262718E-3</c:v>
                </c:pt>
                <c:pt idx="91">
                  <c:v>1.8311775299999734E-3</c:v>
                </c:pt>
                <c:pt idx="92">
                  <c:v>1.4095758469851684E-3</c:v>
                </c:pt>
                <c:pt idx="93">
                  <c:v>1.0427830077838296E-3</c:v>
                </c:pt>
                <c:pt idx="94">
                  <c:v>7.3242251586711925E-4</c:v>
                </c:pt>
                <c:pt idx="95">
                  <c:v>4.7928719555220681E-4</c:v>
                </c:pt>
                <c:pt idx="96">
                  <c:v>2.8311551999998954E-4</c:v>
                </c:pt>
                <c:pt idx="97">
                  <c:v>1.4227164060266051E-4</c:v>
                </c:pt>
                <c:pt idx="98">
                  <c:v>5.3241859647878124E-5</c:v>
                </c:pt>
                <c:pt idx="99">
                  <c:v>9.7029899999984138E-6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5-4E8E-A877-5DE4DF06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52152"/>
        <c:axId val="450656088"/>
      </c:scatterChart>
      <c:valAx>
        <c:axId val="4506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/ theta_sat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56088"/>
        <c:crosses val="autoZero"/>
        <c:crossBetween val="midCat"/>
      </c:valAx>
      <c:valAx>
        <c:axId val="4506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5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CORPSE_fW!$W$1</c:f>
              <c:strCache>
                <c:ptCount val="1"/>
                <c:pt idx="0">
                  <c:v>air_filled_porosity^2.5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CORPSE_fW!$W$2:$W$102</c:f>
              <c:numCache>
                <c:formatCode>General</c:formatCode>
                <c:ptCount val="101"/>
                <c:pt idx="0">
                  <c:v>1</c:v>
                </c:pt>
                <c:pt idx="1">
                  <c:v>0.97518718710819818</c:v>
                </c:pt>
                <c:pt idx="2">
                  <c:v>0.95074749371218426</c:v>
                </c:pt>
                <c:pt idx="3">
                  <c:v>0.92667903057099543</c:v>
                </c:pt>
                <c:pt idx="4">
                  <c:v>0.90297989877959073</c:v>
                </c:pt>
                <c:pt idx="5">
                  <c:v>0.87964818961900892</c:v>
                </c:pt>
                <c:pt idx="6">
                  <c:v>0.85668198440261356</c:v>
                </c:pt>
                <c:pt idx="7">
                  <c:v>0.83407935431828051</c:v>
                </c:pt>
                <c:pt idx="8">
                  <c:v>0.81183836026637723</c:v>
                </c:pt>
                <c:pt idx="9">
                  <c:v>0.7899570526933728</c:v>
                </c:pt>
                <c:pt idx="10">
                  <c:v>0.76843347142091623</c:v>
                </c:pt>
                <c:pt idx="11">
                  <c:v>0.74726564547020358</c:v>
                </c:pt>
                <c:pt idx="12">
                  <c:v>0.72645159288145278</c:v>
                </c:pt>
                <c:pt idx="13">
                  <c:v>0.70598932052829244</c:v>
                </c:pt>
                <c:pt idx="14">
                  <c:v>0.68587682392686222</c:v>
                </c:pt>
                <c:pt idx="15">
                  <c:v>0.66611208703941105</c:v>
                </c:pt>
                <c:pt idx="16">
                  <c:v>0.64669308207216802</c:v>
                </c:pt>
                <c:pt idx="17">
                  <c:v>0.62761776926725066</c:v>
                </c:pt>
                <c:pt idx="18">
                  <c:v>0.60888409668835974</c:v>
                </c:pt>
                <c:pt idx="19">
                  <c:v>0.59048999999999985</c:v>
                </c:pt>
                <c:pt idx="20">
                  <c:v>0.57243340223994599</c:v>
                </c:pt>
                <c:pt idx="21">
                  <c:v>0.55471221358466583</c:v>
                </c:pt>
                <c:pt idx="22">
                  <c:v>0.53732433110738609</c:v>
                </c:pt>
                <c:pt idx="23">
                  <c:v>0.52026763852847879</c:v>
                </c:pt>
                <c:pt idx="24">
                  <c:v>0.50354000595781845</c:v>
                </c:pt>
                <c:pt idx="25">
                  <c:v>0.48713928962874681</c:v>
                </c:pt>
                <c:pt idx="26">
                  <c:v>0.47106333162325426</c:v>
                </c:pt>
                <c:pt idx="27">
                  <c:v>0.45530995958797127</c:v>
                </c:pt>
                <c:pt idx="28">
                  <c:v>0.43987698644052747</c:v>
                </c:pt>
                <c:pt idx="29">
                  <c:v>0.42476221006582021</c:v>
                </c:pt>
                <c:pt idx="30">
                  <c:v>0.40996341300169697</c:v>
                </c:pt>
                <c:pt idx="31">
                  <c:v>0.39547836211352944</c:v>
                </c:pt>
                <c:pt idx="32">
                  <c:v>0.3813048082571211</c:v>
                </c:pt>
                <c:pt idx="33">
                  <c:v>0.36744048592935424</c:v>
                </c:pt>
                <c:pt idx="34">
                  <c:v>0.35388311290594238</c:v>
                </c:pt>
                <c:pt idx="35">
                  <c:v>0.34063038986561361</c:v>
                </c:pt>
                <c:pt idx="36">
                  <c:v>0.32767999999999992</c:v>
                </c:pt>
                <c:pt idx="37">
                  <c:v>0.31502960860846063</c:v>
                </c:pt>
                <c:pt idx="38">
                  <c:v>0.30267686267701382</c:v>
                </c:pt>
                <c:pt idx="39">
                  <c:v>0.29061939044048646</c:v>
                </c:pt>
                <c:pt idx="40">
                  <c:v>0.27885480092693382</c:v>
                </c:pt>
                <c:pt idx="41">
                  <c:v>0.26738068348330607</c:v>
                </c:pt>
                <c:pt idx="42">
                  <c:v>0.2561946072812617</c:v>
                </c:pt>
                <c:pt idx="43">
                  <c:v>0.24529412080194646</c:v>
                </c:pt>
                <c:pt idx="44">
                  <c:v>0.23467675129846138</c:v>
                </c:pt>
                <c:pt idx="45">
                  <c:v>0.22434000423464365</c:v>
                </c:pt>
                <c:pt idx="46">
                  <c:v>0.21428136269867226</c:v>
                </c:pt>
                <c:pt idx="47">
                  <c:v>0.20449828678988954</c:v>
                </c:pt>
                <c:pt idx="48">
                  <c:v>0.19498821297709237</c:v>
                </c:pt>
                <c:pt idx="49">
                  <c:v>0.18574855342639934</c:v>
                </c:pt>
                <c:pt idx="50">
                  <c:v>0.1767766952966367</c:v>
                </c:pt>
                <c:pt idx="51">
                  <c:v>0.1680699999999998</c:v>
                </c:pt>
                <c:pt idx="52">
                  <c:v>0.1596258024255475</c:v>
                </c:pt>
                <c:pt idx="53">
                  <c:v>0.15144141012285889</c:v>
                </c:pt>
                <c:pt idx="54">
                  <c:v>0.14351410244293047</c:v>
                </c:pt>
                <c:pt idx="55">
                  <c:v>0.13584112963311204</c:v>
                </c:pt>
                <c:pt idx="56">
                  <c:v>0.12841971188256093</c:v>
                </c:pt>
                <c:pt idx="57">
                  <c:v>0.12124703831434377</c:v>
                </c:pt>
                <c:pt idx="58">
                  <c:v>0.11432026591991448</c:v>
                </c:pt>
                <c:pt idx="59">
                  <c:v>0.10763651843124597</c:v>
                </c:pt>
                <c:pt idx="60">
                  <c:v>0.10119288512538795</c:v>
                </c:pt>
                <c:pt idx="61">
                  <c:v>9.4986419555639467E-2</c:v>
                </c:pt>
                <c:pt idx="62">
                  <c:v>8.9014138202871823E-2</c:v>
                </c:pt>
                <c:pt idx="63">
                  <c:v>8.3273019039782459E-2</c:v>
                </c:pt>
                <c:pt idx="64">
                  <c:v>7.7759999999999802E-2</c:v>
                </c:pt>
                <c:pt idx="65">
                  <c:v>7.2471977342970104E-2</c:v>
                </c:pt>
                <c:pt idx="66">
                  <c:v>6.7405803904411477E-2</c:v>
                </c:pt>
                <c:pt idx="67">
                  <c:v>6.2558287220798967E-2</c:v>
                </c:pt>
                <c:pt idx="68">
                  <c:v>5.7926187514801816E-2</c:v>
                </c:pt>
                <c:pt idx="69">
                  <c:v>5.3506215526796339E-2</c:v>
                </c:pt>
                <c:pt idx="70">
                  <c:v>4.9295030175464785E-2</c:v>
                </c:pt>
                <c:pt idx="71">
                  <c:v>4.5289236028001015E-2</c:v>
                </c:pt>
                <c:pt idx="72">
                  <c:v>4.1485380557492624E-2</c:v>
                </c:pt>
                <c:pt idx="73">
                  <c:v>3.7879951161531207E-2</c:v>
                </c:pt>
                <c:pt idx="74">
                  <c:v>3.4469371911887078E-2</c:v>
                </c:pt>
                <c:pt idx="75">
                  <c:v>3.1249999999999861E-2</c:v>
                </c:pt>
                <c:pt idx="76">
                  <c:v>2.8218121836862085E-2</c:v>
                </c:pt>
                <c:pt idx="77">
                  <c:v>2.5369948758324157E-2</c:v>
                </c:pt>
                <c:pt idx="78">
                  <c:v>2.2701612277545274E-2</c:v>
                </c:pt>
                <c:pt idx="79">
                  <c:v>2.020915881475514E-2</c:v>
                </c:pt>
                <c:pt idx="80">
                  <c:v>1.7888543819998208E-2</c:v>
                </c:pt>
                <c:pt idx="81">
                  <c:v>1.5735625186181722E-2</c:v>
                </c:pt>
                <c:pt idx="82">
                  <c:v>1.3746155826266383E-2</c:v>
                </c:pt>
                <c:pt idx="83">
                  <c:v>1.1915775258034949E-2</c:v>
                </c:pt>
                <c:pt idx="84">
                  <c:v>1.0239999999999916E-2</c:v>
                </c:pt>
                <c:pt idx="85">
                  <c:v>8.7142125289666108E-3</c:v>
                </c:pt>
                <c:pt idx="86">
                  <c:v>7.3336484780768497E-3</c:v>
                </c:pt>
                <c:pt idx="87">
                  <c:v>6.0933816555340742E-3</c:v>
                </c:pt>
                <c:pt idx="88">
                  <c:v>4.9883063257983072E-3</c:v>
                </c:pt>
                <c:pt idx="89">
                  <c:v>4.0131159963299806E-3</c:v>
                </c:pt>
                <c:pt idx="90">
                  <c:v>3.1622776601683313E-3</c:v>
                </c:pt>
                <c:pt idx="91">
                  <c:v>2.42999999999996E-3</c:v>
                </c:pt>
                <c:pt idx="92">
                  <c:v>1.8101933598375288E-3</c:v>
                </c:pt>
                <c:pt idx="93">
                  <c:v>1.2964181424216209E-3</c:v>
                </c:pt>
                <c:pt idx="94">
                  <c:v>8.8181630740192174E-4</c:v>
                </c:pt>
                <c:pt idx="95">
                  <c:v>5.5901699437493034E-4</c:v>
                </c:pt>
                <c:pt idx="96">
                  <c:v>3.1999999999998756E-4</c:v>
                </c:pt>
                <c:pt idx="97">
                  <c:v>1.5588457268119054E-4</c:v>
                </c:pt>
                <c:pt idx="98">
                  <c:v>5.6568542494919231E-5</c:v>
                </c:pt>
                <c:pt idx="99">
                  <c:v>9.9999999999983457E-6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6-4906-8798-D2220F83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52312"/>
        <c:axId val="481851328"/>
      </c:scatterChart>
      <c:valAx>
        <c:axId val="481852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air_filled_porosity = 1.0 - 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1328"/>
        <c:crosses val="autoZero"/>
        <c:crossBetween val="midCat"/>
      </c:valAx>
      <c:valAx>
        <c:axId val="481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CORPSE_fW!$U$1</c:f>
              <c:strCache>
                <c:ptCount val="1"/>
                <c:pt idx="0">
                  <c:v>theta^3+0.001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CORPSE_fW!$U$2:$U$102</c:f>
              <c:numCache>
                <c:formatCode>General</c:formatCode>
                <c:ptCount val="101"/>
                <c:pt idx="0">
                  <c:v>1E-3</c:v>
                </c:pt>
                <c:pt idx="1">
                  <c:v>1.0009999999999999E-3</c:v>
                </c:pt>
                <c:pt idx="2">
                  <c:v>1.008E-3</c:v>
                </c:pt>
                <c:pt idx="3">
                  <c:v>1.0269999999999999E-3</c:v>
                </c:pt>
                <c:pt idx="4">
                  <c:v>1.0640000000000001E-3</c:v>
                </c:pt>
                <c:pt idx="5">
                  <c:v>1.1250000000000001E-3</c:v>
                </c:pt>
                <c:pt idx="6">
                  <c:v>1.2160000000000001E-3</c:v>
                </c:pt>
                <c:pt idx="7">
                  <c:v>1.343E-3</c:v>
                </c:pt>
                <c:pt idx="8">
                  <c:v>1.5120000000000001E-3</c:v>
                </c:pt>
                <c:pt idx="9">
                  <c:v>1.7290000000000001E-3</c:v>
                </c:pt>
                <c:pt idx="10">
                  <c:v>2E-3</c:v>
                </c:pt>
                <c:pt idx="11">
                  <c:v>2.3309999999999997E-3</c:v>
                </c:pt>
                <c:pt idx="12">
                  <c:v>2.7279999999999995E-3</c:v>
                </c:pt>
                <c:pt idx="13">
                  <c:v>3.1969999999999989E-3</c:v>
                </c:pt>
                <c:pt idx="14">
                  <c:v>3.7439999999999991E-3</c:v>
                </c:pt>
                <c:pt idx="15">
                  <c:v>4.3750000000000004E-3</c:v>
                </c:pt>
                <c:pt idx="16">
                  <c:v>5.0960000000000007E-3</c:v>
                </c:pt>
                <c:pt idx="17">
                  <c:v>5.9130000000000016E-3</c:v>
                </c:pt>
                <c:pt idx="18">
                  <c:v>6.8320000000000013E-3</c:v>
                </c:pt>
                <c:pt idx="19">
                  <c:v>7.8590000000000049E-3</c:v>
                </c:pt>
                <c:pt idx="20">
                  <c:v>9.0000000000000045E-3</c:v>
                </c:pt>
                <c:pt idx="21">
                  <c:v>1.0261000000000006E-2</c:v>
                </c:pt>
                <c:pt idx="22">
                  <c:v>1.1648000000000009E-2</c:v>
                </c:pt>
                <c:pt idx="23">
                  <c:v>1.3167000000000012E-2</c:v>
                </c:pt>
                <c:pt idx="24">
                  <c:v>1.4824000000000011E-2</c:v>
                </c:pt>
                <c:pt idx="25">
                  <c:v>1.6625000000000011E-2</c:v>
                </c:pt>
                <c:pt idx="26">
                  <c:v>1.8576000000000013E-2</c:v>
                </c:pt>
                <c:pt idx="27">
                  <c:v>2.0683000000000014E-2</c:v>
                </c:pt>
                <c:pt idx="28">
                  <c:v>2.2952000000000018E-2</c:v>
                </c:pt>
                <c:pt idx="29">
                  <c:v>2.5389000000000023E-2</c:v>
                </c:pt>
                <c:pt idx="30">
                  <c:v>2.8000000000000028E-2</c:v>
                </c:pt>
                <c:pt idx="31">
                  <c:v>3.0791000000000034E-2</c:v>
                </c:pt>
                <c:pt idx="32">
                  <c:v>3.3768000000000034E-2</c:v>
                </c:pt>
                <c:pt idx="33">
                  <c:v>3.6937000000000039E-2</c:v>
                </c:pt>
                <c:pt idx="34">
                  <c:v>4.0304000000000048E-2</c:v>
                </c:pt>
                <c:pt idx="35">
                  <c:v>4.3875000000000053E-2</c:v>
                </c:pt>
                <c:pt idx="36">
                  <c:v>4.7656000000000059E-2</c:v>
                </c:pt>
                <c:pt idx="37">
                  <c:v>5.1653000000000074E-2</c:v>
                </c:pt>
                <c:pt idx="38">
                  <c:v>5.5872000000000081E-2</c:v>
                </c:pt>
                <c:pt idx="39">
                  <c:v>6.0319000000000088E-2</c:v>
                </c:pt>
                <c:pt idx="40">
                  <c:v>6.5000000000000085E-2</c:v>
                </c:pt>
                <c:pt idx="41">
                  <c:v>6.9921000000000108E-2</c:v>
                </c:pt>
                <c:pt idx="42">
                  <c:v>7.5088000000000113E-2</c:v>
                </c:pt>
                <c:pt idx="43">
                  <c:v>8.050700000000012E-2</c:v>
                </c:pt>
                <c:pt idx="44">
                  <c:v>8.6184000000000122E-2</c:v>
                </c:pt>
                <c:pt idx="45">
                  <c:v>9.2125000000000137E-2</c:v>
                </c:pt>
                <c:pt idx="46">
                  <c:v>9.8336000000000159E-2</c:v>
                </c:pt>
                <c:pt idx="47">
                  <c:v>0.10482300000000017</c:v>
                </c:pt>
                <c:pt idx="48">
                  <c:v>0.11159200000000018</c:v>
                </c:pt>
                <c:pt idx="49">
                  <c:v>0.11864900000000018</c:v>
                </c:pt>
                <c:pt idx="50">
                  <c:v>0.12600000000000017</c:v>
                </c:pt>
                <c:pt idx="51">
                  <c:v>0.13365100000000019</c:v>
                </c:pt>
                <c:pt idx="52">
                  <c:v>0.14160800000000021</c:v>
                </c:pt>
                <c:pt idx="53">
                  <c:v>0.1498770000000002</c:v>
                </c:pt>
                <c:pt idx="54">
                  <c:v>0.15846400000000024</c:v>
                </c:pt>
                <c:pt idx="55">
                  <c:v>0.16737500000000022</c:v>
                </c:pt>
                <c:pt idx="56">
                  <c:v>0.17661600000000027</c:v>
                </c:pt>
                <c:pt idx="57">
                  <c:v>0.18619300000000027</c:v>
                </c:pt>
                <c:pt idx="58">
                  <c:v>0.19611200000000031</c:v>
                </c:pt>
                <c:pt idx="59">
                  <c:v>0.20637900000000031</c:v>
                </c:pt>
                <c:pt idx="60">
                  <c:v>0.21700000000000033</c:v>
                </c:pt>
                <c:pt idx="61">
                  <c:v>0.22798100000000035</c:v>
                </c:pt>
                <c:pt idx="62">
                  <c:v>0.23932800000000037</c:v>
                </c:pt>
                <c:pt idx="63">
                  <c:v>0.25104700000000041</c:v>
                </c:pt>
                <c:pt idx="64">
                  <c:v>0.26314400000000043</c:v>
                </c:pt>
                <c:pt idx="65">
                  <c:v>0.27562500000000045</c:v>
                </c:pt>
                <c:pt idx="66">
                  <c:v>0.28849600000000047</c:v>
                </c:pt>
                <c:pt idx="67">
                  <c:v>0.3017630000000005</c:v>
                </c:pt>
                <c:pt idx="68">
                  <c:v>0.31543200000000055</c:v>
                </c:pt>
                <c:pt idx="69">
                  <c:v>0.32950900000000055</c:v>
                </c:pt>
                <c:pt idx="70">
                  <c:v>0.34400000000000058</c:v>
                </c:pt>
                <c:pt idx="71">
                  <c:v>0.35891100000000059</c:v>
                </c:pt>
                <c:pt idx="72">
                  <c:v>0.37424800000000069</c:v>
                </c:pt>
                <c:pt idx="73">
                  <c:v>0.39001700000000067</c:v>
                </c:pt>
                <c:pt idx="74">
                  <c:v>0.4062240000000007</c:v>
                </c:pt>
                <c:pt idx="75">
                  <c:v>0.42287500000000078</c:v>
                </c:pt>
                <c:pt idx="76">
                  <c:v>0.43997600000000076</c:v>
                </c:pt>
                <c:pt idx="77">
                  <c:v>0.45753300000000086</c:v>
                </c:pt>
                <c:pt idx="78">
                  <c:v>0.47555200000000086</c:v>
                </c:pt>
                <c:pt idx="79">
                  <c:v>0.49403900000000089</c:v>
                </c:pt>
                <c:pt idx="80">
                  <c:v>0.5130000000000009</c:v>
                </c:pt>
                <c:pt idx="81">
                  <c:v>0.53244100000000094</c:v>
                </c:pt>
                <c:pt idx="82">
                  <c:v>0.55236800000000097</c:v>
                </c:pt>
                <c:pt idx="83">
                  <c:v>0.57278700000000105</c:v>
                </c:pt>
                <c:pt idx="84">
                  <c:v>0.59370400000000112</c:v>
                </c:pt>
                <c:pt idx="85">
                  <c:v>0.61512500000000114</c:v>
                </c:pt>
                <c:pt idx="86">
                  <c:v>0.63705600000000118</c:v>
                </c:pt>
                <c:pt idx="87">
                  <c:v>0.65950300000000117</c:v>
                </c:pt>
                <c:pt idx="88">
                  <c:v>0.6824720000000013</c:v>
                </c:pt>
                <c:pt idx="89">
                  <c:v>0.7059690000000014</c:v>
                </c:pt>
                <c:pt idx="90">
                  <c:v>0.73000000000000143</c:v>
                </c:pt>
                <c:pt idx="91">
                  <c:v>0.75457100000000144</c:v>
                </c:pt>
                <c:pt idx="92">
                  <c:v>0.77968800000000149</c:v>
                </c:pt>
                <c:pt idx="93">
                  <c:v>0.80535700000000154</c:v>
                </c:pt>
                <c:pt idx="94">
                  <c:v>0.83158400000000166</c:v>
                </c:pt>
                <c:pt idx="95">
                  <c:v>0.85837500000000166</c:v>
                </c:pt>
                <c:pt idx="96">
                  <c:v>0.88573600000000174</c:v>
                </c:pt>
                <c:pt idx="97">
                  <c:v>0.91367300000000184</c:v>
                </c:pt>
                <c:pt idx="98">
                  <c:v>0.94219200000000181</c:v>
                </c:pt>
                <c:pt idx="99">
                  <c:v>0.97129900000000191</c:v>
                </c:pt>
                <c:pt idx="100">
                  <c:v>1.0010000000000019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9-473C-AF2F-A62CC278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66320"/>
        <c:axId val="483761072"/>
      </c:scatterChart>
      <c:valAx>
        <c:axId val="483766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1072"/>
        <c:crosses val="autoZero"/>
        <c:crossBetween val="midCat"/>
      </c:valAx>
      <c:valAx>
        <c:axId val="4837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CASACNP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CASA_fT!$E$1</c:f>
              <c:strCache>
                <c:ptCount val="1"/>
                <c:pt idx="0">
                  <c:v>f(T) CASA (q10=1.5)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CASA_fT!$D$2:$D$338</c:f>
              <c:numCache>
                <c:formatCode>General</c:formatCode>
                <c:ptCount val="337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CASA_fT!$E$2:$E$338</c:f>
              <c:numCache>
                <c:formatCode>General</c:formatCode>
                <c:ptCount val="337"/>
                <c:pt idx="0">
                  <c:v>4.7787637109624574E-2</c:v>
                </c:pt>
                <c:pt idx="1">
                  <c:v>4.9765077299223047E-2</c:v>
                </c:pt>
                <c:pt idx="2">
                  <c:v>5.1824343457627417E-2</c:v>
                </c:pt>
                <c:pt idx="3">
                  <c:v>5.3968821522478817E-2</c:v>
                </c:pt>
                <c:pt idx="4">
                  <c:v>5.6202037540651076E-2</c:v>
                </c:pt>
                <c:pt idx="5">
                  <c:v>5.8527663465935069E-2</c:v>
                </c:pt>
                <c:pt idx="6">
                  <c:v>6.0949523196629427E-2</c:v>
                </c:pt>
                <c:pt idx="7">
                  <c:v>6.3471598862965425E-2</c:v>
                </c:pt>
                <c:pt idx="8">
                  <c:v>6.6098037374703905E-2</c:v>
                </c:pt>
                <c:pt idx="9">
                  <c:v>6.8833157239669943E-2</c:v>
                </c:pt>
                <c:pt idx="10">
                  <c:v>7.1681455664436844E-2</c:v>
                </c:pt>
                <c:pt idx="11">
                  <c:v>7.4647615948834553E-2</c:v>
                </c:pt>
                <c:pt idx="12">
                  <c:v>7.7736515186441105E-2</c:v>
                </c:pt>
                <c:pt idx="13">
                  <c:v>8.0953232283718202E-2</c:v>
                </c:pt>
                <c:pt idx="14">
                  <c:v>8.4303056310976593E-2</c:v>
                </c:pt>
                <c:pt idx="15">
                  <c:v>8.77914951989026E-2</c:v>
                </c:pt>
                <c:pt idx="16">
                  <c:v>9.1424284794944133E-2</c:v>
                </c:pt>
                <c:pt idx="17">
                  <c:v>9.5207398294448131E-2</c:v>
                </c:pt>
                <c:pt idx="18">
                  <c:v>9.9147056062055886E-2</c:v>
                </c:pt>
                <c:pt idx="19">
                  <c:v>0.10324973585950493</c:v>
                </c:pt>
                <c:pt idx="20">
                  <c:v>0.10752218349665528</c:v>
                </c:pt>
                <c:pt idx="21">
                  <c:v>0.11197142392325185</c:v>
                </c:pt>
                <c:pt idx="22">
                  <c:v>0.11660477277966168</c:v>
                </c:pt>
                <c:pt idx="23">
                  <c:v>0.12142984842557732</c:v>
                </c:pt>
                <c:pt idx="24">
                  <c:v>0.1264545844664649</c:v>
                </c:pt>
                <c:pt idx="25">
                  <c:v>0.13168724279835392</c:v>
                </c:pt>
                <c:pt idx="26">
                  <c:v>0.13713642719241617</c:v>
                </c:pt>
                <c:pt idx="27">
                  <c:v>0.1428110974416722</c:v>
                </c:pt>
                <c:pt idx="28">
                  <c:v>0.14872058409308384</c:v>
                </c:pt>
                <c:pt idx="29">
                  <c:v>0.15487460378925741</c:v>
                </c:pt>
                <c:pt idx="30">
                  <c:v>0.1612832752449829</c:v>
                </c:pt>
                <c:pt idx="31">
                  <c:v>0.16795713588487779</c:v>
                </c:pt>
                <c:pt idx="32">
                  <c:v>0.17490715916949259</c:v>
                </c:pt>
                <c:pt idx="33">
                  <c:v>0.18214477263836593</c:v>
                </c:pt>
                <c:pt idx="34">
                  <c:v>0.18968187669969733</c:v>
                </c:pt>
                <c:pt idx="35">
                  <c:v>0.19753086419753085</c:v>
                </c:pt>
                <c:pt idx="36">
                  <c:v>0.20570464078862427</c:v>
                </c:pt>
                <c:pt idx="37">
                  <c:v>0.21421664616250832</c:v>
                </c:pt>
                <c:pt idx="38">
                  <c:v>0.22308087613962574</c:v>
                </c:pt>
                <c:pt idx="39">
                  <c:v>0.23231190568388616</c:v>
                </c:pt>
                <c:pt idx="40">
                  <c:v>0.24192491286747439</c:v>
                </c:pt>
                <c:pt idx="41">
                  <c:v>0.25193570382731667</c:v>
                </c:pt>
                <c:pt idx="42">
                  <c:v>0.26236073875423876</c:v>
                </c:pt>
                <c:pt idx="43">
                  <c:v>0.27321715895754894</c:v>
                </c:pt>
                <c:pt idx="44">
                  <c:v>0.28452281504954607</c:v>
                </c:pt>
                <c:pt idx="45">
                  <c:v>0.29629629629629628</c:v>
                </c:pt>
                <c:pt idx="46">
                  <c:v>0.30855696118293641</c:v>
                </c:pt>
                <c:pt idx="47">
                  <c:v>0.32132496924376253</c:v>
                </c:pt>
                <c:pt idx="48">
                  <c:v>0.33462131420943864</c:v>
                </c:pt>
                <c:pt idx="49">
                  <c:v>0.34846785852582923</c:v>
                </c:pt>
                <c:pt idx="50">
                  <c:v>0.36288736930121152</c:v>
                </c:pt>
                <c:pt idx="51">
                  <c:v>0.37790355574097501</c:v>
                </c:pt>
                <c:pt idx="52">
                  <c:v>0.39354110813135823</c:v>
                </c:pt>
                <c:pt idx="53">
                  <c:v>0.40982573843632342</c:v>
                </c:pt>
                <c:pt idx="54">
                  <c:v>0.42678422257431908</c:v>
                </c:pt>
                <c:pt idx="55">
                  <c:v>0.44444444444444442</c:v>
                </c:pt>
                <c:pt idx="56">
                  <c:v>0.46283544177440472</c:v>
                </c:pt>
                <c:pt idx="57">
                  <c:v>0.48198745386564384</c:v>
                </c:pt>
                <c:pt idx="58">
                  <c:v>0.50193197131415801</c:v>
                </c:pt>
                <c:pt idx="59">
                  <c:v>0.52270178778874377</c:v>
                </c:pt>
                <c:pt idx="60">
                  <c:v>0.54433105395181736</c:v>
                </c:pt>
                <c:pt idx="61">
                  <c:v>0.56685533361146256</c:v>
                </c:pt>
                <c:pt idx="62">
                  <c:v>0.59031166219703735</c:v>
                </c:pt>
                <c:pt idx="63">
                  <c:v>0.61473860765448507</c:v>
                </c:pt>
                <c:pt idx="64">
                  <c:v>0.64017633386147876</c:v>
                </c:pt>
                <c:pt idx="65">
                  <c:v>0.66666666666666663</c:v>
                </c:pt>
                <c:pt idx="66">
                  <c:v>0.69425316266160708</c:v>
                </c:pt>
                <c:pt idx="67">
                  <c:v>0.72298118079846574</c:v>
                </c:pt>
                <c:pt idx="68">
                  <c:v>0.75289795697123696</c:v>
                </c:pt>
                <c:pt idx="69">
                  <c:v>0.7840526816831157</c:v>
                </c:pt>
                <c:pt idx="70">
                  <c:v>0.81649658092772615</c:v>
                </c:pt>
                <c:pt idx="71">
                  <c:v>0.85028300041719385</c:v>
                </c:pt>
                <c:pt idx="72">
                  <c:v>0.88546749329555607</c:v>
                </c:pt>
                <c:pt idx="73">
                  <c:v>0.92210791148172777</c:v>
                </c:pt>
                <c:pt idx="74">
                  <c:v>0.96026450079221803</c:v>
                </c:pt>
                <c:pt idx="75">
                  <c:v>1</c:v>
                </c:pt>
                <c:pt idx="76">
                  <c:v>1.0413797439924106</c:v>
                </c:pt>
                <c:pt idx="77">
                  <c:v>1.0844717711976986</c:v>
                </c:pt>
                <c:pt idx="78">
                  <c:v>1.1293469354568555</c:v>
                </c:pt>
                <c:pt idx="79">
                  <c:v>1.1760790225246736</c:v>
                </c:pt>
                <c:pt idx="80">
                  <c:v>1.2247448713915889</c:v>
                </c:pt>
                <c:pt idx="81">
                  <c:v>1.2754245006257909</c:v>
                </c:pt>
                <c:pt idx="82">
                  <c:v>1.3282012399433343</c:v>
                </c:pt>
                <c:pt idx="83">
                  <c:v>1.3831618672225916</c:v>
                </c:pt>
                <c:pt idx="84">
                  <c:v>1.4403967511883271</c:v>
                </c:pt>
                <c:pt idx="85">
                  <c:v>1.5</c:v>
                </c:pt>
                <c:pt idx="86">
                  <c:v>1.5620696159886158</c:v>
                </c:pt>
                <c:pt idx="87">
                  <c:v>1.6267076567965482</c:v>
                </c:pt>
                <c:pt idx="88">
                  <c:v>1.6940204031852832</c:v>
                </c:pt>
                <c:pt idx="89">
                  <c:v>1.7641185337870104</c:v>
                </c:pt>
                <c:pt idx="90">
                  <c:v>1.8371173070873836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5-4A6B-AC43-2FF28C2F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6904"/>
        <c:axId val="450642312"/>
      </c:scatterChart>
      <c:valAx>
        <c:axId val="4506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2312"/>
        <c:crosses val="autoZero"/>
        <c:crossBetween val="midCat"/>
        <c:majorUnit val="5"/>
      </c:valAx>
      <c:valAx>
        <c:axId val="4506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code: f(W) = (theta^3+0.001)*(air_filled_porosity^2.5)</a:t>
            </a:r>
          </a:p>
        </c:rich>
      </c:tx>
      <c:layout>
        <c:manualLayout>
          <c:xMode val="edge"/>
          <c:yMode val="edge"/>
          <c:x val="0.22855921443117536"/>
          <c:y val="4.1666666666666664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CORPSE_fW!$X$1</c:f>
              <c:strCache>
                <c:ptCount val="1"/>
                <c:pt idx="0">
                  <c:v>(theta^3) * (air_filled_porosity^2.5)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CORPSE_fW!$X$2:$X$102</c:f>
              <c:numCache>
                <c:formatCode>General</c:formatCode>
                <c:ptCount val="101"/>
                <c:pt idx="0">
                  <c:v>1E-3</c:v>
                </c:pt>
                <c:pt idx="1">
                  <c:v>9.7616237429530637E-4</c:v>
                </c:pt>
                <c:pt idx="2">
                  <c:v>9.5835347366188175E-4</c:v>
                </c:pt>
                <c:pt idx="3">
                  <c:v>9.5169936439641221E-4</c:v>
                </c:pt>
                <c:pt idx="4">
                  <c:v>9.6077061230148459E-4</c:v>
                </c:pt>
                <c:pt idx="5">
                  <c:v>9.8960421332138513E-4</c:v>
                </c:pt>
                <c:pt idx="6">
                  <c:v>1.0417252930335782E-3</c:v>
                </c:pt>
                <c:pt idx="7">
                  <c:v>1.1201685728494508E-3</c:v>
                </c:pt>
                <c:pt idx="8">
                  <c:v>1.2274996007227625E-3</c:v>
                </c:pt>
                <c:pt idx="9">
                  <c:v>1.3658357441068416E-3</c:v>
                </c:pt>
                <c:pt idx="10">
                  <c:v>1.5368669428418324E-3</c:v>
                </c:pt>
                <c:pt idx="11">
                  <c:v>1.7418762195910444E-3</c:v>
                </c:pt>
                <c:pt idx="12">
                  <c:v>1.9817599453806028E-3</c:v>
                </c:pt>
                <c:pt idx="13">
                  <c:v>2.2570478577289502E-3</c:v>
                </c:pt>
                <c:pt idx="14">
                  <c:v>2.5679228287821716E-3</c:v>
                </c:pt>
                <c:pt idx="15">
                  <c:v>2.9142403807974238E-3</c:v>
                </c:pt>
                <c:pt idx="16">
                  <c:v>3.2955479462397686E-3</c:v>
                </c:pt>
                <c:pt idx="17">
                  <c:v>3.7111038696772541E-3</c:v>
                </c:pt>
                <c:pt idx="18">
                  <c:v>4.1598961485748744E-3</c:v>
                </c:pt>
                <c:pt idx="19">
                  <c:v>4.640660910000002E-3</c:v>
                </c:pt>
                <c:pt idx="20">
                  <c:v>5.1519006201595167E-3</c:v>
                </c:pt>
                <c:pt idx="21">
                  <c:v>5.6919020235922596E-3</c:v>
                </c:pt>
                <c:pt idx="22">
                  <c:v>6.2587538087388378E-3</c:v>
                </c:pt>
                <c:pt idx="23">
                  <c:v>6.8503639965044865E-3</c:v>
                </c:pt>
                <c:pt idx="24">
                  <c:v>7.4644770483187064E-3</c:v>
                </c:pt>
                <c:pt idx="25">
                  <c:v>8.0986906900779206E-3</c:v>
                </c:pt>
                <c:pt idx="26">
                  <c:v>8.7504724482335774E-3</c:v>
                </c:pt>
                <c:pt idx="27">
                  <c:v>9.4171758941580166E-3</c:v>
                </c:pt>
                <c:pt idx="28">
                  <c:v>1.0096056592782994E-2</c:v>
                </c:pt>
                <c:pt idx="29">
                  <c:v>1.0784287751361119E-2</c:v>
                </c:pt>
                <c:pt idx="30">
                  <c:v>1.1478975564047526E-2</c:v>
                </c:pt>
                <c:pt idx="31">
                  <c:v>1.2177174247837699E-2</c:v>
                </c:pt>
                <c:pt idx="32">
                  <c:v>1.2875900765226479E-2</c:v>
                </c:pt>
                <c:pt idx="33">
                  <c:v>1.3572149228772572E-2</c:v>
                </c:pt>
                <c:pt idx="34">
                  <c:v>1.4262904982561119E-2</c:v>
                </c:pt>
                <c:pt idx="35">
                  <c:v>1.4945158355353816E-2</c:v>
                </c:pt>
                <c:pt idx="36">
                  <c:v>1.5615918080000015E-2</c:v>
                </c:pt>
                <c:pt idx="37">
                  <c:v>1.627222437345284E-2</c:v>
                </c:pt>
                <c:pt idx="38">
                  <c:v>1.6911161671490142E-2</c:v>
                </c:pt>
                <c:pt idx="39">
                  <c:v>1.7529871011979729E-2</c:v>
                </c:pt>
                <c:pt idx="40">
                  <c:v>1.8125562060250722E-2</c:v>
                </c:pt>
                <c:pt idx="41">
                  <c:v>1.8695524769836273E-2</c:v>
                </c:pt>
                <c:pt idx="42">
                  <c:v>1.9237140671535407E-2</c:v>
                </c:pt>
                <c:pt idx="43">
                  <c:v>1.9747893783402332E-2</c:v>
                </c:pt>
                <c:pt idx="44">
                  <c:v>2.0225381133906626E-2</c:v>
                </c:pt>
                <c:pt idx="45">
                  <c:v>2.0667322890116576E-2</c:v>
                </c:pt>
                <c:pt idx="46">
                  <c:v>2.1071572082336669E-2</c:v>
                </c:pt>
                <c:pt idx="47">
                  <c:v>2.1436123916176626E-2</c:v>
                </c:pt>
                <c:pt idx="48">
                  <c:v>2.1759124662539726E-2</c:v>
                </c:pt>
                <c:pt idx="49">
                  <c:v>2.203888011548889E-2</c:v>
                </c:pt>
                <c:pt idx="50">
                  <c:v>2.2273863607376255E-2</c:v>
                </c:pt>
                <c:pt idx="51">
                  <c:v>2.2462723570000006E-2</c:v>
                </c:pt>
                <c:pt idx="52">
                  <c:v>2.2604290629876962E-2</c:v>
                </c:pt>
                <c:pt idx="53">
                  <c:v>2.2697584224983754E-2</c:v>
                </c:pt>
                <c:pt idx="54">
                  <c:v>2.2741818729516569E-2</c:v>
                </c:pt>
                <c:pt idx="55">
                  <c:v>2.2736409072342156E-2</c:v>
                </c:pt>
                <c:pt idx="56">
                  <c:v>2.2680975833850418E-2</c:v>
                </c:pt>
                <c:pt idx="57">
                  <c:v>2.2575349804862643E-2</c:v>
                </c:pt>
                <c:pt idx="58">
                  <c:v>2.2419575990086305E-2</c:v>
                </c:pt>
                <c:pt idx="59">
                  <c:v>2.2213917037322145E-2</c:v>
                </c:pt>
                <c:pt idx="60">
                  <c:v>2.1958856072209217E-2</c:v>
                </c:pt>
                <c:pt idx="61">
                  <c:v>2.1655098916714275E-2</c:v>
                </c:pt>
                <c:pt idx="62">
                  <c:v>2.1303575667816942E-2</c:v>
                </c:pt>
                <c:pt idx="63">
                  <c:v>2.0905441610880302E-2</c:v>
                </c:pt>
                <c:pt idx="64">
                  <c:v>2.0462077439999983E-2</c:v>
                </c:pt>
                <c:pt idx="65">
                  <c:v>1.9975088755156169E-2</c:v>
                </c:pt>
                <c:pt idx="66">
                  <c:v>1.9446304803207127E-2</c:v>
                </c:pt>
                <c:pt idx="67">
                  <c:v>1.8877776426609989E-2</c:v>
                </c:pt>
                <c:pt idx="68">
                  <c:v>1.8271773180168999E-2</c:v>
                </c:pt>
                <c:pt idx="69">
                  <c:v>1.7630779572019164E-2</c:v>
                </c:pt>
                <c:pt idx="70">
                  <c:v>1.6957490380359916E-2</c:v>
                </c:pt>
                <c:pt idx="71">
                  <c:v>1.6254804992045898E-2</c:v>
                </c:pt>
                <c:pt idx="72">
                  <c:v>1.5525820702880527E-2</c:v>
                </c:pt>
                <c:pt idx="73">
                  <c:v>1.4773824912166942E-2</c:v>
                </c:pt>
                <c:pt idx="74">
                  <c:v>1.4002286135534441E-2</c:v>
                </c:pt>
                <c:pt idx="75">
                  <c:v>1.3214843749999965E-2</c:v>
                </c:pt>
                <c:pt idx="76">
                  <c:v>1.2415296373295253E-2</c:v>
                </c:pt>
                <c:pt idx="77">
                  <c:v>1.1607588765242349E-2</c:v>
                </c:pt>
                <c:pt idx="78">
                  <c:v>1.0795797121811231E-2</c:v>
                </c:pt>
                <c:pt idx="79">
                  <c:v>9.9841126116828327E-3</c:v>
                </c:pt>
                <c:pt idx="80">
                  <c:v>9.1768229796590963E-3</c:v>
                </c:pt>
                <c:pt idx="81">
                  <c:v>8.3782920097557976E-3</c:v>
                </c:pt>
                <c:pt idx="82">
                  <c:v>7.5929366014431225E-3</c:v>
                </c:pt>
                <c:pt idx="83">
                  <c:v>6.8252011627240768E-3</c:v>
                </c:pt>
                <c:pt idx="84">
                  <c:v>6.0795289599999613E-3</c:v>
                </c:pt>
                <c:pt idx="85">
                  <c:v>5.3603299818805964E-3</c:v>
                </c:pt>
                <c:pt idx="86">
                  <c:v>4.6719447648497338E-3</c:v>
                </c:pt>
                <c:pt idx="87">
                  <c:v>4.0186034819696959E-3</c:v>
                </c:pt>
                <c:pt idx="88">
                  <c:v>3.4043793947802288E-3</c:v>
                </c:pt>
                <c:pt idx="89">
                  <c:v>2.8331354868130856E-3</c:v>
                </c:pt>
                <c:pt idx="90">
                  <c:v>2.3084626919228864E-3</c:v>
                </c:pt>
                <c:pt idx="91">
                  <c:v>1.8336075299999733E-3</c:v>
                </c:pt>
                <c:pt idx="92">
                  <c:v>1.4113860403450059E-3</c:v>
                </c:pt>
                <c:pt idx="93">
                  <c:v>1.0440794259262514E-3</c:v>
                </c:pt>
                <c:pt idx="94">
                  <c:v>7.3330433217452112E-4</c:v>
                </c:pt>
                <c:pt idx="95">
                  <c:v>4.7984621254658176E-4</c:v>
                </c:pt>
                <c:pt idx="96">
                  <c:v>2.8343551999998953E-4</c:v>
                </c:pt>
                <c:pt idx="97">
                  <c:v>1.424275251753417E-4</c:v>
                </c:pt>
                <c:pt idx="98">
                  <c:v>5.3298428190373041E-5</c:v>
                </c:pt>
                <c:pt idx="99">
                  <c:v>9.712989999998412E-6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2-4BCF-B2F3-A6AC37F5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48552"/>
        <c:axId val="481792496"/>
      </c:scatterChart>
      <c:valAx>
        <c:axId val="477948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theta=casamet%moistavg(:)/soil%ssat(:)</a:t>
                </a:r>
              </a:p>
            </c:rich>
          </c:tx>
          <c:layout>
            <c:manualLayout>
              <c:xMode val="edge"/>
              <c:yMode val="edge"/>
              <c:x val="0.33836046382333257"/>
              <c:y val="0.8964800434428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92496"/>
        <c:crosses val="autoZero"/>
        <c:crossBetween val="midCat"/>
      </c:valAx>
      <c:valAx>
        <c:axId val="4817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4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CORPSE_fW!$W$1</c:f>
              <c:strCache>
                <c:ptCount val="1"/>
                <c:pt idx="0">
                  <c:v>air_filled_porosity^2.5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CORPSE_fW!$W$2:$W$102</c:f>
              <c:numCache>
                <c:formatCode>General</c:formatCode>
                <c:ptCount val="101"/>
                <c:pt idx="0">
                  <c:v>1</c:v>
                </c:pt>
                <c:pt idx="1">
                  <c:v>0.97518718710819818</c:v>
                </c:pt>
                <c:pt idx="2">
                  <c:v>0.95074749371218426</c:v>
                </c:pt>
                <c:pt idx="3">
                  <c:v>0.92667903057099543</c:v>
                </c:pt>
                <c:pt idx="4">
                  <c:v>0.90297989877959073</c:v>
                </c:pt>
                <c:pt idx="5">
                  <c:v>0.87964818961900892</c:v>
                </c:pt>
                <c:pt idx="6">
                  <c:v>0.85668198440261356</c:v>
                </c:pt>
                <c:pt idx="7">
                  <c:v>0.83407935431828051</c:v>
                </c:pt>
                <c:pt idx="8">
                  <c:v>0.81183836026637723</c:v>
                </c:pt>
                <c:pt idx="9">
                  <c:v>0.7899570526933728</c:v>
                </c:pt>
                <c:pt idx="10">
                  <c:v>0.76843347142091623</c:v>
                </c:pt>
                <c:pt idx="11">
                  <c:v>0.74726564547020358</c:v>
                </c:pt>
                <c:pt idx="12">
                  <c:v>0.72645159288145278</c:v>
                </c:pt>
                <c:pt idx="13">
                  <c:v>0.70598932052829244</c:v>
                </c:pt>
                <c:pt idx="14">
                  <c:v>0.68587682392686222</c:v>
                </c:pt>
                <c:pt idx="15">
                  <c:v>0.66611208703941105</c:v>
                </c:pt>
                <c:pt idx="16">
                  <c:v>0.64669308207216802</c:v>
                </c:pt>
                <c:pt idx="17">
                  <c:v>0.62761776926725066</c:v>
                </c:pt>
                <c:pt idx="18">
                  <c:v>0.60888409668835974</c:v>
                </c:pt>
                <c:pt idx="19">
                  <c:v>0.59048999999999985</c:v>
                </c:pt>
                <c:pt idx="20">
                  <c:v>0.57243340223994599</c:v>
                </c:pt>
                <c:pt idx="21">
                  <c:v>0.55471221358466583</c:v>
                </c:pt>
                <c:pt idx="22">
                  <c:v>0.53732433110738609</c:v>
                </c:pt>
                <c:pt idx="23">
                  <c:v>0.52026763852847879</c:v>
                </c:pt>
                <c:pt idx="24">
                  <c:v>0.50354000595781845</c:v>
                </c:pt>
                <c:pt idx="25">
                  <c:v>0.48713928962874681</c:v>
                </c:pt>
                <c:pt idx="26">
                  <c:v>0.47106333162325426</c:v>
                </c:pt>
                <c:pt idx="27">
                  <c:v>0.45530995958797127</c:v>
                </c:pt>
                <c:pt idx="28">
                  <c:v>0.43987698644052747</c:v>
                </c:pt>
                <c:pt idx="29">
                  <c:v>0.42476221006582021</c:v>
                </c:pt>
                <c:pt idx="30">
                  <c:v>0.40996341300169697</c:v>
                </c:pt>
                <c:pt idx="31">
                  <c:v>0.39547836211352944</c:v>
                </c:pt>
                <c:pt idx="32">
                  <c:v>0.3813048082571211</c:v>
                </c:pt>
                <c:pt idx="33">
                  <c:v>0.36744048592935424</c:v>
                </c:pt>
                <c:pt idx="34">
                  <c:v>0.35388311290594238</c:v>
                </c:pt>
                <c:pt idx="35">
                  <c:v>0.34063038986561361</c:v>
                </c:pt>
                <c:pt idx="36">
                  <c:v>0.32767999999999992</c:v>
                </c:pt>
                <c:pt idx="37">
                  <c:v>0.31502960860846063</c:v>
                </c:pt>
                <c:pt idx="38">
                  <c:v>0.30267686267701382</c:v>
                </c:pt>
                <c:pt idx="39">
                  <c:v>0.29061939044048646</c:v>
                </c:pt>
                <c:pt idx="40">
                  <c:v>0.27885480092693382</c:v>
                </c:pt>
                <c:pt idx="41">
                  <c:v>0.26738068348330607</c:v>
                </c:pt>
                <c:pt idx="42">
                  <c:v>0.2561946072812617</c:v>
                </c:pt>
                <c:pt idx="43">
                  <c:v>0.24529412080194646</c:v>
                </c:pt>
                <c:pt idx="44">
                  <c:v>0.23467675129846138</c:v>
                </c:pt>
                <c:pt idx="45">
                  <c:v>0.22434000423464365</c:v>
                </c:pt>
                <c:pt idx="46">
                  <c:v>0.21428136269867226</c:v>
                </c:pt>
                <c:pt idx="47">
                  <c:v>0.20449828678988954</c:v>
                </c:pt>
                <c:pt idx="48">
                  <c:v>0.19498821297709237</c:v>
                </c:pt>
                <c:pt idx="49">
                  <c:v>0.18574855342639934</c:v>
                </c:pt>
                <c:pt idx="50">
                  <c:v>0.1767766952966367</c:v>
                </c:pt>
                <c:pt idx="51">
                  <c:v>0.1680699999999998</c:v>
                </c:pt>
                <c:pt idx="52">
                  <c:v>0.1596258024255475</c:v>
                </c:pt>
                <c:pt idx="53">
                  <c:v>0.15144141012285889</c:v>
                </c:pt>
                <c:pt idx="54">
                  <c:v>0.14351410244293047</c:v>
                </c:pt>
                <c:pt idx="55">
                  <c:v>0.13584112963311204</c:v>
                </c:pt>
                <c:pt idx="56">
                  <c:v>0.12841971188256093</c:v>
                </c:pt>
                <c:pt idx="57">
                  <c:v>0.12124703831434377</c:v>
                </c:pt>
                <c:pt idx="58">
                  <c:v>0.11432026591991448</c:v>
                </c:pt>
                <c:pt idx="59">
                  <c:v>0.10763651843124597</c:v>
                </c:pt>
                <c:pt idx="60">
                  <c:v>0.10119288512538795</c:v>
                </c:pt>
                <c:pt idx="61">
                  <c:v>9.4986419555639467E-2</c:v>
                </c:pt>
                <c:pt idx="62">
                  <c:v>8.9014138202871823E-2</c:v>
                </c:pt>
                <c:pt idx="63">
                  <c:v>8.3273019039782459E-2</c:v>
                </c:pt>
                <c:pt idx="64">
                  <c:v>7.7759999999999802E-2</c:v>
                </c:pt>
                <c:pt idx="65">
                  <c:v>7.2471977342970104E-2</c:v>
                </c:pt>
                <c:pt idx="66">
                  <c:v>6.7405803904411477E-2</c:v>
                </c:pt>
                <c:pt idx="67">
                  <c:v>6.2558287220798967E-2</c:v>
                </c:pt>
                <c:pt idx="68">
                  <c:v>5.7926187514801816E-2</c:v>
                </c:pt>
                <c:pt idx="69">
                  <c:v>5.3506215526796339E-2</c:v>
                </c:pt>
                <c:pt idx="70">
                  <c:v>4.9295030175464785E-2</c:v>
                </c:pt>
                <c:pt idx="71">
                  <c:v>4.5289236028001015E-2</c:v>
                </c:pt>
                <c:pt idx="72">
                  <c:v>4.1485380557492624E-2</c:v>
                </c:pt>
                <c:pt idx="73">
                  <c:v>3.7879951161531207E-2</c:v>
                </c:pt>
                <c:pt idx="74">
                  <c:v>3.4469371911887078E-2</c:v>
                </c:pt>
                <c:pt idx="75">
                  <c:v>3.1249999999999861E-2</c:v>
                </c:pt>
                <c:pt idx="76">
                  <c:v>2.8218121836862085E-2</c:v>
                </c:pt>
                <c:pt idx="77">
                  <c:v>2.5369948758324157E-2</c:v>
                </c:pt>
                <c:pt idx="78">
                  <c:v>2.2701612277545274E-2</c:v>
                </c:pt>
                <c:pt idx="79">
                  <c:v>2.020915881475514E-2</c:v>
                </c:pt>
                <c:pt idx="80">
                  <c:v>1.7888543819998208E-2</c:v>
                </c:pt>
                <c:pt idx="81">
                  <c:v>1.5735625186181722E-2</c:v>
                </c:pt>
                <c:pt idx="82">
                  <c:v>1.3746155826266383E-2</c:v>
                </c:pt>
                <c:pt idx="83">
                  <c:v>1.1915775258034949E-2</c:v>
                </c:pt>
                <c:pt idx="84">
                  <c:v>1.0239999999999916E-2</c:v>
                </c:pt>
                <c:pt idx="85">
                  <c:v>8.7142125289666108E-3</c:v>
                </c:pt>
                <c:pt idx="86">
                  <c:v>7.3336484780768497E-3</c:v>
                </c:pt>
                <c:pt idx="87">
                  <c:v>6.0933816555340742E-3</c:v>
                </c:pt>
                <c:pt idx="88">
                  <c:v>4.9883063257983072E-3</c:v>
                </c:pt>
                <c:pt idx="89">
                  <c:v>4.0131159963299806E-3</c:v>
                </c:pt>
                <c:pt idx="90">
                  <c:v>3.1622776601683313E-3</c:v>
                </c:pt>
                <c:pt idx="91">
                  <c:v>2.42999999999996E-3</c:v>
                </c:pt>
                <c:pt idx="92">
                  <c:v>1.8101933598375288E-3</c:v>
                </c:pt>
                <c:pt idx="93">
                  <c:v>1.2964181424216209E-3</c:v>
                </c:pt>
                <c:pt idx="94">
                  <c:v>8.8181630740192174E-4</c:v>
                </c:pt>
                <c:pt idx="95">
                  <c:v>5.5901699437493034E-4</c:v>
                </c:pt>
                <c:pt idx="96">
                  <c:v>3.1999999999998756E-4</c:v>
                </c:pt>
                <c:pt idx="97">
                  <c:v>1.5588457268119054E-4</c:v>
                </c:pt>
                <c:pt idx="98">
                  <c:v>5.6568542494919231E-5</c:v>
                </c:pt>
                <c:pt idx="99">
                  <c:v>9.9999999999983457E-6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8-44F8-A3C3-EF1232EF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52312"/>
        <c:axId val="481851328"/>
      </c:scatterChart>
      <c:valAx>
        <c:axId val="481852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air_filled_porosity = 1.0 - 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1328"/>
        <c:crosses val="autoZero"/>
        <c:crossBetween val="midCat"/>
      </c:valAx>
      <c:valAx>
        <c:axId val="481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CORPSE_fW!$U$1</c:f>
              <c:strCache>
                <c:ptCount val="1"/>
                <c:pt idx="0">
                  <c:v>theta^3+0.001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CORPSE_fW!$U$2:$U$102</c:f>
              <c:numCache>
                <c:formatCode>General</c:formatCode>
                <c:ptCount val="101"/>
                <c:pt idx="0">
                  <c:v>1E-3</c:v>
                </c:pt>
                <c:pt idx="1">
                  <c:v>1.0009999999999999E-3</c:v>
                </c:pt>
                <c:pt idx="2">
                  <c:v>1.008E-3</c:v>
                </c:pt>
                <c:pt idx="3">
                  <c:v>1.0269999999999999E-3</c:v>
                </c:pt>
                <c:pt idx="4">
                  <c:v>1.0640000000000001E-3</c:v>
                </c:pt>
                <c:pt idx="5">
                  <c:v>1.1250000000000001E-3</c:v>
                </c:pt>
                <c:pt idx="6">
                  <c:v>1.2160000000000001E-3</c:v>
                </c:pt>
                <c:pt idx="7">
                  <c:v>1.343E-3</c:v>
                </c:pt>
                <c:pt idx="8">
                  <c:v>1.5120000000000001E-3</c:v>
                </c:pt>
                <c:pt idx="9">
                  <c:v>1.7290000000000001E-3</c:v>
                </c:pt>
                <c:pt idx="10">
                  <c:v>2E-3</c:v>
                </c:pt>
                <c:pt idx="11">
                  <c:v>2.3309999999999997E-3</c:v>
                </c:pt>
                <c:pt idx="12">
                  <c:v>2.7279999999999995E-3</c:v>
                </c:pt>
                <c:pt idx="13">
                  <c:v>3.1969999999999989E-3</c:v>
                </c:pt>
                <c:pt idx="14">
                  <c:v>3.7439999999999991E-3</c:v>
                </c:pt>
                <c:pt idx="15">
                  <c:v>4.3750000000000004E-3</c:v>
                </c:pt>
                <c:pt idx="16">
                  <c:v>5.0960000000000007E-3</c:v>
                </c:pt>
                <c:pt idx="17">
                  <c:v>5.9130000000000016E-3</c:v>
                </c:pt>
                <c:pt idx="18">
                  <c:v>6.8320000000000013E-3</c:v>
                </c:pt>
                <c:pt idx="19">
                  <c:v>7.8590000000000049E-3</c:v>
                </c:pt>
                <c:pt idx="20">
                  <c:v>9.0000000000000045E-3</c:v>
                </c:pt>
                <c:pt idx="21">
                  <c:v>1.0261000000000006E-2</c:v>
                </c:pt>
                <c:pt idx="22">
                  <c:v>1.1648000000000009E-2</c:v>
                </c:pt>
                <c:pt idx="23">
                  <c:v>1.3167000000000012E-2</c:v>
                </c:pt>
                <c:pt idx="24">
                  <c:v>1.4824000000000011E-2</c:v>
                </c:pt>
                <c:pt idx="25">
                  <c:v>1.6625000000000011E-2</c:v>
                </c:pt>
                <c:pt idx="26">
                  <c:v>1.8576000000000013E-2</c:v>
                </c:pt>
                <c:pt idx="27">
                  <c:v>2.0683000000000014E-2</c:v>
                </c:pt>
                <c:pt idx="28">
                  <c:v>2.2952000000000018E-2</c:v>
                </c:pt>
                <c:pt idx="29">
                  <c:v>2.5389000000000023E-2</c:v>
                </c:pt>
                <c:pt idx="30">
                  <c:v>2.8000000000000028E-2</c:v>
                </c:pt>
                <c:pt idx="31">
                  <c:v>3.0791000000000034E-2</c:v>
                </c:pt>
                <c:pt idx="32">
                  <c:v>3.3768000000000034E-2</c:v>
                </c:pt>
                <c:pt idx="33">
                  <c:v>3.6937000000000039E-2</c:v>
                </c:pt>
                <c:pt idx="34">
                  <c:v>4.0304000000000048E-2</c:v>
                </c:pt>
                <c:pt idx="35">
                  <c:v>4.3875000000000053E-2</c:v>
                </c:pt>
                <c:pt idx="36">
                  <c:v>4.7656000000000059E-2</c:v>
                </c:pt>
                <c:pt idx="37">
                  <c:v>5.1653000000000074E-2</c:v>
                </c:pt>
                <c:pt idx="38">
                  <c:v>5.5872000000000081E-2</c:v>
                </c:pt>
                <c:pt idx="39">
                  <c:v>6.0319000000000088E-2</c:v>
                </c:pt>
                <c:pt idx="40">
                  <c:v>6.5000000000000085E-2</c:v>
                </c:pt>
                <c:pt idx="41">
                  <c:v>6.9921000000000108E-2</c:v>
                </c:pt>
                <c:pt idx="42">
                  <c:v>7.5088000000000113E-2</c:v>
                </c:pt>
                <c:pt idx="43">
                  <c:v>8.050700000000012E-2</c:v>
                </c:pt>
                <c:pt idx="44">
                  <c:v>8.6184000000000122E-2</c:v>
                </c:pt>
                <c:pt idx="45">
                  <c:v>9.2125000000000137E-2</c:v>
                </c:pt>
                <c:pt idx="46">
                  <c:v>9.8336000000000159E-2</c:v>
                </c:pt>
                <c:pt idx="47">
                  <c:v>0.10482300000000017</c:v>
                </c:pt>
                <c:pt idx="48">
                  <c:v>0.11159200000000018</c:v>
                </c:pt>
                <c:pt idx="49">
                  <c:v>0.11864900000000018</c:v>
                </c:pt>
                <c:pt idx="50">
                  <c:v>0.12600000000000017</c:v>
                </c:pt>
                <c:pt idx="51">
                  <c:v>0.13365100000000019</c:v>
                </c:pt>
                <c:pt idx="52">
                  <c:v>0.14160800000000021</c:v>
                </c:pt>
                <c:pt idx="53">
                  <c:v>0.1498770000000002</c:v>
                </c:pt>
                <c:pt idx="54">
                  <c:v>0.15846400000000024</c:v>
                </c:pt>
                <c:pt idx="55">
                  <c:v>0.16737500000000022</c:v>
                </c:pt>
                <c:pt idx="56">
                  <c:v>0.17661600000000027</c:v>
                </c:pt>
                <c:pt idx="57">
                  <c:v>0.18619300000000027</c:v>
                </c:pt>
                <c:pt idx="58">
                  <c:v>0.19611200000000031</c:v>
                </c:pt>
                <c:pt idx="59">
                  <c:v>0.20637900000000031</c:v>
                </c:pt>
                <c:pt idx="60">
                  <c:v>0.21700000000000033</c:v>
                </c:pt>
                <c:pt idx="61">
                  <c:v>0.22798100000000035</c:v>
                </c:pt>
                <c:pt idx="62">
                  <c:v>0.23932800000000037</c:v>
                </c:pt>
                <c:pt idx="63">
                  <c:v>0.25104700000000041</c:v>
                </c:pt>
                <c:pt idx="64">
                  <c:v>0.26314400000000043</c:v>
                </c:pt>
                <c:pt idx="65">
                  <c:v>0.27562500000000045</c:v>
                </c:pt>
                <c:pt idx="66">
                  <c:v>0.28849600000000047</c:v>
                </c:pt>
                <c:pt idx="67">
                  <c:v>0.3017630000000005</c:v>
                </c:pt>
                <c:pt idx="68">
                  <c:v>0.31543200000000055</c:v>
                </c:pt>
                <c:pt idx="69">
                  <c:v>0.32950900000000055</c:v>
                </c:pt>
                <c:pt idx="70">
                  <c:v>0.34400000000000058</c:v>
                </c:pt>
                <c:pt idx="71">
                  <c:v>0.35891100000000059</c:v>
                </c:pt>
                <c:pt idx="72">
                  <c:v>0.37424800000000069</c:v>
                </c:pt>
                <c:pt idx="73">
                  <c:v>0.39001700000000067</c:v>
                </c:pt>
                <c:pt idx="74">
                  <c:v>0.4062240000000007</c:v>
                </c:pt>
                <c:pt idx="75">
                  <c:v>0.42287500000000078</c:v>
                </c:pt>
                <c:pt idx="76">
                  <c:v>0.43997600000000076</c:v>
                </c:pt>
                <c:pt idx="77">
                  <c:v>0.45753300000000086</c:v>
                </c:pt>
                <c:pt idx="78">
                  <c:v>0.47555200000000086</c:v>
                </c:pt>
                <c:pt idx="79">
                  <c:v>0.49403900000000089</c:v>
                </c:pt>
                <c:pt idx="80">
                  <c:v>0.5130000000000009</c:v>
                </c:pt>
                <c:pt idx="81">
                  <c:v>0.53244100000000094</c:v>
                </c:pt>
                <c:pt idx="82">
                  <c:v>0.55236800000000097</c:v>
                </c:pt>
                <c:pt idx="83">
                  <c:v>0.57278700000000105</c:v>
                </c:pt>
                <c:pt idx="84">
                  <c:v>0.59370400000000112</c:v>
                </c:pt>
                <c:pt idx="85">
                  <c:v>0.61512500000000114</c:v>
                </c:pt>
                <c:pt idx="86">
                  <c:v>0.63705600000000118</c:v>
                </c:pt>
                <c:pt idx="87">
                  <c:v>0.65950300000000117</c:v>
                </c:pt>
                <c:pt idx="88">
                  <c:v>0.6824720000000013</c:v>
                </c:pt>
                <c:pt idx="89">
                  <c:v>0.7059690000000014</c:v>
                </c:pt>
                <c:pt idx="90">
                  <c:v>0.73000000000000143</c:v>
                </c:pt>
                <c:pt idx="91">
                  <c:v>0.75457100000000144</c:v>
                </c:pt>
                <c:pt idx="92">
                  <c:v>0.77968800000000149</c:v>
                </c:pt>
                <c:pt idx="93">
                  <c:v>0.80535700000000154</c:v>
                </c:pt>
                <c:pt idx="94">
                  <c:v>0.83158400000000166</c:v>
                </c:pt>
                <c:pt idx="95">
                  <c:v>0.85837500000000166</c:v>
                </c:pt>
                <c:pt idx="96">
                  <c:v>0.88573600000000174</c:v>
                </c:pt>
                <c:pt idx="97">
                  <c:v>0.91367300000000184</c:v>
                </c:pt>
                <c:pt idx="98">
                  <c:v>0.94219200000000181</c:v>
                </c:pt>
                <c:pt idx="99">
                  <c:v>0.97129900000000191</c:v>
                </c:pt>
                <c:pt idx="100">
                  <c:v>1.0010000000000019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7-40CC-B4C8-31CB511D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66320"/>
        <c:axId val="483761072"/>
      </c:scatterChart>
      <c:valAx>
        <c:axId val="483766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1072"/>
        <c:crosses val="autoZero"/>
        <c:crossBetween val="midCat"/>
      </c:valAx>
      <c:valAx>
        <c:axId val="4837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(theta^3) * (air_filled_porosity^2.5) 50% 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CORPSE_fWfrzn!$W$1</c:f>
              <c:strCache>
                <c:ptCount val="1"/>
                <c:pt idx="0">
                  <c:v>(theta^3) * (air_filled_porosity^2.5)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CORPSE_fWfrzn!$R$2:$R$102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xVal>
          <c:yVal>
            <c:numRef>
              <c:f>CORPSE_fWfrzn!$W$2:$W$102</c:f>
              <c:numCache>
                <c:formatCode>General</c:formatCode>
                <c:ptCount val="101"/>
                <c:pt idx="0">
                  <c:v>1.7677669529663691E-4</c:v>
                </c:pt>
                <c:pt idx="1">
                  <c:v>1.6823806999999996E-4</c:v>
                </c:pt>
                <c:pt idx="2">
                  <c:v>1.6090280884495213E-4</c:v>
                </c:pt>
                <c:pt idx="3">
                  <c:v>1.5553032819617623E-4</c:v>
                </c:pt>
                <c:pt idx="4">
                  <c:v>1.5269900499927824E-4</c:v>
                </c:pt>
                <c:pt idx="5">
                  <c:v>1.5282127083725123E-4</c:v>
                </c:pt>
                <c:pt idx="6">
                  <c:v>1.5615836964919425E-4</c:v>
                </c:pt>
                <c:pt idx="7">
                  <c:v>1.6283477245616389E-4</c:v>
                </c:pt>
                <c:pt idx="8">
                  <c:v>1.7285224207091104E-4</c:v>
                </c:pt>
                <c:pt idx="9">
                  <c:v>1.8610354036762469E-4</c:v>
                </c:pt>
                <c:pt idx="10">
                  <c:v>2.0238577025077635E-4</c:v>
                </c:pt>
                <c:pt idx="11">
                  <c:v>2.2141334398419597E-4</c:v>
                </c:pt>
                <c:pt idx="12">
                  <c:v>2.4283056901743482E-4</c:v>
                </c:pt>
                <c:pt idx="13">
                  <c:v>2.6622384187018506E-4</c:v>
                </c:pt>
                <c:pt idx="14">
                  <c:v>2.9113343999999993E-4</c:v>
                </c:pt>
                <c:pt idx="15">
                  <c:v>3.1706490087549496E-4</c:v>
                </c:pt>
                <c:pt idx="16">
                  <c:v>3.4349997669688183E-4</c:v>
                </c:pt>
                <c:pt idx="17">
                  <c:v>3.6990715233658523E-4</c:v>
                </c:pt>
                <c:pt idx="18">
                  <c:v>3.9575171310112699E-4</c:v>
                </c:pt>
                <c:pt idx="19">
                  <c:v>4.2050534782509376E-4</c:v>
                </c:pt>
                <c:pt idx="20">
                  <c:v>4.4365527157918464E-4</c:v>
                </c:pt>
                <c:pt idx="21">
                  <c:v>4.6471285088332012E-4</c:v>
                </c:pt>
                <c:pt idx="22">
                  <c:v>4.8322171273367588E-4</c:v>
                </c:pt>
                <c:pt idx="23">
                  <c:v>4.9876531694388322E-4</c:v>
                </c:pt>
                <c:pt idx="24">
                  <c:v>5.1097396922181605E-4</c:v>
                </c:pt>
                <c:pt idx="25">
                  <c:v>5.1953125000000035E-4</c:v>
                </c:pt>
                <c:pt idx="26">
                  <c:v>5.2417983124155275E-4</c:v>
                </c:pt>
                <c:pt idx="27">
                  <c:v>5.2472665016842148E-4</c:v>
                </c:pt>
                <c:pt idx="28">
                  <c:v>5.2104740499422204E-4</c:v>
                </c:pt>
                <c:pt idx="29">
                  <c:v>5.130903331478214E-4</c:v>
                </c:pt>
                <c:pt idx="30">
                  <c:v>5.0087922695995341E-4</c:v>
                </c:pt>
                <c:pt idx="31">
                  <c:v>4.8451563510772496E-4</c:v>
                </c:pt>
                <c:pt idx="32">
                  <c:v>4.6418018994136664E-4</c:v>
                </c:pt>
                <c:pt idx="33">
                  <c:v>4.4013299070604051E-4</c:v>
                </c:pt>
                <c:pt idx="34">
                  <c:v>4.1271296000000004E-4</c:v>
                </c:pt>
                <c:pt idx="35">
                  <c:v>3.8233607470841322E-4</c:v>
                </c:pt>
                <c:pt idx="36">
                  <c:v>3.4949235187123389E-4</c:v>
                </c:pt>
                <c:pt idx="37">
                  <c:v>3.147414426533048E-4</c:v>
                </c:pt>
                <c:pt idx="38">
                  <c:v>2.7870665103500616E-4</c:v>
                </c:pt>
                <c:pt idx="39">
                  <c:v>2.4206714378263106E-4</c:v>
                </c:pt>
                <c:pt idx="40">
                  <c:v>2.0554804791094418E-4</c:v>
                </c:pt>
                <c:pt idx="41">
                  <c:v>1.6990802999999958E-4</c:v>
                </c:pt>
                <c:pt idx="42">
                  <c:v>1.3592379900348236E-4</c:v>
                </c:pt>
                <c:pt idx="43">
                  <c:v>1.0437073539193924E-4</c:v>
                </c:pt>
                <c:pt idx="44">
                  <c:v>7.5998456637128744E-5</c:v>
                </c:pt>
                <c:pt idx="45">
                  <c:v>5.1499440606791682E-5</c:v>
                </c:pt>
                <c:pt idx="46">
                  <c:v>3.1467519999999673E-5</c:v>
                </c:pt>
                <c:pt idx="47">
                  <c:v>1.6340288562161097E-5</c:v>
                </c:pt>
                <c:pt idx="48">
                  <c:v>6.3125967940933849E-6</c:v>
                </c:pt>
                <c:pt idx="49">
                  <c:v>1.1864899999999362E-6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5-4887-A49C-0E2D3726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44400"/>
        <c:axId val="364882736"/>
      </c:scatterChart>
      <c:valAx>
        <c:axId val="364944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liquid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2736"/>
        <c:crosses val="autoZero"/>
        <c:crossBetween val="midCat"/>
      </c:valAx>
      <c:valAx>
        <c:axId val="3648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(theta^3) * (air_filled_porosity^2.5) 50% frozen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CORPSE_fW!$X$1</c:f>
              <c:strCache>
                <c:ptCount val="1"/>
                <c:pt idx="0">
                  <c:v>(theta^3) * (air_filled_porosity^2.5)</c:v>
                </c:pt>
              </c:strCache>
            </c:strRef>
          </c:tx>
          <c:marker>
            <c:symbol val="none"/>
          </c:marker>
          <c:xVal>
            <c:numRef>
              <c:f>CORPSE_fW!$T$2:$T$102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CORPSE_fW!$X$2:$X$102</c:f>
              <c:numCache>
                <c:formatCode>General</c:formatCode>
                <c:ptCount val="101"/>
                <c:pt idx="0">
                  <c:v>1E-3</c:v>
                </c:pt>
                <c:pt idx="1">
                  <c:v>9.7616237429530637E-4</c:v>
                </c:pt>
                <c:pt idx="2">
                  <c:v>9.5835347366188175E-4</c:v>
                </c:pt>
                <c:pt idx="3">
                  <c:v>9.5169936439641221E-4</c:v>
                </c:pt>
                <c:pt idx="4">
                  <c:v>9.6077061230148459E-4</c:v>
                </c:pt>
                <c:pt idx="5">
                  <c:v>9.8960421332138513E-4</c:v>
                </c:pt>
                <c:pt idx="6">
                  <c:v>1.0417252930335782E-3</c:v>
                </c:pt>
                <c:pt idx="7">
                  <c:v>1.1201685728494508E-3</c:v>
                </c:pt>
                <c:pt idx="8">
                  <c:v>1.2274996007227625E-3</c:v>
                </c:pt>
                <c:pt idx="9">
                  <c:v>1.3658357441068416E-3</c:v>
                </c:pt>
                <c:pt idx="10">
                  <c:v>1.5368669428418324E-3</c:v>
                </c:pt>
                <c:pt idx="11">
                  <c:v>1.7418762195910444E-3</c:v>
                </c:pt>
                <c:pt idx="12">
                  <c:v>1.9817599453806028E-3</c:v>
                </c:pt>
                <c:pt idx="13">
                  <c:v>2.2570478577289502E-3</c:v>
                </c:pt>
                <c:pt idx="14">
                  <c:v>2.5679228287821716E-3</c:v>
                </c:pt>
                <c:pt idx="15">
                  <c:v>2.9142403807974238E-3</c:v>
                </c:pt>
                <c:pt idx="16">
                  <c:v>3.2955479462397686E-3</c:v>
                </c:pt>
                <c:pt idx="17">
                  <c:v>3.7111038696772541E-3</c:v>
                </c:pt>
                <c:pt idx="18">
                  <c:v>4.1598961485748744E-3</c:v>
                </c:pt>
                <c:pt idx="19">
                  <c:v>4.640660910000002E-3</c:v>
                </c:pt>
                <c:pt idx="20">
                  <c:v>5.1519006201595167E-3</c:v>
                </c:pt>
                <c:pt idx="21">
                  <c:v>5.6919020235922596E-3</c:v>
                </c:pt>
                <c:pt idx="22">
                  <c:v>6.2587538087388378E-3</c:v>
                </c:pt>
                <c:pt idx="23">
                  <c:v>6.8503639965044865E-3</c:v>
                </c:pt>
                <c:pt idx="24">
                  <c:v>7.4644770483187064E-3</c:v>
                </c:pt>
                <c:pt idx="25">
                  <c:v>8.0986906900779206E-3</c:v>
                </c:pt>
                <c:pt idx="26">
                  <c:v>8.7504724482335774E-3</c:v>
                </c:pt>
                <c:pt idx="27">
                  <c:v>9.4171758941580166E-3</c:v>
                </c:pt>
                <c:pt idx="28">
                  <c:v>1.0096056592782994E-2</c:v>
                </c:pt>
                <c:pt idx="29">
                  <c:v>1.0784287751361119E-2</c:v>
                </c:pt>
                <c:pt idx="30">
                  <c:v>1.1478975564047526E-2</c:v>
                </c:pt>
                <c:pt idx="31">
                  <c:v>1.2177174247837699E-2</c:v>
                </c:pt>
                <c:pt idx="32">
                  <c:v>1.2875900765226479E-2</c:v>
                </c:pt>
                <c:pt idx="33">
                  <c:v>1.3572149228772572E-2</c:v>
                </c:pt>
                <c:pt idx="34">
                  <c:v>1.4262904982561119E-2</c:v>
                </c:pt>
                <c:pt idx="35">
                  <c:v>1.4945158355353816E-2</c:v>
                </c:pt>
                <c:pt idx="36">
                  <c:v>1.5615918080000015E-2</c:v>
                </c:pt>
                <c:pt idx="37">
                  <c:v>1.627222437345284E-2</c:v>
                </c:pt>
                <c:pt idx="38">
                  <c:v>1.6911161671490142E-2</c:v>
                </c:pt>
                <c:pt idx="39">
                  <c:v>1.7529871011979729E-2</c:v>
                </c:pt>
                <c:pt idx="40">
                  <c:v>1.8125562060250722E-2</c:v>
                </c:pt>
                <c:pt idx="41">
                  <c:v>1.8695524769836273E-2</c:v>
                </c:pt>
                <c:pt idx="42">
                  <c:v>1.9237140671535407E-2</c:v>
                </c:pt>
                <c:pt idx="43">
                  <c:v>1.9747893783402332E-2</c:v>
                </c:pt>
                <c:pt idx="44">
                  <c:v>2.0225381133906626E-2</c:v>
                </c:pt>
                <c:pt idx="45">
                  <c:v>2.0667322890116576E-2</c:v>
                </c:pt>
                <c:pt idx="46">
                  <c:v>2.1071572082336669E-2</c:v>
                </c:pt>
                <c:pt idx="47">
                  <c:v>2.1436123916176626E-2</c:v>
                </c:pt>
                <c:pt idx="48">
                  <c:v>2.1759124662539726E-2</c:v>
                </c:pt>
                <c:pt idx="49">
                  <c:v>2.203888011548889E-2</c:v>
                </c:pt>
                <c:pt idx="50">
                  <c:v>2.2273863607376255E-2</c:v>
                </c:pt>
                <c:pt idx="51">
                  <c:v>2.2462723570000006E-2</c:v>
                </c:pt>
                <c:pt idx="52">
                  <c:v>2.2604290629876962E-2</c:v>
                </c:pt>
                <c:pt idx="53">
                  <c:v>2.2697584224983754E-2</c:v>
                </c:pt>
                <c:pt idx="54">
                  <c:v>2.2741818729516569E-2</c:v>
                </c:pt>
                <c:pt idx="55">
                  <c:v>2.2736409072342156E-2</c:v>
                </c:pt>
                <c:pt idx="56">
                  <c:v>2.2680975833850418E-2</c:v>
                </c:pt>
                <c:pt idx="57">
                  <c:v>2.2575349804862643E-2</c:v>
                </c:pt>
                <c:pt idx="58">
                  <c:v>2.2419575990086305E-2</c:v>
                </c:pt>
                <c:pt idx="59">
                  <c:v>2.2213917037322145E-2</c:v>
                </c:pt>
                <c:pt idx="60">
                  <c:v>2.1958856072209217E-2</c:v>
                </c:pt>
                <c:pt idx="61">
                  <c:v>2.1655098916714275E-2</c:v>
                </c:pt>
                <c:pt idx="62">
                  <c:v>2.1303575667816942E-2</c:v>
                </c:pt>
                <c:pt idx="63">
                  <c:v>2.0905441610880302E-2</c:v>
                </c:pt>
                <c:pt idx="64">
                  <c:v>2.0462077439999983E-2</c:v>
                </c:pt>
                <c:pt idx="65">
                  <c:v>1.9975088755156169E-2</c:v>
                </c:pt>
                <c:pt idx="66">
                  <c:v>1.9446304803207127E-2</c:v>
                </c:pt>
                <c:pt idx="67">
                  <c:v>1.8877776426609989E-2</c:v>
                </c:pt>
                <c:pt idx="68">
                  <c:v>1.8271773180168999E-2</c:v>
                </c:pt>
                <c:pt idx="69">
                  <c:v>1.7630779572019164E-2</c:v>
                </c:pt>
                <c:pt idx="70">
                  <c:v>1.6957490380359916E-2</c:v>
                </c:pt>
                <c:pt idx="71">
                  <c:v>1.6254804992045898E-2</c:v>
                </c:pt>
                <c:pt idx="72">
                  <c:v>1.5525820702880527E-2</c:v>
                </c:pt>
                <c:pt idx="73">
                  <c:v>1.4773824912166942E-2</c:v>
                </c:pt>
                <c:pt idx="74">
                  <c:v>1.4002286135534441E-2</c:v>
                </c:pt>
                <c:pt idx="75">
                  <c:v>1.3214843749999965E-2</c:v>
                </c:pt>
                <c:pt idx="76">
                  <c:v>1.2415296373295253E-2</c:v>
                </c:pt>
                <c:pt idx="77">
                  <c:v>1.1607588765242349E-2</c:v>
                </c:pt>
                <c:pt idx="78">
                  <c:v>1.0795797121811231E-2</c:v>
                </c:pt>
                <c:pt idx="79">
                  <c:v>9.9841126116828327E-3</c:v>
                </c:pt>
                <c:pt idx="80">
                  <c:v>9.1768229796590963E-3</c:v>
                </c:pt>
                <c:pt idx="81">
                  <c:v>8.3782920097557976E-3</c:v>
                </c:pt>
                <c:pt idx="82">
                  <c:v>7.5929366014431225E-3</c:v>
                </c:pt>
                <c:pt idx="83">
                  <c:v>6.8252011627240768E-3</c:v>
                </c:pt>
                <c:pt idx="84">
                  <c:v>6.0795289599999613E-3</c:v>
                </c:pt>
                <c:pt idx="85">
                  <c:v>5.3603299818805964E-3</c:v>
                </c:pt>
                <c:pt idx="86">
                  <c:v>4.6719447648497338E-3</c:v>
                </c:pt>
                <c:pt idx="87">
                  <c:v>4.0186034819696959E-3</c:v>
                </c:pt>
                <c:pt idx="88">
                  <c:v>3.4043793947802288E-3</c:v>
                </c:pt>
                <c:pt idx="89">
                  <c:v>2.8331354868130856E-3</c:v>
                </c:pt>
                <c:pt idx="90">
                  <c:v>2.3084626919228864E-3</c:v>
                </c:pt>
                <c:pt idx="91">
                  <c:v>1.8336075299999733E-3</c:v>
                </c:pt>
                <c:pt idx="92">
                  <c:v>1.4113860403450059E-3</c:v>
                </c:pt>
                <c:pt idx="93">
                  <c:v>1.0440794259262514E-3</c:v>
                </c:pt>
                <c:pt idx="94">
                  <c:v>7.3330433217452112E-4</c:v>
                </c:pt>
                <c:pt idx="95">
                  <c:v>4.7984621254658176E-4</c:v>
                </c:pt>
                <c:pt idx="96">
                  <c:v>2.8343551999998953E-4</c:v>
                </c:pt>
                <c:pt idx="97">
                  <c:v>1.424275251753417E-4</c:v>
                </c:pt>
                <c:pt idx="98">
                  <c:v>5.3298428190373041E-5</c:v>
                </c:pt>
                <c:pt idx="99">
                  <c:v>9.712989999998412E-6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8-4600-9BAB-5C10D2AA425F}"/>
            </c:ext>
          </c:extLst>
        </c:ser>
        <c:ser>
          <c:idx val="0"/>
          <c:order val="1"/>
          <c:tx>
            <c:strRef>
              <c:f>CORPSE_fWfrzn!$W$1</c:f>
              <c:strCache>
                <c:ptCount val="1"/>
                <c:pt idx="0">
                  <c:v>(theta^3) * (air_filled_porosity^2.5)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CORPSE_fWfrzn!$R$2:$R$102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xVal>
          <c:yVal>
            <c:numRef>
              <c:f>CORPSE_fWfrzn!$W$2:$W$102</c:f>
              <c:numCache>
                <c:formatCode>General</c:formatCode>
                <c:ptCount val="101"/>
                <c:pt idx="0">
                  <c:v>1.7677669529663691E-4</c:v>
                </c:pt>
                <c:pt idx="1">
                  <c:v>1.6823806999999996E-4</c:v>
                </c:pt>
                <c:pt idx="2">
                  <c:v>1.6090280884495213E-4</c:v>
                </c:pt>
                <c:pt idx="3">
                  <c:v>1.5553032819617623E-4</c:v>
                </c:pt>
                <c:pt idx="4">
                  <c:v>1.5269900499927824E-4</c:v>
                </c:pt>
                <c:pt idx="5">
                  <c:v>1.5282127083725123E-4</c:v>
                </c:pt>
                <c:pt idx="6">
                  <c:v>1.5615836964919425E-4</c:v>
                </c:pt>
                <c:pt idx="7">
                  <c:v>1.6283477245616389E-4</c:v>
                </c:pt>
                <c:pt idx="8">
                  <c:v>1.7285224207091104E-4</c:v>
                </c:pt>
                <c:pt idx="9">
                  <c:v>1.8610354036762469E-4</c:v>
                </c:pt>
                <c:pt idx="10">
                  <c:v>2.0238577025077635E-4</c:v>
                </c:pt>
                <c:pt idx="11">
                  <c:v>2.2141334398419597E-4</c:v>
                </c:pt>
                <c:pt idx="12">
                  <c:v>2.4283056901743482E-4</c:v>
                </c:pt>
                <c:pt idx="13">
                  <c:v>2.6622384187018506E-4</c:v>
                </c:pt>
                <c:pt idx="14">
                  <c:v>2.9113343999999993E-4</c:v>
                </c:pt>
                <c:pt idx="15">
                  <c:v>3.1706490087549496E-4</c:v>
                </c:pt>
                <c:pt idx="16">
                  <c:v>3.4349997669688183E-4</c:v>
                </c:pt>
                <c:pt idx="17">
                  <c:v>3.6990715233658523E-4</c:v>
                </c:pt>
                <c:pt idx="18">
                  <c:v>3.9575171310112699E-4</c:v>
                </c:pt>
                <c:pt idx="19">
                  <c:v>4.2050534782509376E-4</c:v>
                </c:pt>
                <c:pt idx="20">
                  <c:v>4.4365527157918464E-4</c:v>
                </c:pt>
                <c:pt idx="21">
                  <c:v>4.6471285088332012E-4</c:v>
                </c:pt>
                <c:pt idx="22">
                  <c:v>4.8322171273367588E-4</c:v>
                </c:pt>
                <c:pt idx="23">
                  <c:v>4.9876531694388322E-4</c:v>
                </c:pt>
                <c:pt idx="24">
                  <c:v>5.1097396922181605E-4</c:v>
                </c:pt>
                <c:pt idx="25">
                  <c:v>5.1953125000000035E-4</c:v>
                </c:pt>
                <c:pt idx="26">
                  <c:v>5.2417983124155275E-4</c:v>
                </c:pt>
                <c:pt idx="27">
                  <c:v>5.2472665016842148E-4</c:v>
                </c:pt>
                <c:pt idx="28">
                  <c:v>5.2104740499422204E-4</c:v>
                </c:pt>
                <c:pt idx="29">
                  <c:v>5.130903331478214E-4</c:v>
                </c:pt>
                <c:pt idx="30">
                  <c:v>5.0087922695995341E-4</c:v>
                </c:pt>
                <c:pt idx="31">
                  <c:v>4.8451563510772496E-4</c:v>
                </c:pt>
                <c:pt idx="32">
                  <c:v>4.6418018994136664E-4</c:v>
                </c:pt>
                <c:pt idx="33">
                  <c:v>4.4013299070604051E-4</c:v>
                </c:pt>
                <c:pt idx="34">
                  <c:v>4.1271296000000004E-4</c:v>
                </c:pt>
                <c:pt idx="35">
                  <c:v>3.8233607470841322E-4</c:v>
                </c:pt>
                <c:pt idx="36">
                  <c:v>3.4949235187123389E-4</c:v>
                </c:pt>
                <c:pt idx="37">
                  <c:v>3.147414426533048E-4</c:v>
                </c:pt>
                <c:pt idx="38">
                  <c:v>2.7870665103500616E-4</c:v>
                </c:pt>
                <c:pt idx="39">
                  <c:v>2.4206714378263106E-4</c:v>
                </c:pt>
                <c:pt idx="40">
                  <c:v>2.0554804791094418E-4</c:v>
                </c:pt>
                <c:pt idx="41">
                  <c:v>1.6990802999999958E-4</c:v>
                </c:pt>
                <c:pt idx="42">
                  <c:v>1.3592379900348236E-4</c:v>
                </c:pt>
                <c:pt idx="43">
                  <c:v>1.0437073539193924E-4</c:v>
                </c:pt>
                <c:pt idx="44">
                  <c:v>7.5998456637128744E-5</c:v>
                </c:pt>
                <c:pt idx="45">
                  <c:v>5.1499440606791682E-5</c:v>
                </c:pt>
                <c:pt idx="46">
                  <c:v>3.1467519999999673E-5</c:v>
                </c:pt>
                <c:pt idx="47">
                  <c:v>1.6340288562161097E-5</c:v>
                </c:pt>
                <c:pt idx="48">
                  <c:v>6.3125967940933849E-6</c:v>
                </c:pt>
                <c:pt idx="49">
                  <c:v>1.1864899999999362E-6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8-4600-9BAB-5C10D2AA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44400"/>
        <c:axId val="364882736"/>
      </c:scatterChart>
      <c:valAx>
        <c:axId val="364944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2736"/>
        <c:crosses val="autoZero"/>
        <c:crossBetween val="midCat"/>
      </c:valAx>
      <c:valAx>
        <c:axId val="3648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4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CORPSE_Qmax!$G$1</c:f>
              <c:strCache>
                <c:ptCount val="1"/>
                <c:pt idx="0">
                  <c:v>Qmax (porosity=0.40)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CORPSE_Qmax!$D$2:$D$22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100</c:v>
                </c:pt>
              </c:numCache>
            </c:numRef>
          </c:xVal>
          <c:yVal>
            <c:numRef>
              <c:f>CORPSE_Qmax!$G$2:$G$22</c:f>
              <c:numCache>
                <c:formatCode>General</c:formatCode>
                <c:ptCount val="21"/>
                <c:pt idx="0">
                  <c:v>0.33852997123279133</c:v>
                </c:pt>
                <c:pt idx="1">
                  <c:v>0.80478083139993084</c:v>
                </c:pt>
                <c:pt idx="2">
                  <c:v>1.078703801025066</c:v>
                </c:pt>
                <c:pt idx="3">
                  <c:v>1.2928505125347709</c:v>
                </c:pt>
                <c:pt idx="4">
                  <c:v>1.4744352644382626</c:v>
                </c:pt>
                <c:pt idx="5">
                  <c:v>1.6347590240496985</c:v>
                </c:pt>
                <c:pt idx="6">
                  <c:v>1.7798042150088427</c:v>
                </c:pt>
                <c:pt idx="7">
                  <c:v>1.9131900913535054</c:v>
                </c:pt>
                <c:pt idx="8">
                  <c:v>2.0373027071481404</c:v>
                </c:pt>
                <c:pt idx="9">
                  <c:v>2.1538129524952145</c:v>
                </c:pt>
                <c:pt idx="10">
                  <c:v>2.2639445750457363</c:v>
                </c:pt>
                <c:pt idx="11">
                  <c:v>2.3686254852919868</c:v>
                </c:pt>
                <c:pt idx="12">
                  <c:v>2.4685790194232231</c:v>
                </c:pt>
                <c:pt idx="13">
                  <c:v>2.5643819324530406</c:v>
                </c:pt>
                <c:pt idx="14">
                  <c:v>2.6565028382697307</c:v>
                </c:pt>
                <c:pt idx="15">
                  <c:v>2.7453285938535075</c:v>
                </c:pt>
                <c:pt idx="16">
                  <c:v>2.8311829481947073</c:v>
                </c:pt>
                <c:pt idx="17">
                  <c:v>2.9143400581868728</c:v>
                </c:pt>
                <c:pt idx="18">
                  <c:v>2.9950344986779993</c:v>
                </c:pt>
                <c:pt idx="19">
                  <c:v>3.0734688174421105</c:v>
                </c:pt>
                <c:pt idx="20">
                  <c:v>3.134708231484574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A-49EE-B48C-B5C829FDEF68}"/>
            </c:ext>
          </c:extLst>
        </c:ser>
        <c:ser>
          <c:idx val="1"/>
          <c:order val="1"/>
          <c:tx>
            <c:strRef>
              <c:f>CORPSE_Qmax!$H$1</c:f>
              <c:strCache>
                <c:ptCount val="1"/>
                <c:pt idx="0">
                  <c:v>Qmax (porosity=0.50)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CORPSE_Qmax!$D$2:$D$22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100</c:v>
                </c:pt>
              </c:numCache>
            </c:numRef>
          </c:xVal>
          <c:yVal>
            <c:numRef>
              <c:f>CORPSE_Qmax!$H$2:$H$22</c:f>
              <c:numCache>
                <c:formatCode>General</c:formatCode>
                <c:ptCount val="21"/>
                <c:pt idx="0">
                  <c:v>0.28210830936065945</c:v>
                </c:pt>
                <c:pt idx="1">
                  <c:v>0.67065069283327572</c:v>
                </c:pt>
                <c:pt idx="2">
                  <c:v>0.89891983418755506</c:v>
                </c:pt>
                <c:pt idx="3">
                  <c:v>1.077375427112309</c:v>
                </c:pt>
                <c:pt idx="4">
                  <c:v>1.2286960536985521</c:v>
                </c:pt>
                <c:pt idx="5">
                  <c:v>1.3622991867080823</c:v>
                </c:pt>
                <c:pt idx="6">
                  <c:v>1.4831701791740357</c:v>
                </c:pt>
                <c:pt idx="7">
                  <c:v>1.5943250761279211</c:v>
                </c:pt>
                <c:pt idx="8">
                  <c:v>1.6977522559567839</c:v>
                </c:pt>
                <c:pt idx="9">
                  <c:v>1.7948441270793454</c:v>
                </c:pt>
                <c:pt idx="10">
                  <c:v>1.8866204792047805</c:v>
                </c:pt>
                <c:pt idx="11">
                  <c:v>1.9738545710766555</c:v>
                </c:pt>
                <c:pt idx="12">
                  <c:v>2.0571491828526858</c:v>
                </c:pt>
                <c:pt idx="13">
                  <c:v>2.1369849437108672</c:v>
                </c:pt>
                <c:pt idx="14">
                  <c:v>2.2137523652247753</c:v>
                </c:pt>
                <c:pt idx="15">
                  <c:v>2.2877738282112561</c:v>
                </c:pt>
                <c:pt idx="16">
                  <c:v>2.3593191234955895</c:v>
                </c:pt>
                <c:pt idx="17">
                  <c:v>2.428616715155727</c:v>
                </c:pt>
                <c:pt idx="18">
                  <c:v>2.4958620822316657</c:v>
                </c:pt>
                <c:pt idx="19">
                  <c:v>2.561224014535092</c:v>
                </c:pt>
                <c:pt idx="20">
                  <c:v>2.6122568595704783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A-49EE-B48C-B5C829FDEF68}"/>
            </c:ext>
          </c:extLst>
        </c:ser>
        <c:ser>
          <c:idx val="2"/>
          <c:order val="2"/>
          <c:tx>
            <c:strRef>
              <c:f>CORPSE_Qmax!$I$1</c:f>
              <c:strCache>
                <c:ptCount val="1"/>
                <c:pt idx="0">
                  <c:v>Qmax (porosity=0.60)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CORPSE_Qmax!$D$2:$D$22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100</c:v>
                </c:pt>
              </c:numCache>
            </c:numRef>
          </c:xVal>
          <c:yVal>
            <c:numRef>
              <c:f>CORPSE_Qmax!$I$2:$I$22</c:f>
              <c:numCache>
                <c:formatCode>General</c:formatCode>
                <c:ptCount val="21"/>
                <c:pt idx="0">
                  <c:v>0.22568664748852754</c:v>
                </c:pt>
                <c:pt idx="1">
                  <c:v>0.5365205542666206</c:v>
                </c:pt>
                <c:pt idx="2">
                  <c:v>0.71913586735004409</c:v>
                </c:pt>
                <c:pt idx="3">
                  <c:v>0.8619003416898473</c:v>
                </c:pt>
                <c:pt idx="4">
                  <c:v>0.98295684295884167</c:v>
                </c:pt>
                <c:pt idx="5">
                  <c:v>1.0898393493664658</c:v>
                </c:pt>
                <c:pt idx="6">
                  <c:v>1.1865361433392285</c:v>
                </c:pt>
                <c:pt idx="7">
                  <c:v>1.2754600609023368</c:v>
                </c:pt>
                <c:pt idx="8">
                  <c:v>1.3582018047654272</c:v>
                </c:pt>
                <c:pt idx="9">
                  <c:v>1.4358753016634764</c:v>
                </c:pt>
                <c:pt idx="10">
                  <c:v>1.5092963833638244</c:v>
                </c:pt>
                <c:pt idx="11">
                  <c:v>1.5790836568613242</c:v>
                </c:pt>
                <c:pt idx="12">
                  <c:v>1.6457193462821487</c:v>
                </c:pt>
                <c:pt idx="13">
                  <c:v>1.7095879549686936</c:v>
                </c:pt>
                <c:pt idx="14">
                  <c:v>1.7710018921798205</c:v>
                </c:pt>
                <c:pt idx="15">
                  <c:v>1.8302190625690049</c:v>
                </c:pt>
                <c:pt idx="16">
                  <c:v>1.8874552987964717</c:v>
                </c:pt>
                <c:pt idx="17">
                  <c:v>1.9428933721245818</c:v>
                </c:pt>
                <c:pt idx="18">
                  <c:v>1.996689665785333</c:v>
                </c:pt>
                <c:pt idx="19">
                  <c:v>2.0489792116280738</c:v>
                </c:pt>
                <c:pt idx="20">
                  <c:v>2.089805487656383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A-49EE-B48C-B5C829FDEF68}"/>
            </c:ext>
          </c:extLst>
        </c:ser>
        <c:ser>
          <c:idx val="3"/>
          <c:order val="3"/>
          <c:tx>
            <c:strRef>
              <c:f>CORPSE_Qmax!$J$1</c:f>
              <c:strCache>
                <c:ptCount val="1"/>
                <c:pt idx="0">
                  <c:v>Qmax (porosity=0.70)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CORPSE_Qmax!$D$2:$D$22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100</c:v>
                </c:pt>
              </c:numCache>
            </c:numRef>
          </c:xVal>
          <c:yVal>
            <c:numRef>
              <c:f>CORPSE_Qmax!$J$2:$J$22</c:f>
              <c:numCache>
                <c:formatCode>General</c:formatCode>
                <c:ptCount val="21"/>
                <c:pt idx="0">
                  <c:v>0.16926498561639569</c:v>
                </c:pt>
                <c:pt idx="1">
                  <c:v>0.40239041569996553</c:v>
                </c:pt>
                <c:pt idx="2">
                  <c:v>0.53935190051253312</c:v>
                </c:pt>
                <c:pt idx="3">
                  <c:v>0.64642525626738556</c:v>
                </c:pt>
                <c:pt idx="4">
                  <c:v>0.73721763221913139</c:v>
                </c:pt>
                <c:pt idx="5">
                  <c:v>0.81737951202484938</c:v>
                </c:pt>
                <c:pt idx="6">
                  <c:v>0.88990210750442156</c:v>
                </c:pt>
                <c:pt idx="7">
                  <c:v>0.9565950456767528</c:v>
                </c:pt>
                <c:pt idx="8">
                  <c:v>1.0186513535740704</c:v>
                </c:pt>
                <c:pt idx="9">
                  <c:v>1.0769064762476075</c:v>
                </c:pt>
                <c:pt idx="10">
                  <c:v>1.1319722875228684</c:v>
                </c:pt>
                <c:pt idx="11">
                  <c:v>1.1843127426459936</c:v>
                </c:pt>
                <c:pt idx="12">
                  <c:v>1.2342895097116116</c:v>
                </c:pt>
                <c:pt idx="13">
                  <c:v>1.2821909662265205</c:v>
                </c:pt>
                <c:pt idx="14">
                  <c:v>1.3282514191348656</c:v>
                </c:pt>
                <c:pt idx="15">
                  <c:v>1.372664296926754</c:v>
                </c:pt>
                <c:pt idx="16">
                  <c:v>1.4155914740973536</c:v>
                </c:pt>
                <c:pt idx="17">
                  <c:v>1.4571700290934366</c:v>
                </c:pt>
                <c:pt idx="18">
                  <c:v>1.4975172493389999</c:v>
                </c:pt>
                <c:pt idx="19">
                  <c:v>1.5367344087210557</c:v>
                </c:pt>
                <c:pt idx="20">
                  <c:v>1.5673541157422872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A-49EE-B48C-B5C829FD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62296"/>
        <c:axId val="443463280"/>
      </c:scatterChart>
      <c:valAx>
        <c:axId val="443462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3280"/>
        <c:crosses val="autoZero"/>
        <c:crossBetween val="midCat"/>
      </c:valAx>
      <c:valAx>
        <c:axId val="443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CASA_fT!$U$1</c:f>
              <c:strCache>
                <c:ptCount val="1"/>
                <c:pt idx="0">
                  <c:v>f(T) CASA (q10=1.72)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CASA_fT!$D$2:$D$92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CASA_fT!$U$2:$U$92</c:f>
              <c:numCache>
                <c:formatCode>General</c:formatCode>
                <c:ptCount val="91"/>
                <c:pt idx="0">
                  <c:v>1.7121296496670303E-2</c:v>
                </c:pt>
                <c:pt idx="1">
                  <c:v>1.8075465596842186E-2</c:v>
                </c:pt>
                <c:pt idx="2">
                  <c:v>1.9082810498969236E-2</c:v>
                </c:pt>
                <c:pt idx="3">
                  <c:v>2.0146294688153921E-2</c:v>
                </c:pt>
                <c:pt idx="4">
                  <c:v>2.1269046804392993E-2</c:v>
                </c:pt>
                <c:pt idx="5">
                  <c:v>2.2454369846652569E-2</c:v>
                </c:pt>
                <c:pt idx="6">
                  <c:v>2.370575088988568E-2</c:v>
                </c:pt>
                <c:pt idx="7">
                  <c:v>2.5026871343579112E-2</c:v>
                </c:pt>
                <c:pt idx="8">
                  <c:v>2.6421617782008258E-2</c:v>
                </c:pt>
                <c:pt idx="9">
                  <c:v>2.7894093378061799E-2</c:v>
                </c:pt>
                <c:pt idx="10">
                  <c:v>2.9448629974272944E-2</c:v>
                </c:pt>
                <c:pt idx="11">
                  <c:v>3.1089800826568561E-2</c:v>
                </c:pt>
                <c:pt idx="12">
                  <c:v>3.2822434058227087E-2</c:v>
                </c:pt>
                <c:pt idx="13">
                  <c:v>3.4651626863624746E-2</c:v>
                </c:pt>
                <c:pt idx="14">
                  <c:v>3.6582760503555939E-2</c:v>
                </c:pt>
                <c:pt idx="15">
                  <c:v>3.8621516136242422E-2</c:v>
                </c:pt>
                <c:pt idx="16">
                  <c:v>4.0773891530603359E-2</c:v>
                </c:pt>
                <c:pt idx="17">
                  <c:v>4.3046218710956055E-2</c:v>
                </c:pt>
                <c:pt idx="18">
                  <c:v>4.5445182585054193E-2</c:v>
                </c:pt>
                <c:pt idx="19">
                  <c:v>4.7977840610266276E-2</c:v>
                </c:pt>
                <c:pt idx="20">
                  <c:v>5.065164355574945E-2</c:v>
                </c:pt>
                <c:pt idx="21">
                  <c:v>5.3474457421697909E-2</c:v>
                </c:pt>
                <c:pt idx="22">
                  <c:v>5.6454586580150574E-2</c:v>
                </c:pt>
                <c:pt idx="23">
                  <c:v>5.9600798205434548E-2</c:v>
                </c:pt>
                <c:pt idx="24">
                  <c:v>6.2922348066116227E-2</c:v>
                </c:pt>
                <c:pt idx="25">
                  <c:v>6.6429007754336952E-2</c:v>
                </c:pt>
                <c:pt idx="26">
                  <c:v>7.0131093432637792E-2</c:v>
                </c:pt>
                <c:pt idx="27">
                  <c:v>7.403949618284443E-2</c:v>
                </c:pt>
                <c:pt idx="28">
                  <c:v>7.8165714046293217E-2</c:v>
                </c:pt>
                <c:pt idx="29">
                  <c:v>8.2521885849658E-2</c:v>
                </c:pt>
                <c:pt idx="30">
                  <c:v>8.7120826915889057E-2</c:v>
                </c:pt>
                <c:pt idx="31">
                  <c:v>9.1976066765320427E-2</c:v>
                </c:pt>
                <c:pt idx="32">
                  <c:v>9.710188891785905E-2</c:v>
                </c:pt>
                <c:pt idx="33">
                  <c:v>0.10251337291334744</c:v>
                </c:pt>
                <c:pt idx="34">
                  <c:v>0.10822643867371991</c:v>
                </c:pt>
                <c:pt idx="35">
                  <c:v>0.11425789333745957</c:v>
                </c:pt>
                <c:pt idx="36">
                  <c:v>0.12062548070413702</c:v>
                </c:pt>
                <c:pt idx="37">
                  <c:v>0.12734793343449244</c:v>
                </c:pt>
                <c:pt idx="38">
                  <c:v>0.13444502815962434</c:v>
                </c:pt>
                <c:pt idx="39">
                  <c:v>0.14193764366141182</c:v>
                </c:pt>
                <c:pt idx="40">
                  <c:v>0.1498478222953292</c:v>
                </c:pt>
                <c:pt idx="41">
                  <c:v>0.15819883483635114</c:v>
                </c:pt>
                <c:pt idx="42">
                  <c:v>0.16701524893871758</c:v>
                </c:pt>
                <c:pt idx="43">
                  <c:v>0.17632300141095761</c:v>
                </c:pt>
                <c:pt idx="44">
                  <c:v>0.18614947451879832</c:v>
                </c:pt>
                <c:pt idx="45">
                  <c:v>0.19652357654043043</c:v>
                </c:pt>
                <c:pt idx="46">
                  <c:v>0.20747582681111565</c:v>
                </c:pt>
                <c:pt idx="47">
                  <c:v>0.21903844550732701</c:v>
                </c:pt>
                <c:pt idx="48">
                  <c:v>0.23124544843455389</c:v>
                </c:pt>
                <c:pt idx="49">
                  <c:v>0.24413274709762833</c:v>
                </c:pt>
                <c:pt idx="50">
                  <c:v>0.25773825434796621</c:v>
                </c:pt>
                <c:pt idx="51">
                  <c:v>0.27210199591852396</c:v>
                </c:pt>
                <c:pt idx="52">
                  <c:v>0.28726622817459418</c:v>
                </c:pt>
                <c:pt idx="53">
                  <c:v>0.30327556242684711</c:v>
                </c:pt>
                <c:pt idx="54">
                  <c:v>0.32017709617233309</c:v>
                </c:pt>
                <c:pt idx="55">
                  <c:v>0.33802055164954031</c:v>
                </c:pt>
                <c:pt idx="56">
                  <c:v>0.35685842211511898</c:v>
                </c:pt>
                <c:pt idx="57">
                  <c:v>0.37674612627260262</c:v>
                </c:pt>
                <c:pt idx="58">
                  <c:v>0.39774217130743272</c:v>
                </c:pt>
                <c:pt idx="59">
                  <c:v>0.41990832500792075</c:v>
                </c:pt>
                <c:pt idx="60">
                  <c:v>0.44330979747850197</c:v>
                </c:pt>
                <c:pt idx="61">
                  <c:v>0.46801543297986131</c:v>
                </c:pt>
                <c:pt idx="62">
                  <c:v>0.49409791246030205</c:v>
                </c:pt>
                <c:pt idx="63">
                  <c:v>0.521633967374177</c:v>
                </c:pt>
                <c:pt idx="64">
                  <c:v>0.55070460541641297</c:v>
                </c:pt>
                <c:pt idx="65">
                  <c:v>0.58139534883720934</c:v>
                </c:pt>
                <c:pt idx="66">
                  <c:v>0.61379648603800474</c:v>
                </c:pt>
                <c:pt idx="67">
                  <c:v>0.64800333718887648</c:v>
                </c:pt>
                <c:pt idx="68">
                  <c:v>0.6841165346487843</c:v>
                </c:pt>
                <c:pt idx="69">
                  <c:v>0.72224231901362368</c:v>
                </c:pt>
                <c:pt idx="70">
                  <c:v>0.76249285166302339</c:v>
                </c:pt>
                <c:pt idx="71">
                  <c:v>0.80498654472536157</c:v>
                </c:pt>
                <c:pt idx="72">
                  <c:v>0.84984840943171958</c:v>
                </c:pt>
                <c:pt idx="73">
                  <c:v>0.89721042388358463</c:v>
                </c:pt>
                <c:pt idx="74">
                  <c:v>0.94721192131623033</c:v>
                </c:pt>
                <c:pt idx="75">
                  <c:v>1</c:v>
                </c:pt>
                <c:pt idx="76">
                  <c:v>1.0557299559853683</c:v>
                </c:pt>
                <c:pt idx="77">
                  <c:v>1.1145657399648676</c:v>
                </c:pt>
                <c:pt idx="78">
                  <c:v>1.1766804395959092</c:v>
                </c:pt>
                <c:pt idx="79">
                  <c:v>1.2422567887034328</c:v>
                </c:pt>
                <c:pt idx="80">
                  <c:v>1.3114877048604001</c:v>
                </c:pt>
                <c:pt idx="81">
                  <c:v>1.384576856927622</c:v>
                </c:pt>
                <c:pt idx="82">
                  <c:v>1.461739264222558</c:v>
                </c:pt>
                <c:pt idx="83">
                  <c:v>1.5432019290797656</c:v>
                </c:pt>
                <c:pt idx="84">
                  <c:v>1.6292045046639163</c:v>
                </c:pt>
                <c:pt idx="85">
                  <c:v>1.72</c:v>
                </c:pt>
                <c:pt idx="86">
                  <c:v>1.8158555242948335</c:v>
                </c:pt>
                <c:pt idx="87">
                  <c:v>1.9170530727395725</c:v>
                </c:pt>
                <c:pt idx="88">
                  <c:v>2.0238903561049639</c:v>
                </c:pt>
                <c:pt idx="89">
                  <c:v>2.1366816765699048</c:v>
                </c:pt>
                <c:pt idx="90">
                  <c:v>2.2557588523598882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8-4B02-9268-7C3F1FE029F5}"/>
            </c:ext>
          </c:extLst>
        </c:ser>
        <c:ser>
          <c:idx val="1"/>
          <c:order val="1"/>
          <c:tx>
            <c:strRef>
              <c:f>CASA_fT!$V$1</c:f>
              <c:strCache>
                <c:ptCount val="1"/>
                <c:pt idx="0">
                  <c:v>f(T) CASA (q10=1.5)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CASA_fT!$D$2:$D$92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CASA_fT!$V$2:$V$92</c:f>
              <c:numCache>
                <c:formatCode>General</c:formatCode>
                <c:ptCount val="91"/>
                <c:pt idx="0">
                  <c:v>4.7787637109624574E-2</c:v>
                </c:pt>
                <c:pt idx="1">
                  <c:v>4.9765077299223047E-2</c:v>
                </c:pt>
                <c:pt idx="2">
                  <c:v>5.1824343457627417E-2</c:v>
                </c:pt>
                <c:pt idx="3">
                  <c:v>5.3968821522478817E-2</c:v>
                </c:pt>
                <c:pt idx="4">
                  <c:v>5.6202037540651076E-2</c:v>
                </c:pt>
                <c:pt idx="5">
                  <c:v>5.8527663465935069E-2</c:v>
                </c:pt>
                <c:pt idx="6">
                  <c:v>6.0949523196629427E-2</c:v>
                </c:pt>
                <c:pt idx="7">
                  <c:v>6.3471598862965425E-2</c:v>
                </c:pt>
                <c:pt idx="8">
                  <c:v>6.6098037374703905E-2</c:v>
                </c:pt>
                <c:pt idx="9">
                  <c:v>6.8833157239669943E-2</c:v>
                </c:pt>
                <c:pt idx="10">
                  <c:v>7.1681455664436844E-2</c:v>
                </c:pt>
                <c:pt idx="11">
                  <c:v>7.4647615948834553E-2</c:v>
                </c:pt>
                <c:pt idx="12">
                  <c:v>7.7736515186441105E-2</c:v>
                </c:pt>
                <c:pt idx="13">
                  <c:v>8.0953232283718202E-2</c:v>
                </c:pt>
                <c:pt idx="14">
                  <c:v>8.4303056310976593E-2</c:v>
                </c:pt>
                <c:pt idx="15">
                  <c:v>8.77914951989026E-2</c:v>
                </c:pt>
                <c:pt idx="16">
                  <c:v>9.1424284794944133E-2</c:v>
                </c:pt>
                <c:pt idx="17">
                  <c:v>9.5207398294448131E-2</c:v>
                </c:pt>
                <c:pt idx="18">
                  <c:v>9.9147056062055886E-2</c:v>
                </c:pt>
                <c:pt idx="19">
                  <c:v>0.10324973585950493</c:v>
                </c:pt>
                <c:pt idx="20">
                  <c:v>0.10752218349665528</c:v>
                </c:pt>
                <c:pt idx="21">
                  <c:v>0.11197142392325185</c:v>
                </c:pt>
                <c:pt idx="22">
                  <c:v>0.11660477277966168</c:v>
                </c:pt>
                <c:pt idx="23">
                  <c:v>0.12142984842557732</c:v>
                </c:pt>
                <c:pt idx="24">
                  <c:v>0.1264545844664649</c:v>
                </c:pt>
                <c:pt idx="25">
                  <c:v>0.13168724279835392</c:v>
                </c:pt>
                <c:pt idx="26">
                  <c:v>0.13713642719241617</c:v>
                </c:pt>
                <c:pt idx="27">
                  <c:v>0.1428110974416722</c:v>
                </c:pt>
                <c:pt idx="28">
                  <c:v>0.14872058409308384</c:v>
                </c:pt>
                <c:pt idx="29">
                  <c:v>0.15487460378925741</c:v>
                </c:pt>
                <c:pt idx="30">
                  <c:v>0.1612832752449829</c:v>
                </c:pt>
                <c:pt idx="31">
                  <c:v>0.16795713588487779</c:v>
                </c:pt>
                <c:pt idx="32">
                  <c:v>0.17490715916949259</c:v>
                </c:pt>
                <c:pt idx="33">
                  <c:v>0.18214477263836593</c:v>
                </c:pt>
                <c:pt idx="34">
                  <c:v>0.18968187669969733</c:v>
                </c:pt>
                <c:pt idx="35">
                  <c:v>0.19753086419753085</c:v>
                </c:pt>
                <c:pt idx="36">
                  <c:v>0.20570464078862427</c:v>
                </c:pt>
                <c:pt idx="37">
                  <c:v>0.21421664616250832</c:v>
                </c:pt>
                <c:pt idx="38">
                  <c:v>0.22308087613962574</c:v>
                </c:pt>
                <c:pt idx="39">
                  <c:v>0.23231190568388616</c:v>
                </c:pt>
                <c:pt idx="40">
                  <c:v>0.24192491286747439</c:v>
                </c:pt>
                <c:pt idx="41">
                  <c:v>0.25193570382731667</c:v>
                </c:pt>
                <c:pt idx="42">
                  <c:v>0.26236073875423876</c:v>
                </c:pt>
                <c:pt idx="43">
                  <c:v>0.27321715895754894</c:v>
                </c:pt>
                <c:pt idx="44">
                  <c:v>0.28452281504954607</c:v>
                </c:pt>
                <c:pt idx="45">
                  <c:v>0.29629629629629628</c:v>
                </c:pt>
                <c:pt idx="46">
                  <c:v>0.30855696118293641</c:v>
                </c:pt>
                <c:pt idx="47">
                  <c:v>0.32132496924376253</c:v>
                </c:pt>
                <c:pt idx="48">
                  <c:v>0.33462131420943864</c:v>
                </c:pt>
                <c:pt idx="49">
                  <c:v>0.34846785852582923</c:v>
                </c:pt>
                <c:pt idx="50">
                  <c:v>0.36288736930121152</c:v>
                </c:pt>
                <c:pt idx="51">
                  <c:v>0.37790355574097501</c:v>
                </c:pt>
                <c:pt idx="52">
                  <c:v>0.39354110813135823</c:v>
                </c:pt>
                <c:pt idx="53">
                  <c:v>0.40982573843632342</c:v>
                </c:pt>
                <c:pt idx="54">
                  <c:v>0.42678422257431908</c:v>
                </c:pt>
                <c:pt idx="55">
                  <c:v>0.44444444444444442</c:v>
                </c:pt>
                <c:pt idx="56">
                  <c:v>0.46283544177440472</c:v>
                </c:pt>
                <c:pt idx="57">
                  <c:v>0.48198745386564384</c:v>
                </c:pt>
                <c:pt idx="58">
                  <c:v>0.50193197131415801</c:v>
                </c:pt>
                <c:pt idx="59">
                  <c:v>0.52270178778874377</c:v>
                </c:pt>
                <c:pt idx="60">
                  <c:v>0.54433105395181736</c:v>
                </c:pt>
                <c:pt idx="61">
                  <c:v>0.56685533361146256</c:v>
                </c:pt>
                <c:pt idx="62">
                  <c:v>0.59031166219703735</c:v>
                </c:pt>
                <c:pt idx="63">
                  <c:v>0.61473860765448507</c:v>
                </c:pt>
                <c:pt idx="64">
                  <c:v>0.64017633386147876</c:v>
                </c:pt>
                <c:pt idx="65">
                  <c:v>0.66666666666666663</c:v>
                </c:pt>
                <c:pt idx="66">
                  <c:v>0.69425316266160708</c:v>
                </c:pt>
                <c:pt idx="67">
                  <c:v>0.72298118079846574</c:v>
                </c:pt>
                <c:pt idx="68">
                  <c:v>0.75289795697123696</c:v>
                </c:pt>
                <c:pt idx="69">
                  <c:v>0.7840526816831157</c:v>
                </c:pt>
                <c:pt idx="70">
                  <c:v>0.81649658092772615</c:v>
                </c:pt>
                <c:pt idx="71">
                  <c:v>0.85028300041719385</c:v>
                </c:pt>
                <c:pt idx="72">
                  <c:v>0.88546749329555607</c:v>
                </c:pt>
                <c:pt idx="73">
                  <c:v>0.92210791148172777</c:v>
                </c:pt>
                <c:pt idx="74">
                  <c:v>0.96026450079221803</c:v>
                </c:pt>
                <c:pt idx="75">
                  <c:v>1</c:v>
                </c:pt>
                <c:pt idx="76">
                  <c:v>1.0413797439924106</c:v>
                </c:pt>
                <c:pt idx="77">
                  <c:v>1.0844717711976986</c:v>
                </c:pt>
                <c:pt idx="78">
                  <c:v>1.1293469354568555</c:v>
                </c:pt>
                <c:pt idx="79">
                  <c:v>1.1760790225246736</c:v>
                </c:pt>
                <c:pt idx="80">
                  <c:v>1.2247448713915889</c:v>
                </c:pt>
                <c:pt idx="81">
                  <c:v>1.2754245006257909</c:v>
                </c:pt>
                <c:pt idx="82">
                  <c:v>1.3282012399433343</c:v>
                </c:pt>
                <c:pt idx="83">
                  <c:v>1.3831618672225916</c:v>
                </c:pt>
                <c:pt idx="84">
                  <c:v>1.4403967511883271</c:v>
                </c:pt>
                <c:pt idx="85">
                  <c:v>1.5</c:v>
                </c:pt>
                <c:pt idx="86">
                  <c:v>1.5620696159886158</c:v>
                </c:pt>
                <c:pt idx="87">
                  <c:v>1.6267076567965482</c:v>
                </c:pt>
                <c:pt idx="88">
                  <c:v>1.6940204031852832</c:v>
                </c:pt>
                <c:pt idx="89">
                  <c:v>1.7641185337870104</c:v>
                </c:pt>
                <c:pt idx="90">
                  <c:v>1.8371173070873836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8-4B02-9268-7C3F1FE0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00832"/>
        <c:axId val="757894272"/>
      </c:scatterChart>
      <c:valAx>
        <c:axId val="7579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94272"/>
        <c:crosses val="autoZero"/>
        <c:crossBetween val="midCat"/>
      </c:valAx>
      <c:valAx>
        <c:axId val="757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CASACNP f(W)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CASA_fW!$G$1</c:f>
              <c:strCache>
                <c:ptCount val="1"/>
                <c:pt idx="0">
                  <c:v>f(W)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CASA_fW!$D$2:$D$102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CASA_fW!$G$2:$G$102</c:f>
              <c:numCache>
                <c:formatCode>General</c:formatCode>
                <c:ptCount val="101"/>
                <c:pt idx="0">
                  <c:v>1.0187887066864358E-5</c:v>
                </c:pt>
                <c:pt idx="1">
                  <c:v>1.7056113872893398E-4</c:v>
                </c:pt>
                <c:pt idx="2">
                  <c:v>7.2726203278251455E-4</c:v>
                </c:pt>
                <c:pt idx="3">
                  <c:v>1.9278439746201871E-3</c:v>
                </c:pt>
                <c:pt idx="4">
                  <c:v>4.0019959218141714E-3</c:v>
                </c:pt>
                <c:pt idx="5">
                  <c:v>7.1547259565979014E-3</c:v>
                </c:pt>
                <c:pt idx="6">
                  <c:v>1.1563390974241937E-2</c:v>
                </c:pt>
                <c:pt idx="7">
                  <c:v>1.7376628126738968E-2</c:v>
                </c:pt>
                <c:pt idx="8">
                  <c:v>2.4714380042178598E-2</c:v>
                </c:pt>
                <c:pt idx="9">
                  <c:v>3.3668599367425313E-2</c:v>
                </c:pt>
                <c:pt idx="10">
                  <c:v>4.4304391890075755E-2</c:v>
                </c:pt>
                <c:pt idx="11">
                  <c:v>5.6661446336990662E-2</c:v>
                </c:pt>
                <c:pt idx="12">
                  <c:v>7.0755649244028454E-2</c:v>
                </c:pt>
                <c:pt idx="13">
                  <c:v>8.6580813988585886E-2</c:v>
                </c:pt>
                <c:pt idx="14">
                  <c:v>0.10411047292919001</c:v>
                </c:pt>
                <c:pt idx="15">
                  <c:v>0.12329969504084204</c:v>
                </c:pt>
                <c:pt idx="16">
                  <c:v>0.14408690088620271</c:v>
                </c:pt>
                <c:pt idx="17">
                  <c:v>0.16639565361458927</c:v>
                </c:pt>
                <c:pt idx="18">
                  <c:v>0.19013640977687044</c:v>
                </c:pt>
                <c:pt idx="19">
                  <c:v>0.21520821761678816</c:v>
                </c:pt>
                <c:pt idx="20">
                  <c:v>0.24150035349533763</c:v>
                </c:pt>
                <c:pt idx="21">
                  <c:v>0.26889388945837867</c:v>
                </c:pt>
                <c:pt idx="22">
                  <c:v>0.29726318683011216</c:v>
                </c:pt>
                <c:pt idx="23">
                  <c:v>0.3264773122206665</c:v>
                </c:pt>
                <c:pt idx="24">
                  <c:v>0.3564013735572642</c:v>
                </c:pt>
                <c:pt idx="25">
                  <c:v>0.38689777474598935</c:v>
                </c:pt>
                <c:pt idx="26">
                  <c:v>0.41782738839045253</c:v>
                </c:pt>
                <c:pt idx="27">
                  <c:v>0.44905064666916278</c:v>
                </c:pt>
                <c:pt idx="28">
                  <c:v>0.48042855103174886</c:v>
                </c:pt>
                <c:pt idx="29">
                  <c:v>0.5118236018361022</c:v>
                </c:pt>
                <c:pt idx="30">
                  <c:v>0.54310064943038106</c:v>
                </c:pt>
                <c:pt idx="31">
                  <c:v>0.57412766849878205</c:v>
                </c:pt>
                <c:pt idx="32">
                  <c:v>0.60477645774851185</c:v>
                </c:pt>
                <c:pt idx="33">
                  <c:v>0.63492326722614378</c:v>
                </c:pt>
                <c:pt idx="34">
                  <c:v>0.66444935572153796</c:v>
                </c:pt>
                <c:pt idx="35">
                  <c:v>0.69324148085258297</c:v>
                </c:pt>
                <c:pt idx="36">
                  <c:v>0.72119232452904258</c:v>
                </c:pt>
                <c:pt idx="37">
                  <c:v>0.74820085657288404</c:v>
                </c:pt>
                <c:pt idx="38">
                  <c:v>0.77417263932904568</c:v>
                </c:pt>
                <c:pt idx="39">
                  <c:v>0.79902007613764481</c:v>
                </c:pt>
                <c:pt idx="40">
                  <c:v>0.82266260655861945</c:v>
                </c:pt>
                <c:pt idx="41">
                  <c:v>0.84502685124493604</c:v>
                </c:pt>
                <c:pt idx="42">
                  <c:v>0.86604670935266881</c:v>
                </c:pt>
                <c:pt idx="43">
                  <c:v>0.88566341135700499</c:v>
                </c:pt>
                <c:pt idx="44">
                  <c:v>0.90382553011413225</c:v>
                </c:pt>
                <c:pt idx="45">
                  <c:v>0.92048895297107369</c:v>
                </c:pt>
                <c:pt idx="46">
                  <c:v>0.9356168176801879</c:v>
                </c:pt>
                <c:pt idx="47">
                  <c:v>0.94917941482294144</c:v>
                </c:pt>
                <c:pt idx="48">
                  <c:v>0.96115405938983589</c:v>
                </c:pt>
                <c:pt idx="49">
                  <c:v>0.97152493410053586</c:v>
                </c:pt>
                <c:pt idx="50">
                  <c:v>0.98028290698123455</c:v>
                </c:pt>
                <c:pt idx="51">
                  <c:v>0.98742532564548291</c:v>
                </c:pt>
                <c:pt idx="52">
                  <c:v>0.99295579065082196</c:v>
                </c:pt>
                <c:pt idx="53">
                  <c:v>0.99688391022705658</c:v>
                </c:pt>
                <c:pt idx="54">
                  <c:v>0.99922503859324396</c:v>
                </c:pt>
                <c:pt idx="55">
                  <c:v>0.99999999999999989</c:v>
                </c:pt>
                <c:pt idx="56">
                  <c:v>0.99923480055176273</c:v>
                </c:pt>
                <c:pt idx="57">
                  <c:v>0.99696032978070359</c:v>
                </c:pt>
                <c:pt idx="58">
                  <c:v>0.99321205386014666</c:v>
                </c:pt>
                <c:pt idx="59">
                  <c:v>0.98802970226107512</c:v>
                </c:pt>
                <c:pt idx="60">
                  <c:v>0.98145694957081731</c:v>
                </c:pt>
                <c:pt idx="61">
                  <c:v>0.97354109410838352</c:v>
                </c:pt>
                <c:pt idx="62">
                  <c:v>0.96433273488663618</c:v>
                </c:pt>
                <c:pt idx="63">
                  <c:v>0.9538854483874416</c:v>
                </c:pt>
                <c:pt idx="64">
                  <c:v>0.94225546653260939</c:v>
                </c:pt>
                <c:pt idx="65">
                  <c:v>0.92950135715068349</c:v>
                </c:pt>
                <c:pt idx="66">
                  <c:v>0.91568370815790423</c:v>
                </c:pt>
                <c:pt idx="67">
                  <c:v>0.90086481659080908</c:v>
                </c:pt>
                <c:pt idx="68">
                  <c:v>0.88510838354834243</c:v>
                </c:pt>
                <c:pt idx="69">
                  <c:v>0.86847921602291378</c:v>
                </c:pt>
                <c:pt idx="70">
                  <c:v>0.85104293652279495</c:v>
                </c:pt>
                <c:pt idx="71">
                  <c:v>0.8328657013126981</c:v>
                </c:pt>
                <c:pt idx="72">
                  <c:v>0.81401392802527783</c:v>
                </c:pt>
                <c:pt idx="73">
                  <c:v>0.79455403332395014</c:v>
                </c:pt>
                <c:pt idx="74">
                  <c:v>0.77455218122663316</c:v>
                </c:pt>
                <c:pt idx="75">
                  <c:v>0.75407404263112321</c:v>
                </c:pt>
                <c:pt idx="76">
                  <c:v>0.73318456651564035</c:v>
                </c:pt>
                <c:pt idx="77">
                  <c:v>0.71194776322288311</c:v>
                </c:pt>
                <c:pt idx="78">
                  <c:v>0.69042650017258023</c:v>
                </c:pt>
                <c:pt idx="79">
                  <c:v>0.6686823102862306</c:v>
                </c:pt>
                <c:pt idx="80">
                  <c:v>0.64677521334836952</c:v>
                </c:pt>
                <c:pt idx="81">
                  <c:v>0.62476355047149057</c:v>
                </c:pt>
                <c:pt idx="82">
                  <c:v>0.6027038317765202</c:v>
                </c:pt>
                <c:pt idx="83">
                  <c:v>0.58065059734773339</c:v>
                </c:pt>
                <c:pt idx="84">
                  <c:v>0.55865629147003582</c:v>
                </c:pt>
                <c:pt idx="85">
                  <c:v>0.53677115010779308</c:v>
                </c:pt>
                <c:pt idx="86">
                  <c:v>0.51504310153779864</c:v>
                </c:pt>
                <c:pt idx="87">
                  <c:v>0.49351768000453522</c:v>
                </c:pt>
                <c:pt idx="88">
                  <c:v>0.47223795222372916</c:v>
                </c:pt>
                <c:pt idx="89">
                  <c:v>0.45124445652013945</c:v>
                </c:pt>
                <c:pt idx="90">
                  <c:v>0.43057515434778254</c:v>
                </c:pt>
                <c:pt idx="91">
                  <c:v>0.41026539390517203</c:v>
                </c:pt>
                <c:pt idx="92">
                  <c:v>0.39034788552481747</c:v>
                </c:pt>
                <c:pt idx="93">
                  <c:v>0.37085268848503417</c:v>
                </c:pt>
                <c:pt idx="94">
                  <c:v>0.35180720886318284</c:v>
                </c:pt>
                <c:pt idx="95">
                  <c:v>0.33323620802266718</c:v>
                </c:pt>
                <c:pt idx="96">
                  <c:v>0.31516182130145082</c:v>
                </c:pt>
                <c:pt idx="97">
                  <c:v>0.29760358644742108</c:v>
                </c:pt>
                <c:pt idx="98">
                  <c:v>0.28057848132568491</c:v>
                </c:pt>
                <c:pt idx="99">
                  <c:v>0.26410097040473729</c:v>
                </c:pt>
                <c:pt idx="100">
                  <c:v>0.24818305951245667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5-44F3-AD53-6B4D7E5B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8872"/>
        <c:axId val="450647888"/>
      </c:scatterChart>
      <c:valAx>
        <c:axId val="4506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7888"/>
        <c:crosses val="autoZero"/>
        <c:crossBetween val="midCat"/>
      </c:valAx>
      <c:valAx>
        <c:axId val="4506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Silt=30%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CASA_clay!$E$1</c:f>
              <c:strCache>
                <c:ptCount val="1"/>
                <c:pt idx="0">
                  <c:v>FracFromStoS(mic-&gt;slow)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CASA_clay!$E$2:$E$21</c:f>
              <c:numCache>
                <c:formatCode>General</c:formatCode>
                <c:ptCount val="20"/>
                <c:pt idx="0">
                  <c:v>0.60918479999999997</c:v>
                </c:pt>
                <c:pt idx="1">
                  <c:v>0.57441639999999994</c:v>
                </c:pt>
                <c:pt idx="2">
                  <c:v>0.53975679999999993</c:v>
                </c:pt>
                <c:pt idx="3">
                  <c:v>0.50520600000000004</c:v>
                </c:pt>
                <c:pt idx="4">
                  <c:v>0.4707639999999999</c:v>
                </c:pt>
                <c:pt idx="5">
                  <c:v>0.43643079999999995</c:v>
                </c:pt>
                <c:pt idx="6">
                  <c:v>0.40220640000000002</c:v>
                </c:pt>
                <c:pt idx="7">
                  <c:v>0.3680908</c:v>
                </c:pt>
                <c:pt idx="8">
                  <c:v>0.33408399999999999</c:v>
                </c:pt>
                <c:pt idx="9">
                  <c:v>0.30018599999999995</c:v>
                </c:pt>
                <c:pt idx="10">
                  <c:v>0.26639680000000004</c:v>
                </c:pt>
                <c:pt idx="11">
                  <c:v>0.23271639999999999</c:v>
                </c:pt>
                <c:pt idx="12">
                  <c:v>0.19914479999999996</c:v>
                </c:pt>
                <c:pt idx="13">
                  <c:v>0.16568199999999994</c:v>
                </c:pt>
                <c:pt idx="14">
                  <c:v>0.13232799999999989</c:v>
                </c:pt>
                <c:pt idx="15">
                  <c:v>9.9082799999999874E-2</c:v>
                </c:pt>
                <c:pt idx="16">
                  <c:v>6.594639999999985E-2</c:v>
                </c:pt>
                <c:pt idx="17">
                  <c:v>3.2918799999999811E-2</c:v>
                </c:pt>
                <c:pt idx="18">
                  <c:v>-2.1462831512053527E-16</c:v>
                </c:pt>
                <c:pt idx="19">
                  <c:v>-3.2810000000000242E-2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413F-93B9-5B184B1E5E23}"/>
            </c:ext>
          </c:extLst>
        </c:ser>
        <c:ser>
          <c:idx val="1"/>
          <c:order val="1"/>
          <c:tx>
            <c:strRef>
              <c:f>CASA_clay!$F$1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CASA_clay!$F$2:$F$21</c:f>
            </c:numRef>
          </c:yVal>
          <c:smooth val="0"/>
          <c:extLst>
            <c:ext xmlns:c16="http://schemas.microsoft.com/office/drawing/2014/chart" uri="{C3380CC4-5D6E-409C-BE32-E72D297353CC}">
              <c16:uniqueId val="{00000001-DB9A-413F-93B9-5B184B1E5E23}"/>
            </c:ext>
          </c:extLst>
        </c:ser>
        <c:ser>
          <c:idx val="2"/>
          <c:order val="2"/>
          <c:tx>
            <c:strRef>
              <c:f>CASA_clay!$G$1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CASA_clay!$G$2:$G$21</c:f>
            </c:numRef>
          </c:yVal>
          <c:smooth val="0"/>
          <c:extLst>
            <c:ext xmlns:c16="http://schemas.microsoft.com/office/drawing/2014/chart" uri="{C3380CC4-5D6E-409C-BE32-E72D297353CC}">
              <c16:uniqueId val="{00000002-DB9A-413F-93B9-5B184B1E5E23}"/>
            </c:ext>
          </c:extLst>
        </c:ser>
        <c:ser>
          <c:idx val="3"/>
          <c:order val="3"/>
          <c:tx>
            <c:strRef>
              <c:f>CASA_clay!$H$1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CASA_clay!$H$2:$H$21</c:f>
            </c:numRef>
          </c:yVal>
          <c:smooth val="0"/>
          <c:extLst>
            <c:ext xmlns:c16="http://schemas.microsoft.com/office/drawing/2014/chart" uri="{C3380CC4-5D6E-409C-BE32-E72D297353CC}">
              <c16:uniqueId val="{00000003-DB9A-413F-93B9-5B184B1E5E23}"/>
            </c:ext>
          </c:extLst>
        </c:ser>
        <c:ser>
          <c:idx val="4"/>
          <c:order val="4"/>
          <c:tx>
            <c:strRef>
              <c:f>CASA_clay!$I$1</c:f>
              <c:strCache>
                <c:ptCount val="1"/>
                <c:pt idx="0">
                  <c:v>FracFromStoS(mic-&gt;pass)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CASA_clay!$I$2:$I$21</c:f>
              <c:numCache>
                <c:formatCode>General</c:formatCode>
                <c:ptCount val="20"/>
                <c:pt idx="0">
                  <c:v>2.8151999999999999E-3</c:v>
                </c:pt>
                <c:pt idx="1">
                  <c:v>3.5836000000000002E-3</c:v>
                </c:pt>
                <c:pt idx="2">
                  <c:v>4.2431999999999999E-3</c:v>
                </c:pt>
                <c:pt idx="3">
                  <c:v>4.7940000000000005E-3</c:v>
                </c:pt>
                <c:pt idx="4">
                  <c:v>5.2359999999999985E-3</c:v>
                </c:pt>
                <c:pt idx="5">
                  <c:v>5.569199999999999E-3</c:v>
                </c:pt>
                <c:pt idx="6">
                  <c:v>5.7936000000000012E-3</c:v>
                </c:pt>
                <c:pt idx="7">
                  <c:v>5.909199999999999E-3</c:v>
                </c:pt>
                <c:pt idx="8">
                  <c:v>5.9159999999999994E-3</c:v>
                </c:pt>
                <c:pt idx="9">
                  <c:v>5.813999999999998E-3</c:v>
                </c:pt>
                <c:pt idx="10">
                  <c:v>5.6031999999999992E-3</c:v>
                </c:pt>
                <c:pt idx="11">
                  <c:v>5.2835999999999994E-3</c:v>
                </c:pt>
                <c:pt idx="12">
                  <c:v>4.8551999999999996E-3</c:v>
                </c:pt>
                <c:pt idx="13">
                  <c:v>4.3179999999999989E-3</c:v>
                </c:pt>
                <c:pt idx="14">
                  <c:v>3.6719999999999977E-3</c:v>
                </c:pt>
                <c:pt idx="15">
                  <c:v>2.9171999999999965E-3</c:v>
                </c:pt>
                <c:pt idx="16">
                  <c:v>2.0535999999999953E-3</c:v>
                </c:pt>
                <c:pt idx="17">
                  <c:v>1.0811999999999942E-3</c:v>
                </c:pt>
                <c:pt idx="18">
                  <c:v>-7.4162898044960486E-18</c:v>
                </c:pt>
                <c:pt idx="19">
                  <c:v>-1.1900000000000092E-3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9A-413F-93B9-5B184B1E5E23}"/>
            </c:ext>
          </c:extLst>
        </c:ser>
        <c:ser>
          <c:idx val="5"/>
          <c:order val="5"/>
          <c:tx>
            <c:strRef>
              <c:f>CASA_clay!$J$1</c:f>
              <c:strCache>
                <c:ptCount val="1"/>
                <c:pt idx="0">
                  <c:v>FracFromStoS(slow-&gt;pass)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CASA_clay!$J$2:$J$21</c:f>
              <c:numCache>
                <c:formatCode>General</c:formatCode>
                <c:ptCount val="20"/>
                <c:pt idx="0">
                  <c:v>1.5525000000000001E-3</c:v>
                </c:pt>
                <c:pt idx="1">
                  <c:v>1.755E-3</c:v>
                </c:pt>
                <c:pt idx="2">
                  <c:v>1.9575E-3</c:v>
                </c:pt>
                <c:pt idx="3">
                  <c:v>2.1600000000000005E-3</c:v>
                </c:pt>
                <c:pt idx="4">
                  <c:v>2.3625E-3</c:v>
                </c:pt>
                <c:pt idx="5">
                  <c:v>2.565E-3</c:v>
                </c:pt>
                <c:pt idx="6">
                  <c:v>2.7674999999999996E-3</c:v>
                </c:pt>
                <c:pt idx="7">
                  <c:v>2.97E-3</c:v>
                </c:pt>
                <c:pt idx="8">
                  <c:v>3.1724999999999995E-3</c:v>
                </c:pt>
                <c:pt idx="9">
                  <c:v>3.3749999999999995E-3</c:v>
                </c:pt>
                <c:pt idx="10">
                  <c:v>3.5774999999999995E-3</c:v>
                </c:pt>
                <c:pt idx="11">
                  <c:v>3.7799999999999999E-3</c:v>
                </c:pt>
                <c:pt idx="12">
                  <c:v>3.9824999999999999E-3</c:v>
                </c:pt>
                <c:pt idx="13">
                  <c:v>4.1849999999999995E-3</c:v>
                </c:pt>
                <c:pt idx="14">
                  <c:v>4.3875000000000008E-3</c:v>
                </c:pt>
                <c:pt idx="15">
                  <c:v>4.5900000000000003E-3</c:v>
                </c:pt>
                <c:pt idx="16">
                  <c:v>4.7925000000000008E-3</c:v>
                </c:pt>
                <c:pt idx="17">
                  <c:v>4.9950000000000012E-3</c:v>
                </c:pt>
                <c:pt idx="18">
                  <c:v>5.1975000000000007E-3</c:v>
                </c:pt>
                <c:pt idx="19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9A-413F-93B9-5B184B1E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16528"/>
        <c:axId val="457008984"/>
      </c:scatterChart>
      <c:valAx>
        <c:axId val="457016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clay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08984"/>
        <c:crosses val="autoZero"/>
        <c:crossBetween val="midCat"/>
      </c:valAx>
      <c:valAx>
        <c:axId val="4570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Silt=30%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CASA_clay!$F$1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CASA_clay!$F$2:$F$21</c:f>
            </c:numRef>
          </c:yVal>
          <c:smooth val="0"/>
          <c:extLst>
            <c:ext xmlns:c16="http://schemas.microsoft.com/office/drawing/2014/chart" uri="{C3380CC4-5D6E-409C-BE32-E72D297353CC}">
              <c16:uniqueId val="{00000001-7FCE-4DF3-904A-EE9288F9DAE4}"/>
            </c:ext>
          </c:extLst>
        </c:ser>
        <c:ser>
          <c:idx val="2"/>
          <c:order val="1"/>
          <c:tx>
            <c:strRef>
              <c:f>CASA_clay!$G$1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CASA_clay!$G$2:$G$21</c:f>
            </c:numRef>
          </c:yVal>
          <c:smooth val="0"/>
          <c:extLst>
            <c:ext xmlns:c16="http://schemas.microsoft.com/office/drawing/2014/chart" uri="{C3380CC4-5D6E-409C-BE32-E72D297353CC}">
              <c16:uniqueId val="{00000002-7FCE-4DF3-904A-EE9288F9DAE4}"/>
            </c:ext>
          </c:extLst>
        </c:ser>
        <c:ser>
          <c:idx val="3"/>
          <c:order val="2"/>
          <c:tx>
            <c:strRef>
              <c:f>CASA_clay!$H$1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CASA_clay!$H$2:$H$21</c:f>
            </c:numRef>
          </c:yVal>
          <c:smooth val="0"/>
          <c:extLst>
            <c:ext xmlns:c16="http://schemas.microsoft.com/office/drawing/2014/chart" uri="{C3380CC4-5D6E-409C-BE32-E72D297353CC}">
              <c16:uniqueId val="{00000003-7FCE-4DF3-904A-EE9288F9DAE4}"/>
            </c:ext>
          </c:extLst>
        </c:ser>
        <c:ser>
          <c:idx val="4"/>
          <c:order val="3"/>
          <c:tx>
            <c:strRef>
              <c:f>CASA_clay!$I$1</c:f>
              <c:strCache>
                <c:ptCount val="1"/>
                <c:pt idx="0">
                  <c:v>FracFromStoS(mic-&gt;pass)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CASA_clay!$I$2:$I$21</c:f>
              <c:numCache>
                <c:formatCode>General</c:formatCode>
                <c:ptCount val="20"/>
                <c:pt idx="0">
                  <c:v>2.8151999999999999E-3</c:v>
                </c:pt>
                <c:pt idx="1">
                  <c:v>3.5836000000000002E-3</c:v>
                </c:pt>
                <c:pt idx="2">
                  <c:v>4.2431999999999999E-3</c:v>
                </c:pt>
                <c:pt idx="3">
                  <c:v>4.7940000000000005E-3</c:v>
                </c:pt>
                <c:pt idx="4">
                  <c:v>5.2359999999999985E-3</c:v>
                </c:pt>
                <c:pt idx="5">
                  <c:v>5.569199999999999E-3</c:v>
                </c:pt>
                <c:pt idx="6">
                  <c:v>5.7936000000000012E-3</c:v>
                </c:pt>
                <c:pt idx="7">
                  <c:v>5.909199999999999E-3</c:v>
                </c:pt>
                <c:pt idx="8">
                  <c:v>5.9159999999999994E-3</c:v>
                </c:pt>
                <c:pt idx="9">
                  <c:v>5.813999999999998E-3</c:v>
                </c:pt>
                <c:pt idx="10">
                  <c:v>5.6031999999999992E-3</c:v>
                </c:pt>
                <c:pt idx="11">
                  <c:v>5.2835999999999994E-3</c:v>
                </c:pt>
                <c:pt idx="12">
                  <c:v>4.8551999999999996E-3</c:v>
                </c:pt>
                <c:pt idx="13">
                  <c:v>4.3179999999999989E-3</c:v>
                </c:pt>
                <c:pt idx="14">
                  <c:v>3.6719999999999977E-3</c:v>
                </c:pt>
                <c:pt idx="15">
                  <c:v>2.9171999999999965E-3</c:v>
                </c:pt>
                <c:pt idx="16">
                  <c:v>2.0535999999999953E-3</c:v>
                </c:pt>
                <c:pt idx="17">
                  <c:v>1.0811999999999942E-3</c:v>
                </c:pt>
                <c:pt idx="18">
                  <c:v>-7.4162898044960486E-18</c:v>
                </c:pt>
                <c:pt idx="19">
                  <c:v>-1.1900000000000092E-3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E-4DF3-904A-EE9288F9DAE4}"/>
            </c:ext>
          </c:extLst>
        </c:ser>
        <c:ser>
          <c:idx val="5"/>
          <c:order val="4"/>
          <c:tx>
            <c:strRef>
              <c:f>CASA_clay!$J$1</c:f>
              <c:strCache>
                <c:ptCount val="1"/>
                <c:pt idx="0">
                  <c:v>FracFromStoS(slow-&gt;pass)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CASA_clay!$D$2:$D$21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CASA_clay!$J$2:$J$21</c:f>
              <c:numCache>
                <c:formatCode>General</c:formatCode>
                <c:ptCount val="20"/>
                <c:pt idx="0">
                  <c:v>1.5525000000000001E-3</c:v>
                </c:pt>
                <c:pt idx="1">
                  <c:v>1.755E-3</c:v>
                </c:pt>
                <c:pt idx="2">
                  <c:v>1.9575E-3</c:v>
                </c:pt>
                <c:pt idx="3">
                  <c:v>2.1600000000000005E-3</c:v>
                </c:pt>
                <c:pt idx="4">
                  <c:v>2.3625E-3</c:v>
                </c:pt>
                <c:pt idx="5">
                  <c:v>2.565E-3</c:v>
                </c:pt>
                <c:pt idx="6">
                  <c:v>2.7674999999999996E-3</c:v>
                </c:pt>
                <c:pt idx="7">
                  <c:v>2.97E-3</c:v>
                </c:pt>
                <c:pt idx="8">
                  <c:v>3.1724999999999995E-3</c:v>
                </c:pt>
                <c:pt idx="9">
                  <c:v>3.3749999999999995E-3</c:v>
                </c:pt>
                <c:pt idx="10">
                  <c:v>3.5774999999999995E-3</c:v>
                </c:pt>
                <c:pt idx="11">
                  <c:v>3.7799999999999999E-3</c:v>
                </c:pt>
                <c:pt idx="12">
                  <c:v>3.9824999999999999E-3</c:v>
                </c:pt>
                <c:pt idx="13">
                  <c:v>4.1849999999999995E-3</c:v>
                </c:pt>
                <c:pt idx="14">
                  <c:v>4.3875000000000008E-3</c:v>
                </c:pt>
                <c:pt idx="15">
                  <c:v>4.5900000000000003E-3</c:v>
                </c:pt>
                <c:pt idx="16">
                  <c:v>4.7925000000000008E-3</c:v>
                </c:pt>
                <c:pt idx="17">
                  <c:v>4.9950000000000012E-3</c:v>
                </c:pt>
                <c:pt idx="18">
                  <c:v>5.1975000000000007E-3</c:v>
                </c:pt>
                <c:pt idx="19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CE-4DF3-904A-EE9288F9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16528"/>
        <c:axId val="457008984"/>
      </c:scatterChart>
      <c:valAx>
        <c:axId val="457016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clay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08984"/>
        <c:crosses val="autoZero"/>
        <c:crossBetween val="midCat"/>
      </c:valAx>
      <c:valAx>
        <c:axId val="4570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MIMICS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MIMICS_fT!$F$1</c:f>
              <c:strCache>
                <c:ptCount val="1"/>
                <c:pt idx="0">
                  <c:v>Km_r1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MIMICS_fT!$F$2:$F$92</c:f>
              <c:numCache>
                <c:formatCode>General</c:formatCode>
                <c:ptCount val="91"/>
                <c:pt idx="0">
                  <c:v>2.1315417857503849E-2</c:v>
                </c:pt>
                <c:pt idx="1">
                  <c:v>2.1746017861455677E-2</c:v>
                </c:pt>
                <c:pt idx="2">
                  <c:v>2.218531656250284E-2</c:v>
                </c:pt>
                <c:pt idx="3">
                  <c:v>2.2633489685983187E-2</c:v>
                </c:pt>
                <c:pt idx="4">
                  <c:v>2.3090716507121793E-2</c:v>
                </c:pt>
                <c:pt idx="5">
                  <c:v>2.3557179922743584E-2</c:v>
                </c:pt>
                <c:pt idx="6">
                  <c:v>2.4033066524434394E-2</c:v>
                </c:pt>
                <c:pt idx="7">
                  <c:v>2.4518566673180135E-2</c:v>
                </c:pt>
                <c:pt idx="8">
                  <c:v>2.5013874575513729E-2</c:v>
                </c:pt>
                <c:pt idx="9">
                  <c:v>2.5519188361200304E-2</c:v>
                </c:pt>
                <c:pt idx="10">
                  <c:v>2.6034710162491741E-2</c:v>
                </c:pt>
                <c:pt idx="11">
                  <c:v>2.6560646194982274E-2</c:v>
                </c:pt>
                <c:pt idx="12">
                  <c:v>2.7097206840097469E-2</c:v>
                </c:pt>
                <c:pt idx="13">
                  <c:v>2.7644606729249611E-2</c:v>
                </c:pt>
                <c:pt idx="14">
                  <c:v>2.8203064829693127E-2</c:v>
                </c:pt>
                <c:pt idx="15">
                  <c:v>2.8772804532114393E-2</c:v>
                </c:pt>
                <c:pt idx="16">
                  <c:v>2.9354053739991018E-2</c:v>
                </c:pt>
                <c:pt idx="17">
                  <c:v>2.9947044960756241E-2</c:v>
                </c:pt>
                <c:pt idx="18">
                  <c:v>3.0552015398805022E-2</c:v>
                </c:pt>
                <c:pt idx="19">
                  <c:v>3.1169207050378962E-2</c:v>
                </c:pt>
                <c:pt idx="20">
                  <c:v>3.1798866800368024E-2</c:v>
                </c:pt>
                <c:pt idx="21">
                  <c:v>3.2441246521067772E-2</c:v>
                </c:pt>
                <c:pt idx="22">
                  <c:v>3.3096603172931678E-2</c:v>
                </c:pt>
                <c:pt idx="23">
                  <c:v>3.3765198907358671E-2</c:v>
                </c:pt>
                <c:pt idx="24">
                  <c:v>3.4447301171557268E-2</c:v>
                </c:pt>
                <c:pt idx="25">
                  <c:v>3.5143182815527967E-2</c:v>
                </c:pt>
                <c:pt idx="26">
                  <c:v>3.5853122201206886E-2</c:v>
                </c:pt>
                <c:pt idx="27">
                  <c:v>3.6577403313814282E-2</c:v>
                </c:pt>
                <c:pt idx="28">
                  <c:v>3.7316315875452442E-2</c:v>
                </c:pt>
                <c:pt idx="29">
                  <c:v>3.8070155460998269E-2</c:v>
                </c:pt>
                <c:pt idx="30">
                  <c:v>3.8839223616337348E-2</c:v>
                </c:pt>
                <c:pt idx="31">
                  <c:v>3.9623827978986184E-2</c:v>
                </c:pt>
                <c:pt idx="32">
                  <c:v>4.0424282401151368E-2</c:v>
                </c:pt>
                <c:pt idx="33">
                  <c:v>4.1240907075274627E-2</c:v>
                </c:pt>
                <c:pt idx="34">
                  <c:v>4.2074028662114085E-2</c:v>
                </c:pt>
                <c:pt idx="35">
                  <c:v>4.2923980421412926E-2</c:v>
                </c:pt>
                <c:pt idx="36">
                  <c:v>4.3791102345207701E-2</c:v>
                </c:pt>
                <c:pt idx="37">
                  <c:v>4.4675741293829702E-2</c:v>
                </c:pt>
                <c:pt idx="38">
                  <c:v>4.5578251134653733E-2</c:v>
                </c:pt>
                <c:pt idx="39">
                  <c:v>4.6498992883649747E-2</c:v>
                </c:pt>
                <c:pt idx="40">
                  <c:v>4.7438334849794053E-2</c:v>
                </c:pt>
                <c:pt idx="41">
                  <c:v>4.8396652782397839E-2</c:v>
                </c:pt>
                <c:pt idx="42">
                  <c:v>4.9374330021411901E-2</c:v>
                </c:pt>
                <c:pt idx="43">
                  <c:v>5.03717576507677E-2</c:v>
                </c:pt>
                <c:pt idx="44">
                  <c:v>5.1389334654816196E-2</c:v>
                </c:pt>
                <c:pt idx="45">
                  <c:v>5.2427468077926885E-2</c:v>
                </c:pt>
                <c:pt idx="46">
                  <c:v>5.3486573187310975E-2</c:v>
                </c:pt>
                <c:pt idx="47">
                  <c:v>5.4567073639133802E-2</c:v>
                </c:pt>
                <c:pt idx="48">
                  <c:v>5.5669401647982973E-2</c:v>
                </c:pt>
                <c:pt idx="49">
                  <c:v>5.6793998159759919E-2</c:v>
                </c:pt>
                <c:pt idx="50">
                  <c:v>5.794131302806417E-2</c:v>
                </c:pt>
                <c:pt idx="51">
                  <c:v>5.911180519414079E-2</c:v>
                </c:pt>
                <c:pt idx="52">
                  <c:v>6.0305942870462953E-2</c:v>
                </c:pt>
                <c:pt idx="53">
                  <c:v>6.1524203728023315E-2</c:v>
                </c:pt>
                <c:pt idx="54">
                  <c:v>6.2767075087408489E-2</c:v>
                </c:pt>
                <c:pt idx="55">
                  <c:v>6.4035054113734141E-2</c:v>
                </c:pt>
                <c:pt idx="56">
                  <c:v>6.5328648015517396E-2</c:v>
                </c:pt>
                <c:pt idx="57">
                  <c:v>6.6648374247567102E-2</c:v>
                </c:pt>
                <c:pt idx="58">
                  <c:v>6.7994760717972683E-2</c:v>
                </c:pt>
                <c:pt idx="59">
                  <c:v>6.9368345999274356E-2</c:v>
                </c:pt>
                <c:pt idx="60">
                  <c:v>7.0769679543899344E-2</c:v>
                </c:pt>
                <c:pt idx="61">
                  <c:v>7.2199321903950203E-2</c:v>
                </c:pt>
                <c:pt idx="62">
                  <c:v>7.3657844955433094E-2</c:v>
                </c:pt>
                <c:pt idx="63">
                  <c:v>7.5145832127015866E-2</c:v>
                </c:pt>
                <c:pt idx="64">
                  <c:v>7.666387863340722E-2</c:v>
                </c:pt>
                <c:pt idx="65">
                  <c:v>7.8212591713450616E-2</c:v>
                </c:pt>
                <c:pt idx="66">
                  <c:v>7.9792590873027869E-2</c:v>
                </c:pt>
                <c:pt idx="67">
                  <c:v>8.1404508132869716E-2</c:v>
                </c:pt>
                <c:pt idx="68">
                  <c:v>8.3048988281372624E-2</c:v>
                </c:pt>
                <c:pt idx="69">
                  <c:v>8.4726689132522695E-2</c:v>
                </c:pt>
                <c:pt idx="70">
                  <c:v>8.6438281789030014E-2</c:v>
                </c:pt>
                <c:pt idx="71">
                  <c:v>8.8184450910778756E-2</c:v>
                </c:pt>
                <c:pt idx="72">
                  <c:v>8.9965894988700154E-2</c:v>
                </c:pt>
                <c:pt idx="73">
                  <c:v>9.1783326624178291E-2</c:v>
                </c:pt>
                <c:pt idx="74">
                  <c:v>9.3637472814100106E-2</c:v>
                </c:pt>
                <c:pt idx="75">
                  <c:v>9.5529075241663847E-2</c:v>
                </c:pt>
                <c:pt idx="76">
                  <c:v>9.7458890573062243E-2</c:v>
                </c:pt>
                <c:pt idx="77">
                  <c:v>9.9427690760159018E-2</c:v>
                </c:pt>
                <c:pt idx="78">
                  <c:v>0.10143626334928016</c:v>
                </c:pt>
                <c:pt idx="79">
                  <c:v>0.10348541179624247</c:v>
                </c:pt>
                <c:pt idx="80">
                  <c:v>0.10557595578774727</c:v>
                </c:pt>
                <c:pt idx="81">
                  <c:v>0.10770873156926523</c:v>
                </c:pt>
                <c:pt idx="82">
                  <c:v>0.10988459227954658</c:v>
                </c:pt>
                <c:pt idx="83">
                  <c:v>0.11210440829188709</c:v>
                </c:pt>
                <c:pt idx="84">
                  <c:v>0.11436906756228982</c:v>
                </c:pt>
                <c:pt idx="85">
                  <c:v>0.11667947598465858</c:v>
                </c:pt>
                <c:pt idx="86">
                  <c:v>0.11903655775316842</c:v>
                </c:pt>
                <c:pt idx="87">
                  <c:v>0.12144125573195468</c:v>
                </c:pt>
                <c:pt idx="88">
                  <c:v>0.12389453183227216</c:v>
                </c:pt>
                <c:pt idx="89">
                  <c:v>0.12639736739727156</c:v>
                </c:pt>
                <c:pt idx="90">
                  <c:v>0.12895076359455057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4-405D-9642-3768FB33240A}"/>
            </c:ext>
          </c:extLst>
        </c:ser>
        <c:ser>
          <c:idx val="1"/>
          <c:order val="1"/>
          <c:tx>
            <c:strRef>
              <c:f>MIMICS_fT!$G$1</c:f>
              <c:strCache>
                <c:ptCount val="1"/>
                <c:pt idx="0">
                  <c:v>Km_r2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MIMICS_fT!$G$2:$G$92</c:f>
              <c:numCache>
                <c:formatCode>General</c:formatCode>
                <c:ptCount val="91"/>
                <c:pt idx="0">
                  <c:v>8.5261671430015396E-2</c:v>
                </c:pt>
                <c:pt idx="1">
                  <c:v>8.6984071445822708E-2</c:v>
                </c:pt>
                <c:pt idx="2">
                  <c:v>8.8741266250011358E-2</c:v>
                </c:pt>
                <c:pt idx="3">
                  <c:v>9.0533958743932746E-2</c:v>
                </c:pt>
                <c:pt idx="4">
                  <c:v>9.2362866028487173E-2</c:v>
                </c:pt>
                <c:pt idx="5">
                  <c:v>9.4228719690974336E-2</c:v>
                </c:pt>
                <c:pt idx="6">
                  <c:v>9.6132266097737576E-2</c:v>
                </c:pt>
                <c:pt idx="7">
                  <c:v>9.8074266692720541E-2</c:v>
                </c:pt>
                <c:pt idx="8">
                  <c:v>0.10005549830205492</c:v>
                </c:pt>
                <c:pt idx="9">
                  <c:v>0.10207675344480122</c:v>
                </c:pt>
                <c:pt idx="10">
                  <c:v>0.10413884064996697</c:v>
                </c:pt>
                <c:pt idx="11">
                  <c:v>0.10624258477992909</c:v>
                </c:pt>
                <c:pt idx="12">
                  <c:v>0.10838882736038988</c:v>
                </c:pt>
                <c:pt idx="13">
                  <c:v>0.11057842691699844</c:v>
                </c:pt>
                <c:pt idx="14">
                  <c:v>0.11281225931877251</c:v>
                </c:pt>
                <c:pt idx="15">
                  <c:v>0.11509121812845757</c:v>
                </c:pt>
                <c:pt idx="16">
                  <c:v>0.11741621495996407</c:v>
                </c:pt>
                <c:pt idx="17">
                  <c:v>0.11978817984302496</c:v>
                </c:pt>
                <c:pt idx="18">
                  <c:v>0.12220806159522009</c:v>
                </c:pt>
                <c:pt idx="19">
                  <c:v>0.12467682820151585</c:v>
                </c:pt>
                <c:pt idx="20">
                  <c:v>0.1271954672014721</c:v>
                </c:pt>
                <c:pt idx="21">
                  <c:v>0.12976498608427109</c:v>
                </c:pt>
                <c:pt idx="22">
                  <c:v>0.13238641269172671</c:v>
                </c:pt>
                <c:pt idx="23">
                  <c:v>0.13506079562943468</c:v>
                </c:pt>
                <c:pt idx="24">
                  <c:v>0.13778920468622907</c:v>
                </c:pt>
                <c:pt idx="25">
                  <c:v>0.14057273126211187</c:v>
                </c:pt>
                <c:pt idx="26">
                  <c:v>0.14341248880482754</c:v>
                </c:pt>
                <c:pt idx="27">
                  <c:v>0.14630961325525713</c:v>
                </c:pt>
                <c:pt idx="28">
                  <c:v>0.14926526350180977</c:v>
                </c:pt>
                <c:pt idx="29">
                  <c:v>0.15228062184399307</c:v>
                </c:pt>
                <c:pt idx="30">
                  <c:v>0.15535689446534939</c:v>
                </c:pt>
                <c:pt idx="31">
                  <c:v>0.15849531191594474</c:v>
                </c:pt>
                <c:pt idx="32">
                  <c:v>0.16169712960460547</c:v>
                </c:pt>
                <c:pt idx="33">
                  <c:v>0.16496362830109851</c:v>
                </c:pt>
                <c:pt idx="34">
                  <c:v>0.16829611464845634</c:v>
                </c:pt>
                <c:pt idx="35">
                  <c:v>0.1716959216856517</c:v>
                </c:pt>
                <c:pt idx="36">
                  <c:v>0.1751644093808308</c:v>
                </c:pt>
                <c:pt idx="37">
                  <c:v>0.17870296517531881</c:v>
                </c:pt>
                <c:pt idx="38">
                  <c:v>0.18231300453861493</c:v>
                </c:pt>
                <c:pt idx="39">
                  <c:v>0.18599597153459899</c:v>
                </c:pt>
                <c:pt idx="40">
                  <c:v>0.18975333939917621</c:v>
                </c:pt>
                <c:pt idx="41">
                  <c:v>0.19358661112959136</c:v>
                </c:pt>
                <c:pt idx="42">
                  <c:v>0.1974973200856476</c:v>
                </c:pt>
                <c:pt idx="43">
                  <c:v>0.2014870306030708</c:v>
                </c:pt>
                <c:pt idx="44">
                  <c:v>0.20555733861926478</c:v>
                </c:pt>
                <c:pt idx="45">
                  <c:v>0.20970987231170754</c:v>
                </c:pt>
                <c:pt idx="46">
                  <c:v>0.2139462927492439</c:v>
                </c:pt>
                <c:pt idx="47">
                  <c:v>0.21826829455653521</c:v>
                </c:pt>
                <c:pt idx="48">
                  <c:v>0.22267760659193189</c:v>
                </c:pt>
                <c:pt idx="49">
                  <c:v>0.22717599263903968</c:v>
                </c:pt>
                <c:pt idx="50">
                  <c:v>0.23176525211225668</c:v>
                </c:pt>
                <c:pt idx="51">
                  <c:v>0.23644722077656316</c:v>
                </c:pt>
                <c:pt idx="52">
                  <c:v>0.24122377148185181</c:v>
                </c:pt>
                <c:pt idx="53">
                  <c:v>0.24609681491209326</c:v>
                </c:pt>
                <c:pt idx="54">
                  <c:v>0.25106830034963395</c:v>
                </c:pt>
                <c:pt idx="55">
                  <c:v>0.25614021645493656</c:v>
                </c:pt>
                <c:pt idx="56">
                  <c:v>0.26131459206206958</c:v>
                </c:pt>
                <c:pt idx="57">
                  <c:v>0.26659349699026841</c:v>
                </c:pt>
                <c:pt idx="58">
                  <c:v>0.27197904287189073</c:v>
                </c:pt>
                <c:pt idx="59">
                  <c:v>0.27747338399709742</c:v>
                </c:pt>
                <c:pt idx="60">
                  <c:v>0.28307871817559738</c:v>
                </c:pt>
                <c:pt idx="61">
                  <c:v>0.28879728761580081</c:v>
                </c:pt>
                <c:pt idx="62">
                  <c:v>0.29463137982173238</c:v>
                </c:pt>
                <c:pt idx="63">
                  <c:v>0.30058332850806346</c:v>
                </c:pt>
                <c:pt idx="64">
                  <c:v>0.30665551453362888</c:v>
                </c:pt>
                <c:pt idx="65">
                  <c:v>0.31285036685380246</c:v>
                </c:pt>
                <c:pt idx="66">
                  <c:v>0.31917036349211148</c:v>
                </c:pt>
                <c:pt idx="67">
                  <c:v>0.32561803253147886</c:v>
                </c:pt>
                <c:pt idx="68">
                  <c:v>0.3321959531254905</c:v>
                </c:pt>
                <c:pt idx="69">
                  <c:v>0.33890675653009078</c:v>
                </c:pt>
                <c:pt idx="70">
                  <c:v>0.34575312715612005</c:v>
                </c:pt>
                <c:pt idx="71">
                  <c:v>0.35273780364311502</c:v>
                </c:pt>
                <c:pt idx="72">
                  <c:v>0.35986357995480062</c:v>
                </c:pt>
                <c:pt idx="73">
                  <c:v>0.36713330649671316</c:v>
                </c:pt>
                <c:pt idx="74">
                  <c:v>0.37454989125640042</c:v>
                </c:pt>
                <c:pt idx="75">
                  <c:v>0.38211630096665539</c:v>
                </c:pt>
                <c:pt idx="76">
                  <c:v>0.38983556229224897</c:v>
                </c:pt>
                <c:pt idx="77">
                  <c:v>0.39771076304063607</c:v>
                </c:pt>
                <c:pt idx="78">
                  <c:v>0.40574505339712064</c:v>
                </c:pt>
                <c:pt idx="79">
                  <c:v>0.4139416471849699</c:v>
                </c:pt>
                <c:pt idx="80">
                  <c:v>0.42230382315098908</c:v>
                </c:pt>
                <c:pt idx="81">
                  <c:v>0.43083492627706094</c:v>
                </c:pt>
                <c:pt idx="82">
                  <c:v>0.43953836911818633</c:v>
                </c:pt>
                <c:pt idx="83">
                  <c:v>0.44841763316754835</c:v>
                </c:pt>
                <c:pt idx="84">
                  <c:v>0.45747627024915927</c:v>
                </c:pt>
                <c:pt idx="85">
                  <c:v>0.46671790393863433</c:v>
                </c:pt>
                <c:pt idx="86">
                  <c:v>0.47614623101267367</c:v>
                </c:pt>
                <c:pt idx="87">
                  <c:v>0.4857650229278187</c:v>
                </c:pt>
                <c:pt idx="88">
                  <c:v>0.49557812732908862</c:v>
                </c:pt>
                <c:pt idx="89">
                  <c:v>0.50558946958908624</c:v>
                </c:pt>
                <c:pt idx="90">
                  <c:v>0.51580305437820229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4-405D-9642-3768FB33240A}"/>
            </c:ext>
          </c:extLst>
        </c:ser>
        <c:ser>
          <c:idx val="2"/>
          <c:order val="2"/>
          <c:tx>
            <c:strRef>
              <c:f>MIMICS_fT!$H$1</c:f>
              <c:strCache>
                <c:ptCount val="1"/>
                <c:pt idx="0">
                  <c:v>Km_r3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MIMICS_fT!$H$2:$H$92</c:f>
              <c:numCache>
                <c:formatCode>General</c:formatCode>
                <c:ptCount val="91"/>
                <c:pt idx="0">
                  <c:v>4.2630835715007698E-2</c:v>
                </c:pt>
                <c:pt idx="1">
                  <c:v>4.3492035722911354E-2</c:v>
                </c:pt>
                <c:pt idx="2">
                  <c:v>4.4370633125005679E-2</c:v>
                </c:pt>
                <c:pt idx="3">
                  <c:v>4.5266979371966373E-2</c:v>
                </c:pt>
                <c:pt idx="4">
                  <c:v>4.6181433014243586E-2</c:v>
                </c:pt>
                <c:pt idx="5">
                  <c:v>4.7114359845487168E-2</c:v>
                </c:pt>
                <c:pt idx="6">
                  <c:v>4.8066133048868788E-2</c:v>
                </c:pt>
                <c:pt idx="7">
                  <c:v>4.903713334636027E-2</c:v>
                </c:pt>
                <c:pt idx="8">
                  <c:v>5.0027749151027458E-2</c:v>
                </c:pt>
                <c:pt idx="9">
                  <c:v>5.1038376722400608E-2</c:v>
                </c:pt>
                <c:pt idx="10">
                  <c:v>5.2069420324983483E-2</c:v>
                </c:pt>
                <c:pt idx="11">
                  <c:v>5.3121292389964547E-2</c:v>
                </c:pt>
                <c:pt idx="12">
                  <c:v>5.4194413680194939E-2</c:v>
                </c:pt>
                <c:pt idx="13">
                  <c:v>5.5289213458499221E-2</c:v>
                </c:pt>
                <c:pt idx="14">
                  <c:v>5.6406129659386253E-2</c:v>
                </c:pt>
                <c:pt idx="15">
                  <c:v>5.7545609064228787E-2</c:v>
                </c:pt>
                <c:pt idx="16">
                  <c:v>5.8708107479982036E-2</c:v>
                </c:pt>
                <c:pt idx="17">
                  <c:v>5.9894089921512482E-2</c:v>
                </c:pt>
                <c:pt idx="18">
                  <c:v>6.1104030797610044E-2</c:v>
                </c:pt>
                <c:pt idx="19">
                  <c:v>6.2338414100757925E-2</c:v>
                </c:pt>
                <c:pt idx="20">
                  <c:v>6.3597733600736048E-2</c:v>
                </c:pt>
                <c:pt idx="21">
                  <c:v>6.4882493042135544E-2</c:v>
                </c:pt>
                <c:pt idx="22">
                  <c:v>6.6193206345863356E-2</c:v>
                </c:pt>
                <c:pt idx="23">
                  <c:v>6.7530397814717341E-2</c:v>
                </c:pt>
                <c:pt idx="24">
                  <c:v>6.8894602343114536E-2</c:v>
                </c:pt>
                <c:pt idx="25">
                  <c:v>7.0286365631055933E-2</c:v>
                </c:pt>
                <c:pt idx="26">
                  <c:v>7.1706244402413771E-2</c:v>
                </c:pt>
                <c:pt idx="27">
                  <c:v>7.3154806627628563E-2</c:v>
                </c:pt>
                <c:pt idx="28">
                  <c:v>7.4632631750904885E-2</c:v>
                </c:pt>
                <c:pt idx="29">
                  <c:v>7.6140310921996537E-2</c:v>
                </c:pt>
                <c:pt idx="30">
                  <c:v>7.7678447232674697E-2</c:v>
                </c:pt>
                <c:pt idx="31">
                  <c:v>7.9247655957972368E-2</c:v>
                </c:pt>
                <c:pt idx="32">
                  <c:v>8.0848564802302736E-2</c:v>
                </c:pt>
                <c:pt idx="33">
                  <c:v>8.2481814150549254E-2</c:v>
                </c:pt>
                <c:pt idx="34">
                  <c:v>8.414805732422817E-2</c:v>
                </c:pt>
                <c:pt idx="35">
                  <c:v>8.5847960842825852E-2</c:v>
                </c:pt>
                <c:pt idx="36">
                  <c:v>8.7582204690415402E-2</c:v>
                </c:pt>
                <c:pt idx="37">
                  <c:v>8.9351482587659403E-2</c:v>
                </c:pt>
                <c:pt idx="38">
                  <c:v>9.1156502269307466E-2</c:v>
                </c:pt>
                <c:pt idx="39">
                  <c:v>9.2997985767299493E-2</c:v>
                </c:pt>
                <c:pt idx="40">
                  <c:v>9.4876669699588106E-2</c:v>
                </c:pt>
                <c:pt idx="41">
                  <c:v>9.6793305564795679E-2</c:v>
                </c:pt>
                <c:pt idx="42">
                  <c:v>9.8748660042823802E-2</c:v>
                </c:pt>
                <c:pt idx="43">
                  <c:v>0.1007435153015354</c:v>
                </c:pt>
                <c:pt idx="44">
                  <c:v>0.10277866930963239</c:v>
                </c:pt>
                <c:pt idx="45">
                  <c:v>0.10485493615585377</c:v>
                </c:pt>
                <c:pt idx="46">
                  <c:v>0.10697314637462195</c:v>
                </c:pt>
                <c:pt idx="47">
                  <c:v>0.1091341472782676</c:v>
                </c:pt>
                <c:pt idx="48">
                  <c:v>0.11133880329596595</c:v>
                </c:pt>
                <c:pt idx="49">
                  <c:v>0.11358799631951984</c:v>
                </c:pt>
                <c:pt idx="50">
                  <c:v>0.11588262605612834</c:v>
                </c:pt>
                <c:pt idx="51">
                  <c:v>0.11822361038828158</c:v>
                </c:pt>
                <c:pt idx="52">
                  <c:v>0.12061188574092591</c:v>
                </c:pt>
                <c:pt idx="53">
                  <c:v>0.12304840745604663</c:v>
                </c:pt>
                <c:pt idx="54">
                  <c:v>0.12553415017481698</c:v>
                </c:pt>
                <c:pt idx="55">
                  <c:v>0.12807010822746828</c:v>
                </c:pt>
                <c:pt idx="56">
                  <c:v>0.13065729603103479</c:v>
                </c:pt>
                <c:pt idx="57">
                  <c:v>0.1332967484951342</c:v>
                </c:pt>
                <c:pt idx="58">
                  <c:v>0.13598952143594537</c:v>
                </c:pt>
                <c:pt idx="59">
                  <c:v>0.13873669199854871</c:v>
                </c:pt>
                <c:pt idx="60">
                  <c:v>0.14153935908779869</c:v>
                </c:pt>
                <c:pt idx="61">
                  <c:v>0.14439864380790041</c:v>
                </c:pt>
                <c:pt idx="62">
                  <c:v>0.14731568991086619</c:v>
                </c:pt>
                <c:pt idx="63">
                  <c:v>0.15029166425403173</c:v>
                </c:pt>
                <c:pt idx="64">
                  <c:v>0.15332775726681444</c:v>
                </c:pt>
                <c:pt idx="65">
                  <c:v>0.15642518342690123</c:v>
                </c:pt>
                <c:pt idx="66">
                  <c:v>0.15958518174605574</c:v>
                </c:pt>
                <c:pt idx="67">
                  <c:v>0.16280901626573943</c:v>
                </c:pt>
                <c:pt idx="68">
                  <c:v>0.16609797656274525</c:v>
                </c:pt>
                <c:pt idx="69">
                  <c:v>0.16945337826504539</c:v>
                </c:pt>
                <c:pt idx="70">
                  <c:v>0.17287656357806003</c:v>
                </c:pt>
                <c:pt idx="71">
                  <c:v>0.17636890182155751</c:v>
                </c:pt>
                <c:pt idx="72">
                  <c:v>0.17993178997740031</c:v>
                </c:pt>
                <c:pt idx="73">
                  <c:v>0.18356665324835658</c:v>
                </c:pt>
                <c:pt idx="74">
                  <c:v>0.18727494562820021</c:v>
                </c:pt>
                <c:pt idx="75">
                  <c:v>0.19105815048332769</c:v>
                </c:pt>
                <c:pt idx="76">
                  <c:v>0.19491778114612449</c:v>
                </c:pt>
                <c:pt idx="77">
                  <c:v>0.19885538152031804</c:v>
                </c:pt>
                <c:pt idx="78">
                  <c:v>0.20287252669856032</c:v>
                </c:pt>
                <c:pt idx="79">
                  <c:v>0.20697082359248495</c:v>
                </c:pt>
                <c:pt idx="80">
                  <c:v>0.21115191157549454</c:v>
                </c:pt>
                <c:pt idx="81">
                  <c:v>0.21541746313853047</c:v>
                </c:pt>
                <c:pt idx="82">
                  <c:v>0.21976918455909317</c:v>
                </c:pt>
                <c:pt idx="83">
                  <c:v>0.22420881658377417</c:v>
                </c:pt>
                <c:pt idx="84">
                  <c:v>0.22873813512457963</c:v>
                </c:pt>
                <c:pt idx="85">
                  <c:v>0.23335895196931716</c:v>
                </c:pt>
                <c:pt idx="86">
                  <c:v>0.23807311550633684</c:v>
                </c:pt>
                <c:pt idx="87">
                  <c:v>0.24288251146390935</c:v>
                </c:pt>
                <c:pt idx="88">
                  <c:v>0.24778906366454431</c:v>
                </c:pt>
                <c:pt idx="89">
                  <c:v>0.25279473479454312</c:v>
                </c:pt>
                <c:pt idx="90">
                  <c:v>0.25790152718910114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4-405D-9642-3768FB33240A}"/>
            </c:ext>
          </c:extLst>
        </c:ser>
        <c:ser>
          <c:idx val="3"/>
          <c:order val="3"/>
          <c:tx>
            <c:strRef>
              <c:f>MIMICS_fT!$I$1</c:f>
              <c:strCache>
                <c:ptCount val="1"/>
                <c:pt idx="0">
                  <c:v>Km_k1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MIMICS_fT!$I$2:$I$92</c:f>
              <c:numCache>
                <c:formatCode>General</c:formatCode>
                <c:ptCount val="91"/>
                <c:pt idx="0">
                  <c:v>8.5261671430015396E-2</c:v>
                </c:pt>
                <c:pt idx="1">
                  <c:v>8.6984071445822708E-2</c:v>
                </c:pt>
                <c:pt idx="2">
                  <c:v>8.8741266250011358E-2</c:v>
                </c:pt>
                <c:pt idx="3">
                  <c:v>9.0533958743932746E-2</c:v>
                </c:pt>
                <c:pt idx="4">
                  <c:v>9.2362866028487173E-2</c:v>
                </c:pt>
                <c:pt idx="5">
                  <c:v>9.4228719690974336E-2</c:v>
                </c:pt>
                <c:pt idx="6">
                  <c:v>9.6132266097737576E-2</c:v>
                </c:pt>
                <c:pt idx="7">
                  <c:v>9.8074266692720541E-2</c:v>
                </c:pt>
                <c:pt idx="8">
                  <c:v>0.10005549830205492</c:v>
                </c:pt>
                <c:pt idx="9">
                  <c:v>0.10207675344480122</c:v>
                </c:pt>
                <c:pt idx="10">
                  <c:v>0.10413884064996697</c:v>
                </c:pt>
                <c:pt idx="11">
                  <c:v>0.10624258477992909</c:v>
                </c:pt>
                <c:pt idx="12">
                  <c:v>0.10838882736038988</c:v>
                </c:pt>
                <c:pt idx="13">
                  <c:v>0.11057842691699844</c:v>
                </c:pt>
                <c:pt idx="14">
                  <c:v>0.11281225931877251</c:v>
                </c:pt>
                <c:pt idx="15">
                  <c:v>0.11509121812845757</c:v>
                </c:pt>
                <c:pt idx="16">
                  <c:v>0.11741621495996407</c:v>
                </c:pt>
                <c:pt idx="17">
                  <c:v>0.11978817984302496</c:v>
                </c:pt>
                <c:pt idx="18">
                  <c:v>0.12220806159522009</c:v>
                </c:pt>
                <c:pt idx="19">
                  <c:v>0.12467682820151585</c:v>
                </c:pt>
                <c:pt idx="20">
                  <c:v>0.1271954672014721</c:v>
                </c:pt>
                <c:pt idx="21">
                  <c:v>0.12976498608427109</c:v>
                </c:pt>
                <c:pt idx="22">
                  <c:v>0.13238641269172671</c:v>
                </c:pt>
                <c:pt idx="23">
                  <c:v>0.13506079562943468</c:v>
                </c:pt>
                <c:pt idx="24">
                  <c:v>0.13778920468622907</c:v>
                </c:pt>
                <c:pt idx="25">
                  <c:v>0.14057273126211187</c:v>
                </c:pt>
                <c:pt idx="26">
                  <c:v>0.14341248880482754</c:v>
                </c:pt>
                <c:pt idx="27">
                  <c:v>0.14630961325525713</c:v>
                </c:pt>
                <c:pt idx="28">
                  <c:v>0.14926526350180977</c:v>
                </c:pt>
                <c:pt idx="29">
                  <c:v>0.15228062184399307</c:v>
                </c:pt>
                <c:pt idx="30">
                  <c:v>0.15535689446534939</c:v>
                </c:pt>
                <c:pt idx="31">
                  <c:v>0.15849531191594474</c:v>
                </c:pt>
                <c:pt idx="32">
                  <c:v>0.16169712960460547</c:v>
                </c:pt>
                <c:pt idx="33">
                  <c:v>0.16496362830109851</c:v>
                </c:pt>
                <c:pt idx="34">
                  <c:v>0.16829611464845634</c:v>
                </c:pt>
                <c:pt idx="35">
                  <c:v>0.1716959216856517</c:v>
                </c:pt>
                <c:pt idx="36">
                  <c:v>0.1751644093808308</c:v>
                </c:pt>
                <c:pt idx="37">
                  <c:v>0.17870296517531881</c:v>
                </c:pt>
                <c:pt idx="38">
                  <c:v>0.18231300453861493</c:v>
                </c:pt>
                <c:pt idx="39">
                  <c:v>0.18599597153459899</c:v>
                </c:pt>
                <c:pt idx="40">
                  <c:v>0.18975333939917621</c:v>
                </c:pt>
                <c:pt idx="41">
                  <c:v>0.19358661112959136</c:v>
                </c:pt>
                <c:pt idx="42">
                  <c:v>0.1974973200856476</c:v>
                </c:pt>
                <c:pt idx="43">
                  <c:v>0.2014870306030708</c:v>
                </c:pt>
                <c:pt idx="44">
                  <c:v>0.20555733861926478</c:v>
                </c:pt>
                <c:pt idx="45">
                  <c:v>0.20970987231170754</c:v>
                </c:pt>
                <c:pt idx="46">
                  <c:v>0.2139462927492439</c:v>
                </c:pt>
                <c:pt idx="47">
                  <c:v>0.21826829455653521</c:v>
                </c:pt>
                <c:pt idx="48">
                  <c:v>0.22267760659193189</c:v>
                </c:pt>
                <c:pt idx="49">
                  <c:v>0.22717599263903968</c:v>
                </c:pt>
                <c:pt idx="50">
                  <c:v>0.23176525211225668</c:v>
                </c:pt>
                <c:pt idx="51">
                  <c:v>0.23644722077656316</c:v>
                </c:pt>
                <c:pt idx="52">
                  <c:v>0.24122377148185181</c:v>
                </c:pt>
                <c:pt idx="53">
                  <c:v>0.24609681491209326</c:v>
                </c:pt>
                <c:pt idx="54">
                  <c:v>0.25106830034963395</c:v>
                </c:pt>
                <c:pt idx="55">
                  <c:v>0.25614021645493656</c:v>
                </c:pt>
                <c:pt idx="56">
                  <c:v>0.26131459206206958</c:v>
                </c:pt>
                <c:pt idx="57">
                  <c:v>0.26659349699026841</c:v>
                </c:pt>
                <c:pt idx="58">
                  <c:v>0.27197904287189073</c:v>
                </c:pt>
                <c:pt idx="59">
                  <c:v>0.27747338399709742</c:v>
                </c:pt>
                <c:pt idx="60">
                  <c:v>0.28307871817559738</c:v>
                </c:pt>
                <c:pt idx="61">
                  <c:v>0.28879728761580081</c:v>
                </c:pt>
                <c:pt idx="62">
                  <c:v>0.29463137982173238</c:v>
                </c:pt>
                <c:pt idx="63">
                  <c:v>0.30058332850806346</c:v>
                </c:pt>
                <c:pt idx="64">
                  <c:v>0.30665551453362888</c:v>
                </c:pt>
                <c:pt idx="65">
                  <c:v>0.31285036685380246</c:v>
                </c:pt>
                <c:pt idx="66">
                  <c:v>0.31917036349211148</c:v>
                </c:pt>
                <c:pt idx="67">
                  <c:v>0.32561803253147886</c:v>
                </c:pt>
                <c:pt idx="68">
                  <c:v>0.3321959531254905</c:v>
                </c:pt>
                <c:pt idx="69">
                  <c:v>0.33890675653009078</c:v>
                </c:pt>
                <c:pt idx="70">
                  <c:v>0.34575312715612005</c:v>
                </c:pt>
                <c:pt idx="71">
                  <c:v>0.35273780364311502</c:v>
                </c:pt>
                <c:pt idx="72">
                  <c:v>0.35986357995480062</c:v>
                </c:pt>
                <c:pt idx="73">
                  <c:v>0.36713330649671316</c:v>
                </c:pt>
                <c:pt idx="74">
                  <c:v>0.37454989125640042</c:v>
                </c:pt>
                <c:pt idx="75">
                  <c:v>0.38211630096665539</c:v>
                </c:pt>
                <c:pt idx="76">
                  <c:v>0.38983556229224897</c:v>
                </c:pt>
                <c:pt idx="77">
                  <c:v>0.39771076304063607</c:v>
                </c:pt>
                <c:pt idx="78">
                  <c:v>0.40574505339712064</c:v>
                </c:pt>
                <c:pt idx="79">
                  <c:v>0.4139416471849699</c:v>
                </c:pt>
                <c:pt idx="80">
                  <c:v>0.42230382315098908</c:v>
                </c:pt>
                <c:pt idx="81">
                  <c:v>0.43083492627706094</c:v>
                </c:pt>
                <c:pt idx="82">
                  <c:v>0.43953836911818633</c:v>
                </c:pt>
                <c:pt idx="83">
                  <c:v>0.44841763316754835</c:v>
                </c:pt>
                <c:pt idx="84">
                  <c:v>0.45747627024915927</c:v>
                </c:pt>
                <c:pt idx="85">
                  <c:v>0.46671790393863433</c:v>
                </c:pt>
                <c:pt idx="86">
                  <c:v>0.47614623101267367</c:v>
                </c:pt>
                <c:pt idx="87">
                  <c:v>0.4857650229278187</c:v>
                </c:pt>
                <c:pt idx="88">
                  <c:v>0.49557812732908862</c:v>
                </c:pt>
                <c:pt idx="89">
                  <c:v>0.50558946958908624</c:v>
                </c:pt>
                <c:pt idx="90">
                  <c:v>0.51580305437820229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4-405D-9642-3768FB33240A}"/>
            </c:ext>
          </c:extLst>
        </c:ser>
        <c:ser>
          <c:idx val="4"/>
          <c:order val="4"/>
          <c:tx>
            <c:strRef>
              <c:f>MIMICS_fT!$J$1</c:f>
              <c:strCache>
                <c:ptCount val="1"/>
                <c:pt idx="0">
                  <c:v>Km_k2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MIMICS_fT!$J$2:$J$92</c:f>
              <c:numCache>
                <c:formatCode>General</c:formatCode>
                <c:ptCount val="91"/>
                <c:pt idx="0">
                  <c:v>4.2630835715007698E-2</c:v>
                </c:pt>
                <c:pt idx="1">
                  <c:v>4.3492035722911354E-2</c:v>
                </c:pt>
                <c:pt idx="2">
                  <c:v>4.4370633125005679E-2</c:v>
                </c:pt>
                <c:pt idx="3">
                  <c:v>4.5266979371966373E-2</c:v>
                </c:pt>
                <c:pt idx="4">
                  <c:v>4.6181433014243586E-2</c:v>
                </c:pt>
                <c:pt idx="5">
                  <c:v>4.7114359845487168E-2</c:v>
                </c:pt>
                <c:pt idx="6">
                  <c:v>4.8066133048868788E-2</c:v>
                </c:pt>
                <c:pt idx="7">
                  <c:v>4.903713334636027E-2</c:v>
                </c:pt>
                <c:pt idx="8">
                  <c:v>5.0027749151027458E-2</c:v>
                </c:pt>
                <c:pt idx="9">
                  <c:v>5.1038376722400608E-2</c:v>
                </c:pt>
                <c:pt idx="10">
                  <c:v>5.2069420324983483E-2</c:v>
                </c:pt>
                <c:pt idx="11">
                  <c:v>5.3121292389964547E-2</c:v>
                </c:pt>
                <c:pt idx="12">
                  <c:v>5.4194413680194939E-2</c:v>
                </c:pt>
                <c:pt idx="13">
                  <c:v>5.5289213458499221E-2</c:v>
                </c:pt>
                <c:pt idx="14">
                  <c:v>5.6406129659386253E-2</c:v>
                </c:pt>
                <c:pt idx="15">
                  <c:v>5.7545609064228787E-2</c:v>
                </c:pt>
                <c:pt idx="16">
                  <c:v>5.8708107479982036E-2</c:v>
                </c:pt>
                <c:pt idx="17">
                  <c:v>5.9894089921512482E-2</c:v>
                </c:pt>
                <c:pt idx="18">
                  <c:v>6.1104030797610044E-2</c:v>
                </c:pt>
                <c:pt idx="19">
                  <c:v>6.2338414100757925E-2</c:v>
                </c:pt>
                <c:pt idx="20">
                  <c:v>6.3597733600736048E-2</c:v>
                </c:pt>
                <c:pt idx="21">
                  <c:v>6.4882493042135544E-2</c:v>
                </c:pt>
                <c:pt idx="22">
                  <c:v>6.6193206345863356E-2</c:v>
                </c:pt>
                <c:pt idx="23">
                  <c:v>6.7530397814717341E-2</c:v>
                </c:pt>
                <c:pt idx="24">
                  <c:v>6.8894602343114536E-2</c:v>
                </c:pt>
                <c:pt idx="25">
                  <c:v>7.0286365631055933E-2</c:v>
                </c:pt>
                <c:pt idx="26">
                  <c:v>7.1706244402413771E-2</c:v>
                </c:pt>
                <c:pt idx="27">
                  <c:v>7.3154806627628563E-2</c:v>
                </c:pt>
                <c:pt idx="28">
                  <c:v>7.4632631750904885E-2</c:v>
                </c:pt>
                <c:pt idx="29">
                  <c:v>7.6140310921996537E-2</c:v>
                </c:pt>
                <c:pt idx="30">
                  <c:v>7.7678447232674697E-2</c:v>
                </c:pt>
                <c:pt idx="31">
                  <c:v>7.9247655957972368E-2</c:v>
                </c:pt>
                <c:pt idx="32">
                  <c:v>8.0848564802302736E-2</c:v>
                </c:pt>
                <c:pt idx="33">
                  <c:v>8.2481814150549254E-2</c:v>
                </c:pt>
                <c:pt idx="34">
                  <c:v>8.414805732422817E-2</c:v>
                </c:pt>
                <c:pt idx="35">
                  <c:v>8.5847960842825852E-2</c:v>
                </c:pt>
                <c:pt idx="36">
                  <c:v>8.7582204690415402E-2</c:v>
                </c:pt>
                <c:pt idx="37">
                  <c:v>8.9351482587659403E-2</c:v>
                </c:pt>
                <c:pt idx="38">
                  <c:v>9.1156502269307466E-2</c:v>
                </c:pt>
                <c:pt idx="39">
                  <c:v>9.2997985767299493E-2</c:v>
                </c:pt>
                <c:pt idx="40">
                  <c:v>9.4876669699588106E-2</c:v>
                </c:pt>
                <c:pt idx="41">
                  <c:v>9.6793305564795679E-2</c:v>
                </c:pt>
                <c:pt idx="42">
                  <c:v>9.8748660042823802E-2</c:v>
                </c:pt>
                <c:pt idx="43">
                  <c:v>0.1007435153015354</c:v>
                </c:pt>
                <c:pt idx="44">
                  <c:v>0.10277866930963239</c:v>
                </c:pt>
                <c:pt idx="45">
                  <c:v>0.10485493615585377</c:v>
                </c:pt>
                <c:pt idx="46">
                  <c:v>0.10697314637462195</c:v>
                </c:pt>
                <c:pt idx="47">
                  <c:v>0.1091341472782676</c:v>
                </c:pt>
                <c:pt idx="48">
                  <c:v>0.11133880329596595</c:v>
                </c:pt>
                <c:pt idx="49">
                  <c:v>0.11358799631951984</c:v>
                </c:pt>
                <c:pt idx="50">
                  <c:v>0.11588262605612834</c:v>
                </c:pt>
                <c:pt idx="51">
                  <c:v>0.11822361038828158</c:v>
                </c:pt>
                <c:pt idx="52">
                  <c:v>0.12061188574092591</c:v>
                </c:pt>
                <c:pt idx="53">
                  <c:v>0.12304840745604663</c:v>
                </c:pt>
                <c:pt idx="54">
                  <c:v>0.12553415017481698</c:v>
                </c:pt>
                <c:pt idx="55">
                  <c:v>0.12807010822746828</c:v>
                </c:pt>
                <c:pt idx="56">
                  <c:v>0.13065729603103479</c:v>
                </c:pt>
                <c:pt idx="57">
                  <c:v>0.1332967484951342</c:v>
                </c:pt>
                <c:pt idx="58">
                  <c:v>0.13598952143594537</c:v>
                </c:pt>
                <c:pt idx="59">
                  <c:v>0.13873669199854871</c:v>
                </c:pt>
                <c:pt idx="60">
                  <c:v>0.14153935908779869</c:v>
                </c:pt>
                <c:pt idx="61">
                  <c:v>0.14439864380790041</c:v>
                </c:pt>
                <c:pt idx="62">
                  <c:v>0.14731568991086619</c:v>
                </c:pt>
                <c:pt idx="63">
                  <c:v>0.15029166425403173</c:v>
                </c:pt>
                <c:pt idx="64">
                  <c:v>0.15332775726681444</c:v>
                </c:pt>
                <c:pt idx="65">
                  <c:v>0.15642518342690123</c:v>
                </c:pt>
                <c:pt idx="66">
                  <c:v>0.15958518174605574</c:v>
                </c:pt>
                <c:pt idx="67">
                  <c:v>0.16280901626573943</c:v>
                </c:pt>
                <c:pt idx="68">
                  <c:v>0.16609797656274525</c:v>
                </c:pt>
                <c:pt idx="69">
                  <c:v>0.16945337826504539</c:v>
                </c:pt>
                <c:pt idx="70">
                  <c:v>0.17287656357806003</c:v>
                </c:pt>
                <c:pt idx="71">
                  <c:v>0.17636890182155751</c:v>
                </c:pt>
                <c:pt idx="72">
                  <c:v>0.17993178997740031</c:v>
                </c:pt>
                <c:pt idx="73">
                  <c:v>0.18356665324835658</c:v>
                </c:pt>
                <c:pt idx="74">
                  <c:v>0.18727494562820021</c:v>
                </c:pt>
                <c:pt idx="75">
                  <c:v>0.19105815048332769</c:v>
                </c:pt>
                <c:pt idx="76">
                  <c:v>0.19491778114612449</c:v>
                </c:pt>
                <c:pt idx="77">
                  <c:v>0.19885538152031804</c:v>
                </c:pt>
                <c:pt idx="78">
                  <c:v>0.20287252669856032</c:v>
                </c:pt>
                <c:pt idx="79">
                  <c:v>0.20697082359248495</c:v>
                </c:pt>
                <c:pt idx="80">
                  <c:v>0.21115191157549454</c:v>
                </c:pt>
                <c:pt idx="81">
                  <c:v>0.21541746313853047</c:v>
                </c:pt>
                <c:pt idx="82">
                  <c:v>0.21976918455909317</c:v>
                </c:pt>
                <c:pt idx="83">
                  <c:v>0.22420881658377417</c:v>
                </c:pt>
                <c:pt idx="84">
                  <c:v>0.22873813512457963</c:v>
                </c:pt>
                <c:pt idx="85">
                  <c:v>0.23335895196931716</c:v>
                </c:pt>
                <c:pt idx="86">
                  <c:v>0.23807311550633684</c:v>
                </c:pt>
                <c:pt idx="87">
                  <c:v>0.24288251146390935</c:v>
                </c:pt>
                <c:pt idx="88">
                  <c:v>0.24778906366454431</c:v>
                </c:pt>
                <c:pt idx="89">
                  <c:v>0.25279473479454312</c:v>
                </c:pt>
                <c:pt idx="90">
                  <c:v>0.25790152718910114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4-405D-9642-3768FB33240A}"/>
            </c:ext>
          </c:extLst>
        </c:ser>
        <c:ser>
          <c:idx val="5"/>
          <c:order val="5"/>
          <c:tx>
            <c:strRef>
              <c:f>MIMICS_fT!$K$1</c:f>
              <c:strCache>
                <c:ptCount val="1"/>
                <c:pt idx="0">
                  <c:v>Km_k3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MIMICS_fT!$E$2:$E$92</c:f>
              <c:numCache>
                <c:formatCode>General</c:formatCode>
                <c:ptCount val="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</c:numCache>
            </c:numRef>
          </c:xVal>
          <c:yVal>
            <c:numRef>
              <c:f>MIMICS_fT!$K$2:$K$92</c:f>
              <c:numCache>
                <c:formatCode>General</c:formatCode>
                <c:ptCount val="91"/>
                <c:pt idx="0">
                  <c:v>2.8420557143338465E-2</c:v>
                </c:pt>
                <c:pt idx="1">
                  <c:v>2.8994690481940904E-2</c:v>
                </c:pt>
                <c:pt idx="2">
                  <c:v>2.9580422083337121E-2</c:v>
                </c:pt>
                <c:pt idx="3">
                  <c:v>3.0177986247977583E-2</c:v>
                </c:pt>
                <c:pt idx="4">
                  <c:v>3.0787622009495724E-2</c:v>
                </c:pt>
                <c:pt idx="5">
                  <c:v>3.1409573230324776E-2</c:v>
                </c:pt>
                <c:pt idx="6">
                  <c:v>3.2044088699245861E-2</c:v>
                </c:pt>
                <c:pt idx="7">
                  <c:v>3.2691422230906847E-2</c:v>
                </c:pt>
                <c:pt idx="8">
                  <c:v>3.3351832767351638E-2</c:v>
                </c:pt>
                <c:pt idx="9">
                  <c:v>3.4025584481600403E-2</c:v>
                </c:pt>
                <c:pt idx="10">
                  <c:v>3.471294688332232E-2</c:v>
                </c:pt>
                <c:pt idx="11">
                  <c:v>3.5414194926643029E-2</c:v>
                </c:pt>
                <c:pt idx="12">
                  <c:v>3.6129609120129962E-2</c:v>
                </c:pt>
                <c:pt idx="13">
                  <c:v>3.6859475638999481E-2</c:v>
                </c:pt>
                <c:pt idx="14">
                  <c:v>3.7604086439590838E-2</c:v>
                </c:pt>
                <c:pt idx="15">
                  <c:v>3.8363739376152527E-2</c:v>
                </c:pt>
                <c:pt idx="16">
                  <c:v>3.9138738319988021E-2</c:v>
                </c:pt>
                <c:pt idx="17">
                  <c:v>3.9929393281008321E-2</c:v>
                </c:pt>
                <c:pt idx="18">
                  <c:v>4.0736020531740032E-2</c:v>
                </c:pt>
                <c:pt idx="19">
                  <c:v>4.1558942733838616E-2</c:v>
                </c:pt>
                <c:pt idx="20">
                  <c:v>4.2398489067157367E-2</c:v>
                </c:pt>
                <c:pt idx="21">
                  <c:v>4.3254995361423694E-2</c:v>
                </c:pt>
                <c:pt idx="22">
                  <c:v>4.4128804230575573E-2</c:v>
                </c:pt>
                <c:pt idx="23">
                  <c:v>4.5020265209811561E-2</c:v>
                </c:pt>
                <c:pt idx="24">
                  <c:v>4.5929734895409691E-2</c:v>
                </c:pt>
                <c:pt idx="25">
                  <c:v>4.6857577087370622E-2</c:v>
                </c:pt>
                <c:pt idx="26">
                  <c:v>4.7804162934942517E-2</c:v>
                </c:pt>
                <c:pt idx="27">
                  <c:v>4.8769871085085709E-2</c:v>
                </c:pt>
                <c:pt idx="28">
                  <c:v>4.975508783393659E-2</c:v>
                </c:pt>
                <c:pt idx="29">
                  <c:v>5.0760207281331023E-2</c:v>
                </c:pt>
                <c:pt idx="30">
                  <c:v>5.17856314884498E-2</c:v>
                </c:pt>
                <c:pt idx="31">
                  <c:v>5.2831770638648246E-2</c:v>
                </c:pt>
                <c:pt idx="32">
                  <c:v>5.3899043201535157E-2</c:v>
                </c:pt>
                <c:pt idx="33">
                  <c:v>5.4987876100366172E-2</c:v>
                </c:pt>
                <c:pt idx="34">
                  <c:v>5.6098704882818783E-2</c:v>
                </c:pt>
                <c:pt idx="35">
                  <c:v>5.7231973895217232E-2</c:v>
                </c:pt>
                <c:pt idx="36">
                  <c:v>5.8388136460276935E-2</c:v>
                </c:pt>
                <c:pt idx="37">
                  <c:v>5.9567655058439604E-2</c:v>
                </c:pt>
                <c:pt idx="38">
                  <c:v>6.0771001512871646E-2</c:v>
                </c:pt>
                <c:pt idx="39">
                  <c:v>6.1998657178199662E-2</c:v>
                </c:pt>
                <c:pt idx="40">
                  <c:v>6.3251113133058742E-2</c:v>
                </c:pt>
                <c:pt idx="41">
                  <c:v>6.4528870376530448E-2</c:v>
                </c:pt>
                <c:pt idx="42">
                  <c:v>6.5832440028549197E-2</c:v>
                </c:pt>
                <c:pt idx="43">
                  <c:v>6.7162343534356933E-2</c:v>
                </c:pt>
                <c:pt idx="44">
                  <c:v>6.8519112873088261E-2</c:v>
                </c:pt>
                <c:pt idx="45">
                  <c:v>6.9903290770569185E-2</c:v>
                </c:pt>
                <c:pt idx="46">
                  <c:v>7.1315430916414638E-2</c:v>
                </c:pt>
                <c:pt idx="47">
                  <c:v>7.2756098185511736E-2</c:v>
                </c:pt>
                <c:pt idx="48">
                  <c:v>7.4225868863977293E-2</c:v>
                </c:pt>
                <c:pt idx="49">
                  <c:v>7.5725330879679892E-2</c:v>
                </c:pt>
                <c:pt idx="50">
                  <c:v>7.7255084037418889E-2</c:v>
                </c:pt>
                <c:pt idx="51">
                  <c:v>7.8815740258854391E-2</c:v>
                </c:pt>
                <c:pt idx="52">
                  <c:v>8.0407923827283942E-2</c:v>
                </c:pt>
                <c:pt idx="53">
                  <c:v>8.2032271637364415E-2</c:v>
                </c:pt>
                <c:pt idx="54">
                  <c:v>8.368943344987799E-2</c:v>
                </c:pt>
                <c:pt idx="55">
                  <c:v>8.5380072151645517E-2</c:v>
                </c:pt>
                <c:pt idx="56">
                  <c:v>8.7104864020689857E-2</c:v>
                </c:pt>
                <c:pt idx="57">
                  <c:v>8.8864498996756136E-2</c:v>
                </c:pt>
                <c:pt idx="58">
                  <c:v>9.0659680957296915E-2</c:v>
                </c:pt>
                <c:pt idx="59">
                  <c:v>9.2491127999032474E-2</c:v>
                </c:pt>
                <c:pt idx="60">
                  <c:v>9.4359572725199126E-2</c:v>
                </c:pt>
                <c:pt idx="61">
                  <c:v>9.6265762538600266E-2</c:v>
                </c:pt>
                <c:pt idx="62">
                  <c:v>9.8210459940577463E-2</c:v>
                </c:pt>
                <c:pt idx="63">
                  <c:v>0.10019444283602115</c:v>
                </c:pt>
                <c:pt idx="64">
                  <c:v>0.10221850484454297</c:v>
                </c:pt>
                <c:pt idx="65">
                  <c:v>0.10428345561793416</c:v>
                </c:pt>
                <c:pt idx="66">
                  <c:v>0.10639012116403716</c:v>
                </c:pt>
                <c:pt idx="67">
                  <c:v>0.10853934417715962</c:v>
                </c:pt>
                <c:pt idx="68">
                  <c:v>0.1107319843751635</c:v>
                </c:pt>
                <c:pt idx="69">
                  <c:v>0.11296891884336359</c:v>
                </c:pt>
                <c:pt idx="70">
                  <c:v>0.11525104238537336</c:v>
                </c:pt>
                <c:pt idx="71">
                  <c:v>0.11757926788103834</c:v>
                </c:pt>
                <c:pt idx="72">
                  <c:v>0.11995452665160021</c:v>
                </c:pt>
                <c:pt idx="73">
                  <c:v>0.12237776883223772</c:v>
                </c:pt>
                <c:pt idx="74">
                  <c:v>0.12484996375213347</c:v>
                </c:pt>
                <c:pt idx="75">
                  <c:v>0.12737210032221846</c:v>
                </c:pt>
                <c:pt idx="76">
                  <c:v>0.12994518743074965</c:v>
                </c:pt>
                <c:pt idx="77">
                  <c:v>0.13257025434687869</c:v>
                </c:pt>
                <c:pt idx="78">
                  <c:v>0.13524835113237355</c:v>
                </c:pt>
                <c:pt idx="79">
                  <c:v>0.13798054906165663</c:v>
                </c:pt>
                <c:pt idx="80">
                  <c:v>0.14076794105032969</c:v>
                </c:pt>
                <c:pt idx="81">
                  <c:v>0.14361164209235364</c:v>
                </c:pt>
                <c:pt idx="82">
                  <c:v>0.1465127897060621</c:v>
                </c:pt>
                <c:pt idx="83">
                  <c:v>0.14947254438918278</c:v>
                </c:pt>
                <c:pt idx="84">
                  <c:v>0.15249209008305309</c:v>
                </c:pt>
                <c:pt idx="85">
                  <c:v>0.15557263464621143</c:v>
                </c:pt>
                <c:pt idx="86">
                  <c:v>0.1587154103375579</c:v>
                </c:pt>
                <c:pt idx="87">
                  <c:v>0.1619216743092729</c:v>
                </c:pt>
                <c:pt idx="88">
                  <c:v>0.16519270910969622</c:v>
                </c:pt>
                <c:pt idx="89">
                  <c:v>0.16852982319636209</c:v>
                </c:pt>
                <c:pt idx="90">
                  <c:v>0.17193435145940075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4-405D-9642-3768FB33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16536"/>
        <c:axId val="464415224"/>
      </c:scatterChart>
      <c:valAx>
        <c:axId val="464416536"/>
        <c:scaling>
          <c:orientation val="minMax"/>
          <c:max val="5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5224"/>
        <c:crosses val="autoZero"/>
        <c:crossBetween val="midCat"/>
      </c:valAx>
      <c:valAx>
        <c:axId val="4644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323850</xdr:rowOff>
    </xdr:from>
    <xdr:to>
      <xdr:col>20</xdr:col>
      <xdr:colOff>485775</xdr:colOff>
      <xdr:row>20</xdr:row>
      <xdr:rowOff>76200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AC98876-9598-4906-BE0B-0B7AAE562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20</xdr:row>
      <xdr:rowOff>123825</xdr:rowOff>
    </xdr:from>
    <xdr:to>
      <xdr:col>31</xdr:col>
      <xdr:colOff>542925</xdr:colOff>
      <xdr:row>45</xdr:row>
      <xdr:rowOff>76200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36BD18A-9508-4D75-8011-209587AF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0</xdr:row>
      <xdr:rowOff>314325</xdr:rowOff>
    </xdr:from>
    <xdr:to>
      <xdr:col>31</xdr:col>
      <xdr:colOff>504825</xdr:colOff>
      <xdr:row>20</xdr:row>
      <xdr:rowOff>66675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6336644B-8E17-43B2-B484-0E0E72990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3</xdr:row>
      <xdr:rowOff>80962</xdr:rowOff>
    </xdr:from>
    <xdr:to>
      <xdr:col>18</xdr:col>
      <xdr:colOff>85725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385763</xdr:colOff>
      <xdr:row>22</xdr:row>
      <xdr:rowOff>61912</xdr:rowOff>
    </xdr:from>
    <xdr:to>
      <xdr:col>14</xdr:col>
      <xdr:colOff>295276</xdr:colOff>
      <xdr:row>36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22</xdr:row>
      <xdr:rowOff>61912</xdr:rowOff>
    </xdr:from>
    <xdr:to>
      <xdr:col>10</xdr:col>
      <xdr:colOff>290512</xdr:colOff>
      <xdr:row>36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280986</xdr:colOff>
      <xdr:row>18</xdr:row>
      <xdr:rowOff>66675</xdr:rowOff>
    </xdr:from>
    <xdr:to>
      <xdr:col>22</xdr:col>
      <xdr:colOff>971550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385763</xdr:colOff>
      <xdr:row>22</xdr:row>
      <xdr:rowOff>61912</xdr:rowOff>
    </xdr:from>
    <xdr:to>
      <xdr:col>12</xdr:col>
      <xdr:colOff>295276</xdr:colOff>
      <xdr:row>36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15399-04A9-414C-BCD2-19254111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22</xdr:row>
      <xdr:rowOff>61912</xdr:rowOff>
    </xdr:from>
    <xdr:to>
      <xdr:col>8</xdr:col>
      <xdr:colOff>290512</xdr:colOff>
      <xdr:row>36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34709-8ACB-4357-8026-380737A2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</xdr:row>
      <xdr:rowOff>109537</xdr:rowOff>
    </xdr:from>
    <xdr:to>
      <xdr:col>20</xdr:col>
      <xdr:colOff>261937</xdr:colOff>
      <xdr:row>17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90668-0244-4947-A072-D7218CA16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314325</xdr:colOff>
      <xdr:row>3</xdr:row>
      <xdr:rowOff>85725</xdr:rowOff>
    </xdr:from>
    <xdr:to>
      <xdr:col>25</xdr:col>
      <xdr:colOff>423864</xdr:colOff>
      <xdr:row>17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E5B84-B599-4B30-A6D1-E99551DD6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</xdr:row>
      <xdr:rowOff>180975</xdr:rowOff>
    </xdr:from>
    <xdr:to>
      <xdr:col>21</xdr:col>
      <xdr:colOff>447674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4C89-49E9-4B2F-BAC2-A19EB6E92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157162</xdr:rowOff>
    </xdr:from>
    <xdr:to>
      <xdr:col>16</xdr:col>
      <xdr:colOff>466724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547687</xdr:colOff>
      <xdr:row>1</xdr:row>
      <xdr:rowOff>152400</xdr:rowOff>
    </xdr:from>
    <xdr:to>
      <xdr:col>23</xdr:col>
      <xdr:colOff>28575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F6077-D3B9-4014-86C2-71BBB647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847724</xdr:colOff>
      <xdr:row>1</xdr:row>
      <xdr:rowOff>80962</xdr:rowOff>
    </xdr:from>
    <xdr:to>
      <xdr:col>13</xdr:col>
      <xdr:colOff>19049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385761</xdr:colOff>
      <xdr:row>0</xdr:row>
      <xdr:rowOff>609600</xdr:rowOff>
    </xdr:from>
    <xdr:to>
      <xdr:col>9</xdr:col>
      <xdr:colOff>1752599</xdr:colOff>
      <xdr:row>11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DA1D2-21D2-42FF-B0CF-70940DB99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11</xdr:row>
      <xdr:rowOff>57150</xdr:rowOff>
    </xdr:from>
    <xdr:to>
      <xdr:col>10</xdr:col>
      <xdr:colOff>4763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FCFBA-D756-44ED-87CA-B2F17C307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8</xdr:row>
      <xdr:rowOff>142875</xdr:rowOff>
    </xdr:from>
    <xdr:to>
      <xdr:col>8</xdr:col>
      <xdr:colOff>866776</xdr:colOff>
      <xdr:row>29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928687</xdr:colOff>
      <xdr:row>8</xdr:row>
      <xdr:rowOff>161924</xdr:rowOff>
    </xdr:from>
    <xdr:to>
      <xdr:col>14</xdr:col>
      <xdr:colOff>647700</xdr:colOff>
      <xdr:row>29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590549</xdr:colOff>
      <xdr:row>4</xdr:row>
      <xdr:rowOff>0</xdr:rowOff>
    </xdr:from>
    <xdr:to>
      <xdr:col>35</xdr:col>
      <xdr:colOff>85724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48C9A-93E5-4D3A-804A-FB8DFCB91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266700</xdr:colOff>
      <xdr:row>3</xdr:row>
      <xdr:rowOff>161925</xdr:rowOff>
    </xdr:from>
    <xdr:to>
      <xdr:col>43</xdr:col>
      <xdr:colOff>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72A26-5327-4F06-B76D-AE643059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609599</xdr:colOff>
      <xdr:row>4</xdr:row>
      <xdr:rowOff>0</xdr:rowOff>
    </xdr:from>
    <xdr:to>
      <xdr:col>51</xdr:col>
      <xdr:colOff>28574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342B01-A5BD-4514-AAB9-465942CD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495300</xdr:colOff>
      <xdr:row>3</xdr:row>
      <xdr:rowOff>133349</xdr:rowOff>
    </xdr:from>
    <xdr:to>
      <xdr:col>60</xdr:col>
      <xdr:colOff>266700</xdr:colOff>
      <xdr:row>20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F830F3-BDB4-42D9-A639-4E495E95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695324</xdr:colOff>
      <xdr:row>3</xdr:row>
      <xdr:rowOff>85724</xdr:rowOff>
    </xdr:from>
    <xdr:to>
      <xdr:col>68</xdr:col>
      <xdr:colOff>342899</xdr:colOff>
      <xdr:row>19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D6A9D7-F3C2-4CE4-AC05-512DBFF91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</xdr:colOff>
      <xdr:row>6</xdr:row>
      <xdr:rowOff>85725</xdr:rowOff>
    </xdr:from>
    <xdr:to>
      <xdr:col>26</xdr:col>
      <xdr:colOff>714375</xdr:colOff>
      <xdr:row>20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9583A1-BFAB-4F2C-9FFF-FF49E8FE0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8</xdr:row>
      <xdr:rowOff>142875</xdr:rowOff>
    </xdr:from>
    <xdr:to>
      <xdr:col>8</xdr:col>
      <xdr:colOff>866776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08A38-FB99-4EBD-8EC5-83E488CE6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928687</xdr:colOff>
      <xdr:row>8</xdr:row>
      <xdr:rowOff>161924</xdr:rowOff>
    </xdr:from>
    <xdr:to>
      <xdr:col>14</xdr:col>
      <xdr:colOff>647700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38796-6A84-4EE8-8117-EFBE7482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590549</xdr:colOff>
      <xdr:row>4</xdr:row>
      <xdr:rowOff>0</xdr:rowOff>
    </xdr:from>
    <xdr:to>
      <xdr:col>35</xdr:col>
      <xdr:colOff>85724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CA8DC-FCF3-4430-8176-3D6EBC49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266700</xdr:colOff>
      <xdr:row>3</xdr:row>
      <xdr:rowOff>161925</xdr:rowOff>
    </xdr:from>
    <xdr:to>
      <xdr:col>43</xdr:col>
      <xdr:colOff>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DA8CB-CE05-4A70-BB9A-926065F6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609599</xdr:colOff>
      <xdr:row>4</xdr:row>
      <xdr:rowOff>0</xdr:rowOff>
    </xdr:from>
    <xdr:to>
      <xdr:col>51</xdr:col>
      <xdr:colOff>28574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6F71C9-74F5-4CB4-9EFA-86F9CECA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495300</xdr:colOff>
      <xdr:row>3</xdr:row>
      <xdr:rowOff>133349</xdr:rowOff>
    </xdr:from>
    <xdr:to>
      <xdr:col>60</xdr:col>
      <xdr:colOff>266700</xdr:colOff>
      <xdr:row>20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22033-7ADE-4F3E-AA8B-C076BEF4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695324</xdr:colOff>
      <xdr:row>3</xdr:row>
      <xdr:rowOff>85724</xdr:rowOff>
    </xdr:from>
    <xdr:to>
      <xdr:col>68</xdr:col>
      <xdr:colOff>342899</xdr:colOff>
      <xdr:row>19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1F934A-49F4-49F0-8545-E480F1CF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</xdr:colOff>
      <xdr:row>6</xdr:row>
      <xdr:rowOff>85725</xdr:rowOff>
    </xdr:from>
    <xdr:to>
      <xdr:col>26</xdr:col>
      <xdr:colOff>714375</xdr:colOff>
      <xdr:row>20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C2D472-B2D3-4115-A920-636ED04C6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133351</xdr:rowOff>
    </xdr:from>
    <xdr:to>
      <xdr:col>9</xdr:col>
      <xdr:colOff>523875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55241-B5FA-49DA-8235-62647559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28576</xdr:rowOff>
    </xdr:from>
    <xdr:to>
      <xdr:col>9</xdr:col>
      <xdr:colOff>542924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2E32F-B3F2-4CC3-938C-5AF7A041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523875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9536A-7EC5-41A8-A0A2-19991CF55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571500</xdr:colOff>
      <xdr:row>0</xdr:row>
      <xdr:rowOff>0</xdr:rowOff>
    </xdr:from>
    <xdr:to>
      <xdr:col>31</xdr:col>
      <xdr:colOff>600075</xdr:colOff>
      <xdr:row>11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EA1CE-DF3A-4324-BEBB-7C0851F73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552450</xdr:colOff>
      <xdr:row>11</xdr:row>
      <xdr:rowOff>152401</xdr:rowOff>
    </xdr:from>
    <xdr:to>
      <xdr:col>32</xdr:col>
      <xdr:colOff>9525</xdr:colOff>
      <xdr:row>23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B24F05-58B2-477C-859B-355A78CB8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552450</xdr:colOff>
      <xdr:row>23</xdr:row>
      <xdr:rowOff>123825</xdr:rowOff>
    </xdr:from>
    <xdr:to>
      <xdr:col>32</xdr:col>
      <xdr:colOff>28575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1904F9-33A5-4C95-81BB-F69417625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523874</xdr:colOff>
      <xdr:row>12</xdr:row>
      <xdr:rowOff>0</xdr:rowOff>
    </xdr:from>
    <xdr:to>
      <xdr:col>19</xdr:col>
      <xdr:colOff>600075</xdr:colOff>
      <xdr:row>24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AABEAD-853C-4883-B1D6-198537C06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542924</xdr:colOff>
      <xdr:row>24</xdr:row>
      <xdr:rowOff>47625</xdr:rowOff>
    </xdr:from>
    <xdr:to>
      <xdr:col>20</xdr:col>
      <xdr:colOff>38099</xdr:colOff>
      <xdr:row>36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75D613-1254-46FA-ABCB-425B90008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561975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765CAD-F9AF-4013-AC09-BA7F7FA9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8</xdr:row>
      <xdr:rowOff>38100</xdr:rowOff>
    </xdr:from>
    <xdr:to>
      <xdr:col>7</xdr:col>
      <xdr:colOff>228600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D8C7-41D3-4406-9B74-16B34F449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5</xdr:row>
      <xdr:rowOff>123825</xdr:rowOff>
    </xdr:from>
    <xdr:to>
      <xdr:col>18</xdr:col>
      <xdr:colOff>9525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40486-650F-4E5E-8B85-98AECFC3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157161</xdr:rowOff>
    </xdr:from>
    <xdr:to>
      <xdr:col>14</xdr:col>
      <xdr:colOff>123825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E8" sqref="E8"/>
    </sheetView>
  </sheetViews>
  <sheetFormatPr defaultRowHeight="15" x14ac:dyDescent="0.25"/>
  <cols>
    <col min="1" max="1" width="9.42578125" customWidth="1"/>
    <col min="2" max="2" width="18.42578125" customWidth="1"/>
    <col min="3" max="3" width="8.5703125" customWidth="1"/>
    <col min="4" max="4" width="23.140625" style="5" customWidth="1"/>
    <col min="5" max="6" width="13.5703125" style="5" customWidth="1"/>
    <col min="7" max="7" width="11" customWidth="1"/>
    <col min="8" max="8" width="14.5703125" customWidth="1"/>
    <col min="259" max="259" width="9.42578125" customWidth="1"/>
    <col min="260" max="260" width="18.42578125" customWidth="1"/>
    <col min="261" max="261" width="8.5703125" customWidth="1"/>
    <col min="262" max="262" width="25.85546875" customWidth="1"/>
    <col min="263" max="263" width="11" customWidth="1"/>
    <col min="515" max="515" width="9.42578125" customWidth="1"/>
    <col min="516" max="516" width="18.42578125" customWidth="1"/>
    <col min="517" max="517" width="8.5703125" customWidth="1"/>
    <col min="518" max="518" width="25.85546875" customWidth="1"/>
    <col min="519" max="519" width="11" customWidth="1"/>
    <col min="771" max="771" width="9.42578125" customWidth="1"/>
    <col min="772" max="772" width="18.42578125" customWidth="1"/>
    <col min="773" max="773" width="8.5703125" customWidth="1"/>
    <col min="774" max="774" width="25.85546875" customWidth="1"/>
    <col min="775" max="775" width="11" customWidth="1"/>
    <col min="1027" max="1027" width="9.42578125" customWidth="1"/>
    <col min="1028" max="1028" width="18.42578125" customWidth="1"/>
    <col min="1029" max="1029" width="8.5703125" customWidth="1"/>
    <col min="1030" max="1030" width="25.85546875" customWidth="1"/>
    <col min="1031" max="1031" width="11" customWidth="1"/>
    <col min="1283" max="1283" width="9.42578125" customWidth="1"/>
    <col min="1284" max="1284" width="18.42578125" customWidth="1"/>
    <col min="1285" max="1285" width="8.5703125" customWidth="1"/>
    <col min="1286" max="1286" width="25.85546875" customWidth="1"/>
    <col min="1287" max="1287" width="11" customWidth="1"/>
    <col min="1539" max="1539" width="9.42578125" customWidth="1"/>
    <col min="1540" max="1540" width="18.42578125" customWidth="1"/>
    <col min="1541" max="1541" width="8.5703125" customWidth="1"/>
    <col min="1542" max="1542" width="25.85546875" customWidth="1"/>
    <col min="1543" max="1543" width="11" customWidth="1"/>
    <col min="1795" max="1795" width="9.42578125" customWidth="1"/>
    <col min="1796" max="1796" width="18.42578125" customWidth="1"/>
    <col min="1797" max="1797" width="8.5703125" customWidth="1"/>
    <col min="1798" max="1798" width="25.85546875" customWidth="1"/>
    <col min="1799" max="1799" width="11" customWidth="1"/>
    <col min="2051" max="2051" width="9.42578125" customWidth="1"/>
    <col min="2052" max="2052" width="18.42578125" customWidth="1"/>
    <col min="2053" max="2053" width="8.5703125" customWidth="1"/>
    <col min="2054" max="2054" width="25.85546875" customWidth="1"/>
    <col min="2055" max="2055" width="11" customWidth="1"/>
    <col min="2307" max="2307" width="9.42578125" customWidth="1"/>
    <col min="2308" max="2308" width="18.42578125" customWidth="1"/>
    <col min="2309" max="2309" width="8.5703125" customWidth="1"/>
    <col min="2310" max="2310" width="25.85546875" customWidth="1"/>
    <col min="2311" max="2311" width="11" customWidth="1"/>
    <col min="2563" max="2563" width="9.42578125" customWidth="1"/>
    <col min="2564" max="2564" width="18.42578125" customWidth="1"/>
    <col min="2565" max="2565" width="8.5703125" customWidth="1"/>
    <col min="2566" max="2566" width="25.85546875" customWidth="1"/>
    <col min="2567" max="2567" width="11" customWidth="1"/>
    <col min="2819" max="2819" width="9.42578125" customWidth="1"/>
    <col min="2820" max="2820" width="18.42578125" customWidth="1"/>
    <col min="2821" max="2821" width="8.5703125" customWidth="1"/>
    <col min="2822" max="2822" width="25.85546875" customWidth="1"/>
    <col min="2823" max="2823" width="11" customWidth="1"/>
    <col min="3075" max="3075" width="9.42578125" customWidth="1"/>
    <col min="3076" max="3076" width="18.42578125" customWidth="1"/>
    <col min="3077" max="3077" width="8.5703125" customWidth="1"/>
    <col min="3078" max="3078" width="25.85546875" customWidth="1"/>
    <col min="3079" max="3079" width="11" customWidth="1"/>
    <col min="3331" max="3331" width="9.42578125" customWidth="1"/>
    <col min="3332" max="3332" width="18.42578125" customWidth="1"/>
    <col min="3333" max="3333" width="8.5703125" customWidth="1"/>
    <col min="3334" max="3334" width="25.85546875" customWidth="1"/>
    <col min="3335" max="3335" width="11" customWidth="1"/>
    <col min="3587" max="3587" width="9.42578125" customWidth="1"/>
    <col min="3588" max="3588" width="18.42578125" customWidth="1"/>
    <col min="3589" max="3589" width="8.5703125" customWidth="1"/>
    <col min="3590" max="3590" width="25.85546875" customWidth="1"/>
    <col min="3591" max="3591" width="11" customWidth="1"/>
    <col min="3843" max="3843" width="9.42578125" customWidth="1"/>
    <col min="3844" max="3844" width="18.42578125" customWidth="1"/>
    <col min="3845" max="3845" width="8.5703125" customWidth="1"/>
    <col min="3846" max="3846" width="25.85546875" customWidth="1"/>
    <col min="3847" max="3847" width="11" customWidth="1"/>
    <col min="4099" max="4099" width="9.42578125" customWidth="1"/>
    <col min="4100" max="4100" width="18.42578125" customWidth="1"/>
    <col min="4101" max="4101" width="8.5703125" customWidth="1"/>
    <col min="4102" max="4102" width="25.85546875" customWidth="1"/>
    <col min="4103" max="4103" width="11" customWidth="1"/>
    <col min="4355" max="4355" width="9.42578125" customWidth="1"/>
    <col min="4356" max="4356" width="18.42578125" customWidth="1"/>
    <col min="4357" max="4357" width="8.5703125" customWidth="1"/>
    <col min="4358" max="4358" width="25.85546875" customWidth="1"/>
    <col min="4359" max="4359" width="11" customWidth="1"/>
    <col min="4611" max="4611" width="9.42578125" customWidth="1"/>
    <col min="4612" max="4612" width="18.42578125" customWidth="1"/>
    <col min="4613" max="4613" width="8.5703125" customWidth="1"/>
    <col min="4614" max="4614" width="25.85546875" customWidth="1"/>
    <col min="4615" max="4615" width="11" customWidth="1"/>
    <col min="4867" max="4867" width="9.42578125" customWidth="1"/>
    <col min="4868" max="4868" width="18.42578125" customWidth="1"/>
    <col min="4869" max="4869" width="8.5703125" customWidth="1"/>
    <col min="4870" max="4870" width="25.85546875" customWidth="1"/>
    <col min="4871" max="4871" width="11" customWidth="1"/>
    <col min="5123" max="5123" width="9.42578125" customWidth="1"/>
    <col min="5124" max="5124" width="18.42578125" customWidth="1"/>
    <col min="5125" max="5125" width="8.5703125" customWidth="1"/>
    <col min="5126" max="5126" width="25.85546875" customWidth="1"/>
    <col min="5127" max="5127" width="11" customWidth="1"/>
    <col min="5379" max="5379" width="9.42578125" customWidth="1"/>
    <col min="5380" max="5380" width="18.42578125" customWidth="1"/>
    <col min="5381" max="5381" width="8.5703125" customWidth="1"/>
    <col min="5382" max="5382" width="25.85546875" customWidth="1"/>
    <col min="5383" max="5383" width="11" customWidth="1"/>
    <col min="5635" max="5635" width="9.42578125" customWidth="1"/>
    <col min="5636" max="5636" width="18.42578125" customWidth="1"/>
    <col min="5637" max="5637" width="8.5703125" customWidth="1"/>
    <col min="5638" max="5638" width="25.85546875" customWidth="1"/>
    <col min="5639" max="5639" width="11" customWidth="1"/>
    <col min="5891" max="5891" width="9.42578125" customWidth="1"/>
    <col min="5892" max="5892" width="18.42578125" customWidth="1"/>
    <col min="5893" max="5893" width="8.5703125" customWidth="1"/>
    <col min="5894" max="5894" width="25.85546875" customWidth="1"/>
    <col min="5895" max="5895" width="11" customWidth="1"/>
    <col min="6147" max="6147" width="9.42578125" customWidth="1"/>
    <col min="6148" max="6148" width="18.42578125" customWidth="1"/>
    <col min="6149" max="6149" width="8.5703125" customWidth="1"/>
    <col min="6150" max="6150" width="25.85546875" customWidth="1"/>
    <col min="6151" max="6151" width="11" customWidth="1"/>
    <col min="6403" max="6403" width="9.42578125" customWidth="1"/>
    <col min="6404" max="6404" width="18.42578125" customWidth="1"/>
    <col min="6405" max="6405" width="8.5703125" customWidth="1"/>
    <col min="6406" max="6406" width="25.85546875" customWidth="1"/>
    <col min="6407" max="6407" width="11" customWidth="1"/>
    <col min="6659" max="6659" width="9.42578125" customWidth="1"/>
    <col min="6660" max="6660" width="18.42578125" customWidth="1"/>
    <col min="6661" max="6661" width="8.5703125" customWidth="1"/>
    <col min="6662" max="6662" width="25.85546875" customWidth="1"/>
    <col min="6663" max="6663" width="11" customWidth="1"/>
    <col min="6915" max="6915" width="9.42578125" customWidth="1"/>
    <col min="6916" max="6916" width="18.42578125" customWidth="1"/>
    <col min="6917" max="6917" width="8.5703125" customWidth="1"/>
    <col min="6918" max="6918" width="25.85546875" customWidth="1"/>
    <col min="6919" max="6919" width="11" customWidth="1"/>
    <col min="7171" max="7171" width="9.42578125" customWidth="1"/>
    <col min="7172" max="7172" width="18.42578125" customWidth="1"/>
    <col min="7173" max="7173" width="8.5703125" customWidth="1"/>
    <col min="7174" max="7174" width="25.85546875" customWidth="1"/>
    <col min="7175" max="7175" width="11" customWidth="1"/>
    <col min="7427" max="7427" width="9.42578125" customWidth="1"/>
    <col min="7428" max="7428" width="18.42578125" customWidth="1"/>
    <col min="7429" max="7429" width="8.5703125" customWidth="1"/>
    <col min="7430" max="7430" width="25.85546875" customWidth="1"/>
    <col min="7431" max="7431" width="11" customWidth="1"/>
    <col min="7683" max="7683" width="9.42578125" customWidth="1"/>
    <col min="7684" max="7684" width="18.42578125" customWidth="1"/>
    <col min="7685" max="7685" width="8.5703125" customWidth="1"/>
    <col min="7686" max="7686" width="25.85546875" customWidth="1"/>
    <col min="7687" max="7687" width="11" customWidth="1"/>
    <col min="7939" max="7939" width="9.42578125" customWidth="1"/>
    <col min="7940" max="7940" width="18.42578125" customWidth="1"/>
    <col min="7941" max="7941" width="8.5703125" customWidth="1"/>
    <col min="7942" max="7942" width="25.85546875" customWidth="1"/>
    <col min="7943" max="7943" width="11" customWidth="1"/>
    <col min="8195" max="8195" width="9.42578125" customWidth="1"/>
    <col min="8196" max="8196" width="18.42578125" customWidth="1"/>
    <col min="8197" max="8197" width="8.5703125" customWidth="1"/>
    <col min="8198" max="8198" width="25.85546875" customWidth="1"/>
    <col min="8199" max="8199" width="11" customWidth="1"/>
    <col min="8451" max="8451" width="9.42578125" customWidth="1"/>
    <col min="8452" max="8452" width="18.42578125" customWidth="1"/>
    <col min="8453" max="8453" width="8.5703125" customWidth="1"/>
    <col min="8454" max="8454" width="25.85546875" customWidth="1"/>
    <col min="8455" max="8455" width="11" customWidth="1"/>
    <col min="8707" max="8707" width="9.42578125" customWidth="1"/>
    <col min="8708" max="8708" width="18.42578125" customWidth="1"/>
    <col min="8709" max="8709" width="8.5703125" customWidth="1"/>
    <col min="8710" max="8710" width="25.85546875" customWidth="1"/>
    <col min="8711" max="8711" width="11" customWidth="1"/>
    <col min="8963" max="8963" width="9.42578125" customWidth="1"/>
    <col min="8964" max="8964" width="18.42578125" customWidth="1"/>
    <col min="8965" max="8965" width="8.5703125" customWidth="1"/>
    <col min="8966" max="8966" width="25.85546875" customWidth="1"/>
    <col min="8967" max="8967" width="11" customWidth="1"/>
    <col min="9219" max="9219" width="9.42578125" customWidth="1"/>
    <col min="9220" max="9220" width="18.42578125" customWidth="1"/>
    <col min="9221" max="9221" width="8.5703125" customWidth="1"/>
    <col min="9222" max="9222" width="25.85546875" customWidth="1"/>
    <col min="9223" max="9223" width="11" customWidth="1"/>
    <col min="9475" max="9475" width="9.42578125" customWidth="1"/>
    <col min="9476" max="9476" width="18.42578125" customWidth="1"/>
    <col min="9477" max="9477" width="8.5703125" customWidth="1"/>
    <col min="9478" max="9478" width="25.85546875" customWidth="1"/>
    <col min="9479" max="9479" width="11" customWidth="1"/>
    <col min="9731" max="9731" width="9.42578125" customWidth="1"/>
    <col min="9732" max="9732" width="18.42578125" customWidth="1"/>
    <col min="9733" max="9733" width="8.5703125" customWidth="1"/>
    <col min="9734" max="9734" width="25.85546875" customWidth="1"/>
    <col min="9735" max="9735" width="11" customWidth="1"/>
    <col min="9987" max="9987" width="9.42578125" customWidth="1"/>
    <col min="9988" max="9988" width="18.42578125" customWidth="1"/>
    <col min="9989" max="9989" width="8.5703125" customWidth="1"/>
    <col min="9990" max="9990" width="25.85546875" customWidth="1"/>
    <col min="9991" max="9991" width="11" customWidth="1"/>
    <col min="10243" max="10243" width="9.42578125" customWidth="1"/>
    <col min="10244" max="10244" width="18.42578125" customWidth="1"/>
    <col min="10245" max="10245" width="8.5703125" customWidth="1"/>
    <col min="10246" max="10246" width="25.85546875" customWidth="1"/>
    <col min="10247" max="10247" width="11" customWidth="1"/>
    <col min="10499" max="10499" width="9.42578125" customWidth="1"/>
    <col min="10500" max="10500" width="18.42578125" customWidth="1"/>
    <col min="10501" max="10501" width="8.5703125" customWidth="1"/>
    <col min="10502" max="10502" width="25.85546875" customWidth="1"/>
    <col min="10503" max="10503" width="11" customWidth="1"/>
    <col min="10755" max="10755" width="9.42578125" customWidth="1"/>
    <col min="10756" max="10756" width="18.42578125" customWidth="1"/>
    <col min="10757" max="10757" width="8.5703125" customWidth="1"/>
    <col min="10758" max="10758" width="25.85546875" customWidth="1"/>
    <col min="10759" max="10759" width="11" customWidth="1"/>
    <col min="11011" max="11011" width="9.42578125" customWidth="1"/>
    <col min="11012" max="11012" width="18.42578125" customWidth="1"/>
    <col min="11013" max="11013" width="8.5703125" customWidth="1"/>
    <col min="11014" max="11014" width="25.85546875" customWidth="1"/>
    <col min="11015" max="11015" width="11" customWidth="1"/>
    <col min="11267" max="11267" width="9.42578125" customWidth="1"/>
    <col min="11268" max="11268" width="18.42578125" customWidth="1"/>
    <col min="11269" max="11269" width="8.5703125" customWidth="1"/>
    <col min="11270" max="11270" width="25.85546875" customWidth="1"/>
    <col min="11271" max="11271" width="11" customWidth="1"/>
    <col min="11523" max="11523" width="9.42578125" customWidth="1"/>
    <col min="11524" max="11524" width="18.42578125" customWidth="1"/>
    <col min="11525" max="11525" width="8.5703125" customWidth="1"/>
    <col min="11526" max="11526" width="25.85546875" customWidth="1"/>
    <col min="11527" max="11527" width="11" customWidth="1"/>
    <col min="11779" max="11779" width="9.42578125" customWidth="1"/>
    <col min="11780" max="11780" width="18.42578125" customWidth="1"/>
    <col min="11781" max="11781" width="8.5703125" customWidth="1"/>
    <col min="11782" max="11782" width="25.85546875" customWidth="1"/>
    <col min="11783" max="11783" width="11" customWidth="1"/>
    <col min="12035" max="12035" width="9.42578125" customWidth="1"/>
    <col min="12036" max="12036" width="18.42578125" customWidth="1"/>
    <col min="12037" max="12037" width="8.5703125" customWidth="1"/>
    <col min="12038" max="12038" width="25.85546875" customWidth="1"/>
    <col min="12039" max="12039" width="11" customWidth="1"/>
    <col min="12291" max="12291" width="9.42578125" customWidth="1"/>
    <col min="12292" max="12292" width="18.42578125" customWidth="1"/>
    <col min="12293" max="12293" width="8.5703125" customWidth="1"/>
    <col min="12294" max="12294" width="25.85546875" customWidth="1"/>
    <col min="12295" max="12295" width="11" customWidth="1"/>
    <col min="12547" max="12547" width="9.42578125" customWidth="1"/>
    <col min="12548" max="12548" width="18.42578125" customWidth="1"/>
    <col min="12549" max="12549" width="8.5703125" customWidth="1"/>
    <col min="12550" max="12550" width="25.85546875" customWidth="1"/>
    <col min="12551" max="12551" width="11" customWidth="1"/>
    <col min="12803" max="12803" width="9.42578125" customWidth="1"/>
    <col min="12804" max="12804" width="18.42578125" customWidth="1"/>
    <col min="12805" max="12805" width="8.5703125" customWidth="1"/>
    <col min="12806" max="12806" width="25.85546875" customWidth="1"/>
    <col min="12807" max="12807" width="11" customWidth="1"/>
    <col min="13059" max="13059" width="9.42578125" customWidth="1"/>
    <col min="13060" max="13060" width="18.42578125" customWidth="1"/>
    <col min="13061" max="13061" width="8.5703125" customWidth="1"/>
    <col min="13062" max="13062" width="25.85546875" customWidth="1"/>
    <col min="13063" max="13063" width="11" customWidth="1"/>
    <col min="13315" max="13315" width="9.42578125" customWidth="1"/>
    <col min="13316" max="13316" width="18.42578125" customWidth="1"/>
    <col min="13317" max="13317" width="8.5703125" customWidth="1"/>
    <col min="13318" max="13318" width="25.85546875" customWidth="1"/>
    <col min="13319" max="13319" width="11" customWidth="1"/>
    <col min="13571" max="13571" width="9.42578125" customWidth="1"/>
    <col min="13572" max="13572" width="18.42578125" customWidth="1"/>
    <col min="13573" max="13573" width="8.5703125" customWidth="1"/>
    <col min="13574" max="13574" width="25.85546875" customWidth="1"/>
    <col min="13575" max="13575" width="11" customWidth="1"/>
    <col min="13827" max="13827" width="9.42578125" customWidth="1"/>
    <col min="13828" max="13828" width="18.42578125" customWidth="1"/>
    <col min="13829" max="13829" width="8.5703125" customWidth="1"/>
    <col min="13830" max="13830" width="25.85546875" customWidth="1"/>
    <col min="13831" max="13831" width="11" customWidth="1"/>
    <col min="14083" max="14083" width="9.42578125" customWidth="1"/>
    <col min="14084" max="14084" width="18.42578125" customWidth="1"/>
    <col min="14085" max="14085" width="8.5703125" customWidth="1"/>
    <col min="14086" max="14086" width="25.85546875" customWidth="1"/>
    <col min="14087" max="14087" width="11" customWidth="1"/>
    <col min="14339" max="14339" width="9.42578125" customWidth="1"/>
    <col min="14340" max="14340" width="18.42578125" customWidth="1"/>
    <col min="14341" max="14341" width="8.5703125" customWidth="1"/>
    <col min="14342" max="14342" width="25.85546875" customWidth="1"/>
    <col min="14343" max="14343" width="11" customWidth="1"/>
    <col min="14595" max="14595" width="9.42578125" customWidth="1"/>
    <col min="14596" max="14596" width="18.42578125" customWidth="1"/>
    <col min="14597" max="14597" width="8.5703125" customWidth="1"/>
    <col min="14598" max="14598" width="25.85546875" customWidth="1"/>
    <col min="14599" max="14599" width="11" customWidth="1"/>
    <col min="14851" max="14851" width="9.42578125" customWidth="1"/>
    <col min="14852" max="14852" width="18.42578125" customWidth="1"/>
    <col min="14853" max="14853" width="8.5703125" customWidth="1"/>
    <col min="14854" max="14854" width="25.85546875" customWidth="1"/>
    <col min="14855" max="14855" width="11" customWidth="1"/>
    <col min="15107" max="15107" width="9.42578125" customWidth="1"/>
    <col min="15108" max="15108" width="18.42578125" customWidth="1"/>
    <col min="15109" max="15109" width="8.5703125" customWidth="1"/>
    <col min="15110" max="15110" width="25.85546875" customWidth="1"/>
    <col min="15111" max="15111" width="11" customWidth="1"/>
    <col min="15363" max="15363" width="9.42578125" customWidth="1"/>
    <col min="15364" max="15364" width="18.42578125" customWidth="1"/>
    <col min="15365" max="15365" width="8.5703125" customWidth="1"/>
    <col min="15366" max="15366" width="25.85546875" customWidth="1"/>
    <col min="15367" max="15367" width="11" customWidth="1"/>
    <col min="15619" max="15619" width="9.42578125" customWidth="1"/>
    <col min="15620" max="15620" width="18.42578125" customWidth="1"/>
    <col min="15621" max="15621" width="8.5703125" customWidth="1"/>
    <col min="15622" max="15622" width="25.85546875" customWidth="1"/>
    <col min="15623" max="15623" width="11" customWidth="1"/>
    <col min="15875" max="15875" width="9.42578125" customWidth="1"/>
    <col min="15876" max="15876" width="18.42578125" customWidth="1"/>
    <col min="15877" max="15877" width="8.5703125" customWidth="1"/>
    <col min="15878" max="15878" width="25.85546875" customWidth="1"/>
    <col min="15879" max="15879" width="11" customWidth="1"/>
    <col min="16131" max="16131" width="9.42578125" customWidth="1"/>
    <col min="16132" max="16132" width="18.42578125" customWidth="1"/>
    <col min="16133" max="16133" width="8.5703125" customWidth="1"/>
    <col min="16134" max="16134" width="25.85546875" customWidth="1"/>
    <col min="16135" max="16135" width="11" customWidth="1"/>
  </cols>
  <sheetData>
    <row r="1" spans="1:9" ht="30.75" customHeight="1" x14ac:dyDescent="0.25">
      <c r="B1" s="5" t="s">
        <v>138</v>
      </c>
      <c r="G1" t="s">
        <v>139</v>
      </c>
      <c r="H1" t="s">
        <v>165</v>
      </c>
      <c r="I1" t="s">
        <v>155</v>
      </c>
    </row>
    <row r="2" spans="1:9" x14ac:dyDescent="0.25">
      <c r="G2">
        <v>-20</v>
      </c>
      <c r="H2">
        <f t="shared" ref="H2:H33" si="0">(teff_2+(teff_3/Pi)*ATAN(Pi*teff_4*(G2-teff_1)))/normalizer+y_shift</f>
        <v>-5.2346018246353737E-2</v>
      </c>
      <c r="I2">
        <v>-0.12071985168176286</v>
      </c>
    </row>
    <row r="3" spans="1:9" x14ac:dyDescent="0.25">
      <c r="G3">
        <f>G2+1</f>
        <v>-19</v>
      </c>
      <c r="H3">
        <f t="shared" si="0"/>
        <v>-4.6896384998929758E-2</v>
      </c>
      <c r="I3">
        <v>-0.11719382419360889</v>
      </c>
    </row>
    <row r="4" spans="1:9" x14ac:dyDescent="0.25">
      <c r="E4" s="5" t="s">
        <v>156</v>
      </c>
      <c r="G4">
        <f t="shared" ref="G4:G67" si="1">G3+1</f>
        <v>-18</v>
      </c>
      <c r="H4">
        <f t="shared" si="0"/>
        <v>-4.1179395816508688E-2</v>
      </c>
      <c r="I4">
        <v>-0.11347441223766479</v>
      </c>
    </row>
    <row r="5" spans="1:9" ht="30" x14ac:dyDescent="0.25">
      <c r="A5" t="s">
        <v>140</v>
      </c>
      <c r="B5" t="s">
        <v>141</v>
      </c>
      <c r="C5" s="9">
        <v>15.4</v>
      </c>
      <c r="D5" s="5" t="s">
        <v>142</v>
      </c>
      <c r="E5" s="9">
        <v>15.4</v>
      </c>
      <c r="F5" s="9"/>
      <c r="G5">
        <f t="shared" si="1"/>
        <v>-17</v>
      </c>
      <c r="H5">
        <f t="shared" si="0"/>
        <v>-3.5176468652636683E-2</v>
      </c>
      <c r="I5">
        <v>-0.10954580011681661</v>
      </c>
    </row>
    <row r="6" spans="1:9" ht="45" x14ac:dyDescent="0.25">
      <c r="A6" t="s">
        <v>143</v>
      </c>
      <c r="B6" t="s">
        <v>144</v>
      </c>
      <c r="C6" s="9">
        <v>11.75</v>
      </c>
      <c r="D6" s="5" t="s">
        <v>145</v>
      </c>
      <c r="E6" s="9">
        <v>11.75</v>
      </c>
      <c r="F6" s="9"/>
      <c r="G6">
        <f t="shared" si="1"/>
        <v>-16</v>
      </c>
      <c r="H6">
        <f t="shared" si="0"/>
        <v>-2.8867441444319991E-2</v>
      </c>
      <c r="I6">
        <v>-0.10539046744897788</v>
      </c>
    </row>
    <row r="7" spans="1:9" ht="30" x14ac:dyDescent="0.25">
      <c r="A7" t="s">
        <v>146</v>
      </c>
      <c r="B7" t="s">
        <v>147</v>
      </c>
      <c r="C7" s="9">
        <v>29.7</v>
      </c>
      <c r="D7" s="5" t="s">
        <v>148</v>
      </c>
      <c r="E7" s="9">
        <v>29.7</v>
      </c>
      <c r="F7" s="9"/>
      <c r="G7">
        <f t="shared" si="1"/>
        <v>-15</v>
      </c>
      <c r="H7">
        <f t="shared" si="0"/>
        <v>-2.2230428196425928E-2</v>
      </c>
      <c r="I7">
        <v>-0.10098896428139477</v>
      </c>
    </row>
    <row r="8" spans="1:9" ht="30" x14ac:dyDescent="0.25">
      <c r="A8" t="s">
        <v>149</v>
      </c>
      <c r="B8" t="s">
        <v>150</v>
      </c>
      <c r="C8" s="9">
        <v>0.02</v>
      </c>
      <c r="D8" s="5" t="s">
        <v>151</v>
      </c>
      <c r="E8" s="9">
        <v>3.1E-2</v>
      </c>
      <c r="F8" s="9"/>
      <c r="G8">
        <f t="shared" si="1"/>
        <v>-14</v>
      </c>
      <c r="H8">
        <f t="shared" si="0"/>
        <v>-1.5241664485886333E-2</v>
      </c>
      <c r="I8">
        <v>-9.6319651917391058E-2</v>
      </c>
    </row>
    <row r="9" spans="1:9" x14ac:dyDescent="0.25">
      <c r="A9" t="s">
        <v>157</v>
      </c>
      <c r="B9" t="s">
        <v>158</v>
      </c>
      <c r="C9" s="9">
        <v>-0.1</v>
      </c>
      <c r="E9" s="9"/>
      <c r="G9">
        <f t="shared" si="1"/>
        <v>-13</v>
      </c>
      <c r="H9">
        <f t="shared" si="0"/>
        <v>-7.8753429249826673E-3</v>
      </c>
      <c r="I9">
        <v>-9.1358403769497831E-2</v>
      </c>
    </row>
    <row r="10" spans="1:9" x14ac:dyDescent="0.25">
      <c r="B10" t="s">
        <v>152</v>
      </c>
      <c r="C10">
        <f>PI()</f>
        <v>3.1415926535897931</v>
      </c>
      <c r="G10">
        <f t="shared" si="1"/>
        <v>-12</v>
      </c>
      <c r="H10">
        <f t="shared" si="0"/>
        <v>-1.0343976186262538E-4</v>
      </c>
      <c r="I10">
        <v>-8.6078259625006925E-2</v>
      </c>
    </row>
    <row r="11" spans="1:9" x14ac:dyDescent="0.25">
      <c r="B11" t="s">
        <v>153</v>
      </c>
      <c r="C11">
        <f>teff_2+(teff_3/Pi)*ATAN(Pi*teff_4*(30-teff_1))</f>
        <v>18.767707579936207</v>
      </c>
      <c r="G11">
        <f t="shared" si="1"/>
        <v>-11</v>
      </c>
      <c r="H11">
        <f t="shared" si="0"/>
        <v>8.1044653088851032E-3</v>
      </c>
      <c r="I11">
        <v>-8.0449025675745731E-2</v>
      </c>
    </row>
    <row r="12" spans="1:9" x14ac:dyDescent="0.25">
      <c r="G12">
        <f t="shared" si="1"/>
        <v>-10</v>
      </c>
      <c r="H12">
        <f t="shared" si="0"/>
        <v>1.6781372820572696E-2</v>
      </c>
      <c r="I12">
        <v>-7.4436811544326117E-2</v>
      </c>
    </row>
    <row r="13" spans="1:9" x14ac:dyDescent="0.25">
      <c r="B13" t="s">
        <v>154</v>
      </c>
      <c r="G13">
        <f t="shared" si="1"/>
        <v>-9</v>
      </c>
      <c r="H13">
        <f t="shared" si="0"/>
        <v>2.5963045716048405E-2</v>
      </c>
      <c r="I13">
        <v>-6.8003494383328977E-2</v>
      </c>
    </row>
    <row r="14" spans="1:9" x14ac:dyDescent="0.25">
      <c r="B14">
        <f>teff_1</f>
        <v>15.4</v>
      </c>
      <c r="C14">
        <f>teff_2/normalizer</f>
        <v>0.626075398391301</v>
      </c>
      <c r="G14">
        <f t="shared" si="1"/>
        <v>-8</v>
      </c>
      <c r="H14">
        <f t="shared" si="0"/>
        <v>3.5688182819093806E-2</v>
      </c>
      <c r="I14">
        <v>-6.1106099027599163E-2</v>
      </c>
    </row>
    <row r="15" spans="1:9" x14ac:dyDescent="0.25">
      <c r="G15">
        <f t="shared" si="1"/>
        <v>-7</v>
      </c>
      <c r="H15">
        <f t="shared" si="0"/>
        <v>4.5998573418619931E-2</v>
      </c>
      <c r="I15">
        <v>-5.3696082315241714E-2</v>
      </c>
    </row>
    <row r="16" spans="1:9" x14ac:dyDescent="0.25">
      <c r="G16">
        <f t="shared" si="1"/>
        <v>-6</v>
      </c>
      <c r="H16">
        <f t="shared" si="0"/>
        <v>5.6939218934192487E-2</v>
      </c>
      <c r="I16">
        <v>-4.5718509354951517E-2</v>
      </c>
    </row>
    <row r="17" spans="3:9" x14ac:dyDescent="0.25">
      <c r="G17">
        <f t="shared" si="1"/>
        <v>-5</v>
      </c>
      <c r="H17">
        <f t="shared" si="0"/>
        <v>6.8558402691378972E-2</v>
      </c>
      <c r="I17">
        <v>-3.7111110195329283E-2</v>
      </c>
    </row>
    <row r="18" spans="3:9" x14ac:dyDescent="0.25">
      <c r="G18">
        <f t="shared" si="1"/>
        <v>-4</v>
      </c>
      <c r="H18">
        <f t="shared" si="0"/>
        <v>8.0907682623942295E-2</v>
      </c>
      <c r="I18">
        <v>-2.7803207838826241E-2</v>
      </c>
    </row>
    <row r="19" spans="3:9" x14ac:dyDescent="0.25">
      <c r="G19">
        <f t="shared" si="1"/>
        <v>-3</v>
      </c>
      <c r="H19">
        <f t="shared" si="0"/>
        <v>9.4041774093157615E-2</v>
      </c>
      <c r="I19">
        <v>-1.7714514099268858E-2</v>
      </c>
    </row>
    <row r="20" spans="3:9" x14ac:dyDescent="0.25">
      <c r="C20" s="9">
        <v>15.4</v>
      </c>
      <c r="G20">
        <f t="shared" si="1"/>
        <v>-2</v>
      </c>
      <c r="H20">
        <f t="shared" si="0"/>
        <v>0.10801828093608443</v>
      </c>
      <c r="I20">
        <v>-6.7538003942881342E-3</v>
      </c>
    </row>
    <row r="21" spans="3:9" x14ac:dyDescent="0.25">
      <c r="C21" s="9">
        <v>11.75</v>
      </c>
      <c r="D21" s="5">
        <f>C21/normalizer</f>
        <v>0.626075398391301</v>
      </c>
      <c r="G21">
        <f t="shared" si="1"/>
        <v>-1</v>
      </c>
      <c r="H21">
        <f t="shared" si="0"/>
        <v>0.1228972225010567</v>
      </c>
      <c r="I21">
        <v>5.182530797969917E-3</v>
      </c>
    </row>
    <row r="22" spans="3:9" x14ac:dyDescent="0.25">
      <c r="C22" s="9">
        <v>29.7</v>
      </c>
      <c r="D22" s="5">
        <f>C22/normalizer</f>
        <v>1.5825054750826926</v>
      </c>
      <c r="G22">
        <f t="shared" si="1"/>
        <v>0</v>
      </c>
      <c r="H22">
        <f t="shared" si="0"/>
        <v>0.13874029334913893</v>
      </c>
      <c r="I22">
        <v>1.8211916907332634E-2</v>
      </c>
    </row>
    <row r="23" spans="3:9" x14ac:dyDescent="0.25">
      <c r="C23" s="9">
        <v>3.1E-2</v>
      </c>
      <c r="G23">
        <f t="shared" si="1"/>
        <v>1</v>
      </c>
      <c r="H23">
        <f t="shared" si="0"/>
        <v>0.15560978164090669</v>
      </c>
      <c r="I23">
        <v>3.2467041519386952E-2</v>
      </c>
    </row>
    <row r="24" spans="3:9" x14ac:dyDescent="0.25">
      <c r="C24" s="9">
        <v>0</v>
      </c>
      <c r="G24">
        <f t="shared" si="1"/>
        <v>2</v>
      </c>
      <c r="H24">
        <f t="shared" si="0"/>
        <v>0.17356706401898406</v>
      </c>
      <c r="I24">
        <v>4.8096990467461187E-2</v>
      </c>
    </row>
    <row r="25" spans="3:9" x14ac:dyDescent="0.25">
      <c r="G25">
        <f t="shared" si="1"/>
        <v>3</v>
      </c>
      <c r="H25">
        <f t="shared" si="0"/>
        <v>0.19267059227222064</v>
      </c>
      <c r="I25">
        <v>6.5267854446909801E-2</v>
      </c>
    </row>
    <row r="26" spans="3:9" x14ac:dyDescent="0.25">
      <c r="G26">
        <f t="shared" si="1"/>
        <v>4</v>
      </c>
      <c r="H26">
        <f t="shared" si="0"/>
        <v>0.21297329492844366</v>
      </c>
      <c r="I26">
        <v>8.4162304467597426E-2</v>
      </c>
    </row>
    <row r="27" spans="3:9" x14ac:dyDescent="0.25">
      <c r="G27">
        <f t="shared" si="1"/>
        <v>5</v>
      </c>
      <c r="H27">
        <f t="shared" si="0"/>
        <v>0.23451934136821342</v>
      </c>
      <c r="I27">
        <v>0.10497743359538009</v>
      </c>
    </row>
    <row r="28" spans="3:9" x14ac:dyDescent="0.25">
      <c r="G28">
        <f t="shared" si="1"/>
        <v>6</v>
      </c>
      <c r="H28">
        <f t="shared" si="0"/>
        <v>0.2573402642793311</v>
      </c>
      <c r="I28">
        <v>0.12791986605885616</v>
      </c>
    </row>
    <row r="29" spans="3:9" x14ac:dyDescent="0.25">
      <c r="G29">
        <f t="shared" si="1"/>
        <v>7</v>
      </c>
      <c r="H29">
        <f t="shared" si="0"/>
        <v>0.28145051504751384</v>
      </c>
      <c r="I29">
        <v>0.15319681943456351</v>
      </c>
    </row>
    <row r="30" spans="3:9" x14ac:dyDescent="0.25">
      <c r="G30">
        <f t="shared" si="1"/>
        <v>8</v>
      </c>
      <c r="H30">
        <f t="shared" si="0"/>
        <v>0.30684263958469871</v>
      </c>
      <c r="I30">
        <v>0.18100157207681986</v>
      </c>
    </row>
    <row r="31" spans="3:9" x14ac:dyDescent="0.25">
      <c r="G31">
        <f t="shared" si="1"/>
        <v>9</v>
      </c>
      <c r="H31">
        <f t="shared" si="0"/>
        <v>0.33348240535168883</v>
      </c>
      <c r="I31">
        <v>0.21149185520750605</v>
      </c>
    </row>
    <row r="32" spans="3:9" x14ac:dyDescent="0.25">
      <c r="G32">
        <f t="shared" si="1"/>
        <v>10</v>
      </c>
      <c r="H32">
        <f t="shared" si="0"/>
        <v>0.36130436785750386</v>
      </c>
      <c r="I32">
        <v>0.24476042180362376</v>
      </c>
    </row>
    <row r="33" spans="7:9" x14ac:dyDescent="0.25">
      <c r="G33">
        <f t="shared" si="1"/>
        <v>11</v>
      </c>
      <c r="H33">
        <f t="shared" si="0"/>
        <v>0.39020850460995449</v>
      </c>
      <c r="I33">
        <v>0.2807988996833326</v>
      </c>
    </row>
    <row r="34" spans="7:9" x14ac:dyDescent="0.25">
      <c r="G34">
        <f t="shared" si="1"/>
        <v>12</v>
      </c>
      <c r="H34">
        <f t="shared" ref="H34:H65" si="2">(teff_2+(teff_3/Pi)*ATAN(Pi*teff_4*(G34-teff_1)))/normalizer+y_shift</f>
        <v>0.42005861906166575</v>
      </c>
      <c r="I34">
        <v>0.31945930579793902</v>
      </c>
    </row>
    <row r="35" spans="7:9" x14ac:dyDescent="0.25">
      <c r="G35">
        <f t="shared" si="1"/>
        <v>13</v>
      </c>
      <c r="H35">
        <f t="shared" si="2"/>
        <v>0.45068317320696949</v>
      </c>
      <c r="I35">
        <v>0.36042186469454629</v>
      </c>
    </row>
    <row r="36" spans="7:9" x14ac:dyDescent="0.25">
      <c r="G36">
        <f t="shared" si="1"/>
        <v>14</v>
      </c>
      <c r="H36">
        <f t="shared" si="2"/>
        <v>0.48187900466305267</v>
      </c>
      <c r="I36">
        <v>0.40318128281414811</v>
      </c>
    </row>
    <row r="37" spans="7:9" x14ac:dyDescent="0.25">
      <c r="G37">
        <f t="shared" si="1"/>
        <v>15</v>
      </c>
      <c r="H37">
        <f t="shared" si="2"/>
        <v>0.51341801917283381</v>
      </c>
      <c r="I37">
        <v>0.44706334800636338</v>
      </c>
    </row>
    <row r="38" spans="7:9" x14ac:dyDescent="0.25">
      <c r="G38">
        <f t="shared" si="1"/>
        <v>16</v>
      </c>
      <c r="H38">
        <f t="shared" si="2"/>
        <v>0.54505647538309665</v>
      </c>
      <c r="I38">
        <v>0.49127704446629938</v>
      </c>
    </row>
    <row r="39" spans="7:9" x14ac:dyDescent="0.25">
      <c r="G39">
        <f t="shared" si="1"/>
        <v>17</v>
      </c>
      <c r="H39">
        <f t="shared" si="2"/>
        <v>0.5765460027836099</v>
      </c>
      <c r="I39">
        <v>0.53499514690195293</v>
      </c>
    </row>
    <row r="40" spans="7:9" x14ac:dyDescent="0.25">
      <c r="G40">
        <f t="shared" si="1"/>
        <v>18</v>
      </c>
      <c r="H40">
        <f t="shared" si="2"/>
        <v>0.60764514771501399</v>
      </c>
      <c r="I40">
        <v>0.5774442522332266</v>
      </c>
    </row>
    <row r="41" spans="7:9" x14ac:dyDescent="0.25">
      <c r="G41">
        <f t="shared" si="1"/>
        <v>19</v>
      </c>
      <c r="H41">
        <f t="shared" si="2"/>
        <v>0.63813013290414466</v>
      </c>
      <c r="I41">
        <v>0.61798088544883478</v>
      </c>
    </row>
    <row r="42" spans="7:9" x14ac:dyDescent="0.25">
      <c r="G42">
        <f t="shared" si="1"/>
        <v>20</v>
      </c>
      <c r="H42">
        <f t="shared" si="2"/>
        <v>0.66780367832277554</v>
      </c>
      <c r="I42">
        <v>0.65613663692841229</v>
      </c>
    </row>
    <row r="43" spans="7:9" x14ac:dyDescent="0.25">
      <c r="G43">
        <f t="shared" si="1"/>
        <v>21</v>
      </c>
      <c r="H43">
        <f t="shared" si="2"/>
        <v>0.69650111324907649</v>
      </c>
      <c r="I43">
        <v>0.69162796769921997</v>
      </c>
    </row>
    <row r="44" spans="7:9" x14ac:dyDescent="0.25">
      <c r="G44">
        <f t="shared" si="1"/>
        <v>22</v>
      </c>
      <c r="H44">
        <f t="shared" si="2"/>
        <v>0.72409349541217638</v>
      </c>
      <c r="I44">
        <v>0.72433775247530663</v>
      </c>
    </row>
    <row r="45" spans="7:9" x14ac:dyDescent="0.25">
      <c r="G45">
        <f t="shared" si="1"/>
        <v>23</v>
      </c>
      <c r="H45">
        <f t="shared" si="2"/>
        <v>0.75048791243872093</v>
      </c>
      <c r="I45">
        <v>0.75428094439970061</v>
      </c>
    </row>
    <row r="46" spans="7:9" x14ac:dyDescent="0.25">
      <c r="G46">
        <f t="shared" si="1"/>
        <v>24</v>
      </c>
      <c r="H46">
        <f t="shared" si="2"/>
        <v>0.77562547559407236</v>
      </c>
      <c r="I46">
        <v>0.78156600705204338</v>
      </c>
    </row>
    <row r="47" spans="7:9" x14ac:dyDescent="0.25">
      <c r="G47">
        <f t="shared" si="1"/>
        <v>25</v>
      </c>
      <c r="H47">
        <f t="shared" si="2"/>
        <v>0.79947768505088468</v>
      </c>
      <c r="I47">
        <v>0.80635988537992853</v>
      </c>
    </row>
    <row r="48" spans="7:9" x14ac:dyDescent="0.25">
      <c r="G48">
        <f t="shared" si="1"/>
        <v>26</v>
      </c>
      <c r="H48">
        <f t="shared" si="2"/>
        <v>0.82204186212381658</v>
      </c>
      <c r="I48">
        <v>0.82886012970186174</v>
      </c>
    </row>
    <row r="49" spans="7:9" x14ac:dyDescent="0.25">
      <c r="G49">
        <f t="shared" si="1"/>
        <v>27</v>
      </c>
      <c r="H49">
        <f t="shared" si="2"/>
        <v>0.84333625202848439</v>
      </c>
      <c r="I49">
        <v>0.84927479937231642</v>
      </c>
    </row>
    <row r="50" spans="7:9" x14ac:dyDescent="0.25">
      <c r="G50">
        <f t="shared" si="1"/>
        <v>28</v>
      </c>
      <c r="H50">
        <f t="shared" si="2"/>
        <v>0.86339525409733797</v>
      </c>
      <c r="I50">
        <v>0.86780917659821333</v>
      </c>
    </row>
    <row r="51" spans="7:9" x14ac:dyDescent="0.25">
      <c r="G51">
        <f t="shared" si="1"/>
        <v>29</v>
      </c>
      <c r="H51">
        <f t="shared" si="2"/>
        <v>0.8822650796866246</v>
      </c>
      <c r="I51">
        <v>0.88465775689230353</v>
      </c>
    </row>
    <row r="52" spans="7:9" x14ac:dyDescent="0.25">
      <c r="G52">
        <f t="shared" si="1"/>
        <v>30</v>
      </c>
      <c r="H52">
        <f t="shared" si="2"/>
        <v>0.9</v>
      </c>
      <c r="I52">
        <v>0.9</v>
      </c>
    </row>
    <row r="53" spans="7:9" x14ac:dyDescent="0.25">
      <c r="G53">
        <f t="shared" si="1"/>
        <v>31</v>
      </c>
      <c r="H53">
        <f t="shared" si="2"/>
        <v>0.91665923997753607</v>
      </c>
      <c r="I53">
        <v>0.91399858823352853</v>
      </c>
    </row>
    <row r="54" spans="7:9" x14ac:dyDescent="0.25">
      <c r="G54">
        <f t="shared" si="1"/>
        <v>32</v>
      </c>
      <c r="H54">
        <f t="shared" si="2"/>
        <v>0.93230450217307081</v>
      </c>
      <c r="I54">
        <v>0.92679925549001563</v>
      </c>
    </row>
    <row r="55" spans="7:9" x14ac:dyDescent="0.25">
      <c r="G55">
        <f t="shared" si="1"/>
        <v>33</v>
      </c>
      <c r="H55">
        <f t="shared" si="2"/>
        <v>0.9469980616573016</v>
      </c>
      <c r="I55">
        <v>0.93853153214837015</v>
      </c>
    </row>
    <row r="56" spans="7:9" x14ac:dyDescent="0.25">
      <c r="G56">
        <f t="shared" si="1"/>
        <v>34</v>
      </c>
      <c r="H56">
        <f t="shared" si="2"/>
        <v>0.96080135241266096</v>
      </c>
      <c r="I56">
        <v>0.94930997101169867</v>
      </c>
    </row>
    <row r="57" spans="7:9" x14ac:dyDescent="0.25">
      <c r="G57">
        <f t="shared" si="1"/>
        <v>35</v>
      </c>
      <c r="H57">
        <f t="shared" si="2"/>
        <v>0.97377396035281494</v>
      </c>
      <c r="I57">
        <v>0.95923557833854034</v>
      </c>
    </row>
    <row r="58" spans="7:9" x14ac:dyDescent="0.25">
      <c r="G58">
        <f t="shared" si="1"/>
        <v>36</v>
      </c>
      <c r="H58">
        <f t="shared" si="2"/>
        <v>0.98597294208757258</v>
      </c>
      <c r="I58">
        <v>0.96839728295141658</v>
      </c>
    </row>
    <row r="59" spans="7:9" x14ac:dyDescent="0.25">
      <c r="G59">
        <f t="shared" si="1"/>
        <v>37</v>
      </c>
      <c r="H59">
        <f t="shared" si="2"/>
        <v>0.99745239746868497</v>
      </c>
      <c r="I59">
        <v>0.97687334824172012</v>
      </c>
    </row>
    <row r="60" spans="7:9" x14ac:dyDescent="0.25">
      <c r="G60">
        <f t="shared" si="1"/>
        <v>38</v>
      </c>
      <c r="H60">
        <f t="shared" si="2"/>
        <v>1.0082632348250018</v>
      </c>
      <c r="I60">
        <v>0.98473267767929051</v>
      </c>
    </row>
    <row r="61" spans="7:9" x14ac:dyDescent="0.25">
      <c r="G61">
        <f t="shared" si="1"/>
        <v>39</v>
      </c>
      <c r="H61">
        <f t="shared" si="2"/>
        <v>1.0184530787985782</v>
      </c>
      <c r="I61">
        <v>0.99203599265889519</v>
      </c>
    </row>
    <row r="62" spans="7:9" x14ac:dyDescent="0.25">
      <c r="G62">
        <f t="shared" si="1"/>
        <v>40</v>
      </c>
      <c r="H62">
        <f t="shared" si="2"/>
        <v>1.0280662808210914</v>
      </c>
      <c r="I62">
        <v>0.99883687823982437</v>
      </c>
    </row>
    <row r="63" spans="7:9" x14ac:dyDescent="0.25">
      <c r="G63">
        <f t="shared" si="1"/>
        <v>41</v>
      </c>
      <c r="H63">
        <f t="shared" si="2"/>
        <v>1.0371440010634181</v>
      </c>
      <c r="I63">
        <v>1.0051827017182984</v>
      </c>
    </row>
    <row r="64" spans="7:9" x14ac:dyDescent="0.25">
      <c r="G64">
        <f t="shared" si="1"/>
        <v>42</v>
      </c>
      <c r="H64">
        <f t="shared" si="2"/>
        <v>1.0457243380273431</v>
      </c>
      <c r="I64">
        <v>1.0111154137842544</v>
      </c>
    </row>
    <row r="65" spans="7:9" x14ac:dyDescent="0.25">
      <c r="G65">
        <f t="shared" si="1"/>
        <v>43</v>
      </c>
      <c r="H65">
        <f t="shared" si="2"/>
        <v>1.0538424878919668</v>
      </c>
      <c r="I65">
        <v>1.0166722440563063</v>
      </c>
    </row>
    <row r="66" spans="7:9" x14ac:dyDescent="0.25">
      <c r="G66">
        <f t="shared" si="1"/>
        <v>44</v>
      </c>
      <c r="H66">
        <f t="shared" ref="H66:H72" si="3">(teff_2+(teff_3/Pi)*ATAN(Pi*teff_4*(G66-teff_1)))/normalizer+y_shift</f>
        <v>1.0615309204348891</v>
      </c>
      <c r="I66">
        <v>1.0218863032117298</v>
      </c>
    </row>
    <row r="67" spans="7:9" x14ac:dyDescent="0.25">
      <c r="G67">
        <f t="shared" si="1"/>
        <v>45</v>
      </c>
      <c r="H67">
        <f t="shared" si="3"/>
        <v>1.068819562008789</v>
      </c>
      <c r="I67">
        <v>1.0267871034534015</v>
      </c>
    </row>
    <row r="68" spans="7:9" x14ac:dyDescent="0.25">
      <c r="G68">
        <f t="shared" ref="G68:G72" si="4">G67+1</f>
        <v>46</v>
      </c>
      <c r="H68">
        <f t="shared" si="3"/>
        <v>1.0757359788561791</v>
      </c>
      <c r="I68">
        <v>1.0314010081258738</v>
      </c>
    </row>
    <row r="69" spans="7:9" x14ac:dyDescent="0.25">
      <c r="G69">
        <f t="shared" si="4"/>
        <v>47</v>
      </c>
      <c r="H69">
        <f t="shared" si="3"/>
        <v>1.0823055561601929</v>
      </c>
      <c r="I69">
        <v>1.0357516201737911</v>
      </c>
    </row>
    <row r="70" spans="7:9" x14ac:dyDescent="0.25">
      <c r="G70">
        <f t="shared" si="4"/>
        <v>48</v>
      </c>
      <c r="H70">
        <f t="shared" si="3"/>
        <v>1.0885516698044255</v>
      </c>
      <c r="I70">
        <v>1.0398601179814841</v>
      </c>
    </row>
    <row r="71" spans="7:9" x14ac:dyDescent="0.25">
      <c r="G71">
        <f t="shared" si="4"/>
        <v>49</v>
      </c>
      <c r="H71">
        <f t="shared" si="3"/>
        <v>1.0944958489720436</v>
      </c>
      <c r="I71">
        <v>1.043745546027292</v>
      </c>
    </row>
    <row r="72" spans="7:9" x14ac:dyDescent="0.25">
      <c r="G72">
        <f t="shared" si="4"/>
        <v>50</v>
      </c>
      <c r="H72">
        <f t="shared" si="3"/>
        <v>1.100157928551968</v>
      </c>
      <c r="I72">
        <v>1.0474250667721494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2"/>
  <sheetViews>
    <sheetView topLeftCell="E2" workbookViewId="0">
      <selection activeCell="G1" sqref="A1:XFD1048576"/>
    </sheetView>
  </sheetViews>
  <sheetFormatPr defaultRowHeight="15" x14ac:dyDescent="0.25"/>
  <cols>
    <col min="1" max="1" width="28.42578125" customWidth="1"/>
    <col min="4" max="4" width="16.7109375" customWidth="1"/>
    <col min="5" max="5" width="20.85546875" customWidth="1"/>
    <col min="21" max="21" width="17.85546875" customWidth="1"/>
    <col min="22" max="22" width="21" customWidth="1"/>
    <col min="23" max="23" width="21.42578125" customWidth="1"/>
    <col min="24" max="24" width="23.42578125" customWidth="1"/>
  </cols>
  <sheetData>
    <row r="1" spans="1:24" ht="30" x14ac:dyDescent="0.25">
      <c r="D1" t="s">
        <v>11</v>
      </c>
      <c r="E1" t="s">
        <v>12</v>
      </c>
      <c r="T1" t="s">
        <v>104</v>
      </c>
      <c r="U1" t="s">
        <v>106</v>
      </c>
      <c r="V1" t="s">
        <v>99</v>
      </c>
      <c r="W1" s="5" t="s">
        <v>101</v>
      </c>
      <c r="X1" s="5" t="s">
        <v>105</v>
      </c>
    </row>
    <row r="2" spans="1:24" x14ac:dyDescent="0.25">
      <c r="D2">
        <v>0</v>
      </c>
      <c r="E2">
        <f>(D2^3)*(1-D2)^2.5</f>
        <v>0</v>
      </c>
      <c r="T2">
        <v>0</v>
      </c>
      <c r="U2">
        <f>POWER(T2,3)+0.001</f>
        <v>1E-3</v>
      </c>
      <c r="V2">
        <f t="shared" ref="V2:V33" si="0">1-T2</f>
        <v>1</v>
      </c>
      <c r="W2">
        <f t="shared" ref="W2:W21" si="1">MAX(min_anaerobic_resp_factor,POWER(V2,gas_diffusion_exp))</f>
        <v>1</v>
      </c>
      <c r="X2">
        <f t="shared" ref="X2:X33" si="2">U2*W2</f>
        <v>1E-3</v>
      </c>
    </row>
    <row r="3" spans="1:24" x14ac:dyDescent="0.25">
      <c r="A3" t="s">
        <v>100</v>
      </c>
      <c r="B3">
        <v>2.5</v>
      </c>
      <c r="D3">
        <f>D2+0.01</f>
        <v>0.01</v>
      </c>
      <c r="E3">
        <f t="shared" ref="E3:E66" si="3">(D3^3)*(1-D3)^2.5</f>
        <v>9.7518718710819829E-7</v>
      </c>
      <c r="T3">
        <f>T2+0.01</f>
        <v>0.01</v>
      </c>
      <c r="U3">
        <f t="shared" ref="U3:U66" si="4">POWER(T3,3)+0.001</f>
        <v>1.0009999999999999E-3</v>
      </c>
      <c r="V3">
        <f t="shared" si="0"/>
        <v>0.99</v>
      </c>
      <c r="W3">
        <f t="shared" si="1"/>
        <v>0.97518718710819818</v>
      </c>
      <c r="X3">
        <f t="shared" si="2"/>
        <v>9.7616237429530637E-4</v>
      </c>
    </row>
    <row r="4" spans="1:24" x14ac:dyDescent="0.25">
      <c r="A4" t="s">
        <v>102</v>
      </c>
      <c r="B4">
        <v>3.0000000000000001E-3</v>
      </c>
      <c r="D4">
        <f t="shared" ref="D4:D67" si="5">D3+0.01</f>
        <v>0.02</v>
      </c>
      <c r="E4">
        <f t="shared" si="3"/>
        <v>7.6059799496974754E-6</v>
      </c>
      <c r="T4">
        <f t="shared" ref="T4:T67" si="6">T3+0.01</f>
        <v>0.02</v>
      </c>
      <c r="U4">
        <f t="shared" si="4"/>
        <v>1.008E-3</v>
      </c>
      <c r="V4">
        <f t="shared" si="0"/>
        <v>0.98</v>
      </c>
      <c r="W4">
        <f t="shared" si="1"/>
        <v>0.95074749371218426</v>
      </c>
      <c r="X4">
        <f t="shared" si="2"/>
        <v>9.5835347366188175E-4</v>
      </c>
    </row>
    <row r="5" spans="1:24" x14ac:dyDescent="0.25">
      <c r="D5">
        <f t="shared" si="5"/>
        <v>0.03</v>
      </c>
      <c r="E5">
        <f t="shared" si="3"/>
        <v>2.5020333825416875E-5</v>
      </c>
      <c r="T5">
        <f t="shared" si="6"/>
        <v>0.03</v>
      </c>
      <c r="U5">
        <f t="shared" si="4"/>
        <v>1.0269999999999999E-3</v>
      </c>
      <c r="V5">
        <f t="shared" si="0"/>
        <v>0.97</v>
      </c>
      <c r="W5">
        <f t="shared" si="1"/>
        <v>0.92667903057099543</v>
      </c>
      <c r="X5">
        <f t="shared" si="2"/>
        <v>9.5169936439641221E-4</v>
      </c>
    </row>
    <row r="6" spans="1:24" x14ac:dyDescent="0.25">
      <c r="D6">
        <f t="shared" si="5"/>
        <v>0.04</v>
      </c>
      <c r="E6">
        <f t="shared" si="3"/>
        <v>5.7790713521893819E-5</v>
      </c>
      <c r="T6">
        <f t="shared" si="6"/>
        <v>0.04</v>
      </c>
      <c r="U6">
        <f t="shared" si="4"/>
        <v>1.0640000000000001E-3</v>
      </c>
      <c r="V6">
        <f t="shared" si="0"/>
        <v>0.96</v>
      </c>
      <c r="W6">
        <f t="shared" si="1"/>
        <v>0.90297989877959073</v>
      </c>
      <c r="X6">
        <f t="shared" si="2"/>
        <v>9.6077061230148459E-4</v>
      </c>
    </row>
    <row r="7" spans="1:24" x14ac:dyDescent="0.25">
      <c r="D7">
        <f t="shared" si="5"/>
        <v>0.05</v>
      </c>
      <c r="E7">
        <f t="shared" si="3"/>
        <v>1.0995602370237614E-4</v>
      </c>
      <c r="T7">
        <f t="shared" si="6"/>
        <v>0.05</v>
      </c>
      <c r="U7">
        <f t="shared" si="4"/>
        <v>1.1250000000000001E-3</v>
      </c>
      <c r="V7">
        <f t="shared" si="0"/>
        <v>0.95</v>
      </c>
      <c r="W7">
        <f t="shared" si="1"/>
        <v>0.87964818961900892</v>
      </c>
      <c r="X7">
        <f t="shared" si="2"/>
        <v>9.8960421332138513E-4</v>
      </c>
    </row>
    <row r="8" spans="1:24" x14ac:dyDescent="0.25">
      <c r="D8">
        <f t="shared" si="5"/>
        <v>6.0000000000000005E-2</v>
      </c>
      <c r="E8">
        <f t="shared" si="3"/>
        <v>1.8504330863096459E-4</v>
      </c>
      <c r="T8">
        <f t="shared" si="6"/>
        <v>6.0000000000000005E-2</v>
      </c>
      <c r="U8">
        <f t="shared" si="4"/>
        <v>1.2160000000000001E-3</v>
      </c>
      <c r="V8">
        <f t="shared" si="0"/>
        <v>0.94</v>
      </c>
      <c r="W8">
        <f t="shared" si="1"/>
        <v>0.85668198440261356</v>
      </c>
      <c r="X8">
        <f t="shared" si="2"/>
        <v>1.0417252930335782E-3</v>
      </c>
    </row>
    <row r="9" spans="1:24" x14ac:dyDescent="0.25">
      <c r="D9">
        <f t="shared" si="5"/>
        <v>7.0000000000000007E-2</v>
      </c>
      <c r="E9">
        <f t="shared" si="3"/>
        <v>2.8608921853117027E-4</v>
      </c>
      <c r="T9">
        <f t="shared" si="6"/>
        <v>7.0000000000000007E-2</v>
      </c>
      <c r="U9">
        <f t="shared" si="4"/>
        <v>1.343E-3</v>
      </c>
      <c r="V9">
        <f t="shared" si="0"/>
        <v>0.92999999999999994</v>
      </c>
      <c r="W9">
        <f t="shared" si="1"/>
        <v>0.83407935431828051</v>
      </c>
      <c r="X9">
        <f t="shared" si="2"/>
        <v>1.1201685728494508E-3</v>
      </c>
    </row>
    <row r="10" spans="1:24" x14ac:dyDescent="0.25">
      <c r="D10">
        <f t="shared" si="5"/>
        <v>0.08</v>
      </c>
      <c r="E10">
        <f t="shared" si="3"/>
        <v>4.1566124045638522E-4</v>
      </c>
      <c r="T10">
        <f t="shared" si="6"/>
        <v>0.08</v>
      </c>
      <c r="U10">
        <f t="shared" si="4"/>
        <v>1.5120000000000001E-3</v>
      </c>
      <c r="V10">
        <f t="shared" si="0"/>
        <v>0.92</v>
      </c>
      <c r="W10">
        <f t="shared" si="1"/>
        <v>0.81183836026637723</v>
      </c>
      <c r="X10">
        <f t="shared" si="2"/>
        <v>1.2274996007227625E-3</v>
      </c>
    </row>
    <row r="11" spans="1:24" x14ac:dyDescent="0.25">
      <c r="D11">
        <f t="shared" si="5"/>
        <v>0.09</v>
      </c>
      <c r="E11">
        <f t="shared" si="3"/>
        <v>5.7587869141346873E-4</v>
      </c>
      <c r="T11">
        <f t="shared" si="6"/>
        <v>0.09</v>
      </c>
      <c r="U11">
        <f t="shared" si="4"/>
        <v>1.7290000000000001E-3</v>
      </c>
      <c r="V11">
        <f t="shared" si="0"/>
        <v>0.91</v>
      </c>
      <c r="W11">
        <f t="shared" si="1"/>
        <v>0.7899570526933728</v>
      </c>
      <c r="X11">
        <f t="shared" si="2"/>
        <v>1.3658357441068416E-3</v>
      </c>
    </row>
    <row r="12" spans="1:24" x14ac:dyDescent="0.25">
      <c r="D12">
        <f t="shared" si="5"/>
        <v>9.9999999999999992E-2</v>
      </c>
      <c r="E12">
        <f t="shared" si="3"/>
        <v>7.6843347142091609E-4</v>
      </c>
      <c r="T12">
        <f t="shared" si="6"/>
        <v>9.9999999999999992E-2</v>
      </c>
      <c r="U12">
        <f t="shared" si="4"/>
        <v>2E-3</v>
      </c>
      <c r="V12">
        <f t="shared" si="0"/>
        <v>0.9</v>
      </c>
      <c r="W12">
        <f t="shared" si="1"/>
        <v>0.76843347142091623</v>
      </c>
      <c r="X12">
        <f t="shared" si="2"/>
        <v>1.5368669428418324E-3</v>
      </c>
    </row>
    <row r="13" spans="1:24" x14ac:dyDescent="0.25">
      <c r="D13">
        <f t="shared" si="5"/>
        <v>0.10999999999999999</v>
      </c>
      <c r="E13">
        <f t="shared" si="3"/>
        <v>9.9461057412084065E-4</v>
      </c>
      <c r="T13">
        <f t="shared" si="6"/>
        <v>0.10999999999999999</v>
      </c>
      <c r="U13">
        <f t="shared" si="4"/>
        <v>2.3309999999999997E-3</v>
      </c>
      <c r="V13">
        <f t="shared" si="0"/>
        <v>0.89</v>
      </c>
      <c r="W13">
        <f t="shared" si="1"/>
        <v>0.74726564547020358</v>
      </c>
      <c r="X13">
        <f t="shared" si="2"/>
        <v>1.7418762195910444E-3</v>
      </c>
    </row>
    <row r="14" spans="1:24" x14ac:dyDescent="0.25">
      <c r="D14">
        <f t="shared" si="5"/>
        <v>0.11999999999999998</v>
      </c>
      <c r="E14">
        <f t="shared" si="3"/>
        <v>1.2553083524991498E-3</v>
      </c>
      <c r="T14">
        <f t="shared" si="6"/>
        <v>0.11999999999999998</v>
      </c>
      <c r="U14">
        <f t="shared" si="4"/>
        <v>2.7279999999999995E-3</v>
      </c>
      <c r="V14">
        <f t="shared" si="0"/>
        <v>0.88</v>
      </c>
      <c r="W14">
        <f t="shared" si="1"/>
        <v>0.72645159288145278</v>
      </c>
      <c r="X14">
        <f t="shared" si="2"/>
        <v>1.9817599453806028E-3</v>
      </c>
    </row>
    <row r="15" spans="1:24" x14ac:dyDescent="0.25">
      <c r="D15">
        <f t="shared" si="5"/>
        <v>0.12999999999999998</v>
      </c>
      <c r="E15">
        <f t="shared" si="3"/>
        <v>1.5510585372006578E-3</v>
      </c>
      <c r="T15">
        <f t="shared" si="6"/>
        <v>0.12999999999999998</v>
      </c>
      <c r="U15">
        <f t="shared" si="4"/>
        <v>3.1969999999999989E-3</v>
      </c>
      <c r="V15">
        <f t="shared" si="0"/>
        <v>0.87</v>
      </c>
      <c r="W15">
        <f t="shared" si="1"/>
        <v>0.70598932052829244</v>
      </c>
      <c r="X15">
        <f t="shared" si="2"/>
        <v>2.2570478577289502E-3</v>
      </c>
    </row>
    <row r="16" spans="1:24" x14ac:dyDescent="0.25">
      <c r="D16">
        <f t="shared" si="5"/>
        <v>0.13999999999999999</v>
      </c>
      <c r="E16">
        <f t="shared" si="3"/>
        <v>1.8820460048553094E-3</v>
      </c>
      <c r="T16">
        <f t="shared" si="6"/>
        <v>0.13999999999999999</v>
      </c>
      <c r="U16">
        <f t="shared" si="4"/>
        <v>3.7439999999999991E-3</v>
      </c>
      <c r="V16">
        <f t="shared" si="0"/>
        <v>0.86</v>
      </c>
      <c r="W16">
        <f t="shared" si="1"/>
        <v>0.68587682392686222</v>
      </c>
      <c r="X16">
        <f t="shared" si="2"/>
        <v>2.5679228287821716E-3</v>
      </c>
    </row>
    <row r="17" spans="4:24" x14ac:dyDescent="0.25">
      <c r="D17">
        <f t="shared" si="5"/>
        <v>0.15</v>
      </c>
      <c r="E17">
        <f t="shared" si="3"/>
        <v>2.2481282937580121E-3</v>
      </c>
      <c r="T17">
        <f t="shared" si="6"/>
        <v>0.15</v>
      </c>
      <c r="U17">
        <f t="shared" si="4"/>
        <v>4.3750000000000004E-3</v>
      </c>
      <c r="V17">
        <f t="shared" si="0"/>
        <v>0.85</v>
      </c>
      <c r="W17">
        <f t="shared" si="1"/>
        <v>0.66611208703941105</v>
      </c>
      <c r="X17">
        <f t="shared" si="2"/>
        <v>2.9142403807974238E-3</v>
      </c>
    </row>
    <row r="18" spans="4:24" x14ac:dyDescent="0.25">
      <c r="D18">
        <f t="shared" si="5"/>
        <v>0.16</v>
      </c>
      <c r="E18">
        <f t="shared" si="3"/>
        <v>2.6488548641676007E-3</v>
      </c>
      <c r="T18">
        <f t="shared" si="6"/>
        <v>0.16</v>
      </c>
      <c r="U18">
        <f t="shared" si="4"/>
        <v>5.0960000000000007E-3</v>
      </c>
      <c r="V18">
        <f t="shared" si="0"/>
        <v>0.84</v>
      </c>
      <c r="W18">
        <f t="shared" si="1"/>
        <v>0.64669308207216802</v>
      </c>
      <c r="X18">
        <f t="shared" si="2"/>
        <v>3.2955479462397686E-3</v>
      </c>
    </row>
    <row r="19" spans="4:24" x14ac:dyDescent="0.25">
      <c r="D19">
        <f t="shared" si="5"/>
        <v>0.17</v>
      </c>
      <c r="E19">
        <f t="shared" si="3"/>
        <v>3.0834861004100035E-3</v>
      </c>
      <c r="T19">
        <f t="shared" si="6"/>
        <v>0.17</v>
      </c>
      <c r="U19">
        <f t="shared" si="4"/>
        <v>5.9130000000000016E-3</v>
      </c>
      <c r="V19">
        <f t="shared" si="0"/>
        <v>0.83</v>
      </c>
      <c r="W19">
        <f t="shared" si="1"/>
        <v>0.62761776926725066</v>
      </c>
      <c r="X19">
        <f t="shared" si="2"/>
        <v>3.7111038696772541E-3</v>
      </c>
    </row>
    <row r="20" spans="4:24" x14ac:dyDescent="0.25">
      <c r="D20">
        <f t="shared" si="5"/>
        <v>0.18000000000000002</v>
      </c>
      <c r="E20">
        <f t="shared" si="3"/>
        <v>3.5510120518865147E-3</v>
      </c>
      <c r="H20" s="3" t="s">
        <v>103</v>
      </c>
      <c r="T20">
        <f t="shared" si="6"/>
        <v>0.18000000000000002</v>
      </c>
      <c r="U20">
        <f t="shared" si="4"/>
        <v>6.8320000000000013E-3</v>
      </c>
      <c r="V20">
        <f t="shared" si="0"/>
        <v>0.82</v>
      </c>
      <c r="W20">
        <f t="shared" si="1"/>
        <v>0.60888409668835974</v>
      </c>
      <c r="X20">
        <f t="shared" si="2"/>
        <v>4.1598961485748744E-3</v>
      </c>
    </row>
    <row r="21" spans="4:24" x14ac:dyDescent="0.25">
      <c r="D21">
        <f t="shared" si="5"/>
        <v>0.19000000000000003</v>
      </c>
      <c r="E21">
        <f t="shared" si="3"/>
        <v>4.0501709100000012E-3</v>
      </c>
      <c r="H21" s="4" t="s">
        <v>97</v>
      </c>
      <c r="I21" s="4"/>
      <c r="J21" s="4"/>
      <c r="K21" s="4"/>
      <c r="L21" s="4"/>
      <c r="M21" s="4"/>
      <c r="N21" s="4"/>
      <c r="O21" s="4"/>
      <c r="P21" s="4"/>
      <c r="T21">
        <f t="shared" si="6"/>
        <v>0.19000000000000003</v>
      </c>
      <c r="U21">
        <f t="shared" si="4"/>
        <v>7.8590000000000049E-3</v>
      </c>
      <c r="V21">
        <f t="shared" si="0"/>
        <v>0.80999999999999994</v>
      </c>
      <c r="W21">
        <f t="shared" si="1"/>
        <v>0.59048999999999985</v>
      </c>
      <c r="X21">
        <f t="shared" si="2"/>
        <v>4.640660910000002E-3</v>
      </c>
    </row>
    <row r="22" spans="4:24" x14ac:dyDescent="0.25">
      <c r="D22">
        <f t="shared" si="5"/>
        <v>0.20000000000000004</v>
      </c>
      <c r="E22">
        <f t="shared" si="3"/>
        <v>4.5794672179195698E-3</v>
      </c>
      <c r="H22" s="4" t="s">
        <v>98</v>
      </c>
      <c r="I22" s="4"/>
      <c r="J22" s="4"/>
      <c r="K22" s="4"/>
      <c r="L22" s="4"/>
      <c r="M22" s="4"/>
      <c r="N22" s="4"/>
      <c r="O22" s="4"/>
      <c r="P22" s="4"/>
      <c r="T22">
        <f t="shared" si="6"/>
        <v>0.20000000000000004</v>
      </c>
      <c r="U22">
        <f t="shared" si="4"/>
        <v>9.0000000000000045E-3</v>
      </c>
      <c r="V22">
        <f t="shared" si="0"/>
        <v>0.79999999999999993</v>
      </c>
      <c r="W22">
        <f t="shared" ref="W22:W53" si="7">POWER(V22,gas_diffusion_exp)</f>
        <v>0.57243340223994599</v>
      </c>
      <c r="X22">
        <f t="shared" si="2"/>
        <v>5.1519006201595167E-3</v>
      </c>
    </row>
    <row r="23" spans="4:24" x14ac:dyDescent="0.25">
      <c r="D23">
        <f t="shared" si="5"/>
        <v>0.21000000000000005</v>
      </c>
      <c r="E23">
        <f t="shared" si="3"/>
        <v>5.1371898100075943E-3</v>
      </c>
      <c r="T23">
        <f t="shared" si="6"/>
        <v>0.21000000000000005</v>
      </c>
      <c r="U23">
        <f t="shared" si="4"/>
        <v>1.0261000000000006E-2</v>
      </c>
      <c r="V23">
        <f t="shared" si="0"/>
        <v>0.78999999999999992</v>
      </c>
      <c r="W23">
        <f t="shared" si="7"/>
        <v>0.55471221358466583</v>
      </c>
      <c r="X23">
        <f t="shared" si="2"/>
        <v>5.6919020235922596E-3</v>
      </c>
    </row>
    <row r="24" spans="4:24" x14ac:dyDescent="0.25">
      <c r="D24">
        <f t="shared" si="5"/>
        <v>0.22000000000000006</v>
      </c>
      <c r="E24">
        <f t="shared" si="3"/>
        <v>5.7214294776314518E-3</v>
      </c>
      <c r="T24">
        <f t="shared" si="6"/>
        <v>0.22000000000000006</v>
      </c>
      <c r="U24">
        <f t="shared" si="4"/>
        <v>1.1648000000000009E-2</v>
      </c>
      <c r="V24">
        <f t="shared" si="0"/>
        <v>0.77999999999999992</v>
      </c>
      <c r="W24">
        <f t="shared" si="7"/>
        <v>0.53732433110738609</v>
      </c>
      <c r="X24">
        <f t="shared" si="2"/>
        <v>6.2587538087388378E-3</v>
      </c>
    </row>
    <row r="25" spans="4:24" x14ac:dyDescent="0.25">
      <c r="D25">
        <f t="shared" si="5"/>
        <v>0.23000000000000007</v>
      </c>
      <c r="E25">
        <f t="shared" si="3"/>
        <v>6.3300963579760077E-3</v>
      </c>
      <c r="T25">
        <f t="shared" si="6"/>
        <v>0.23000000000000007</v>
      </c>
      <c r="U25">
        <f t="shared" si="4"/>
        <v>1.3167000000000012E-2</v>
      </c>
      <c r="V25">
        <f t="shared" si="0"/>
        <v>0.76999999999999991</v>
      </c>
      <c r="W25">
        <f t="shared" si="7"/>
        <v>0.52026763852847879</v>
      </c>
      <c r="X25">
        <f t="shared" si="2"/>
        <v>6.8503639965044865E-3</v>
      </c>
    </row>
    <row r="26" spans="4:24" x14ac:dyDescent="0.25">
      <c r="D26">
        <f t="shared" si="5"/>
        <v>0.24000000000000007</v>
      </c>
      <c r="E26">
        <f t="shared" si="3"/>
        <v>6.9609370423608877E-3</v>
      </c>
      <c r="T26">
        <f t="shared" si="6"/>
        <v>0.24000000000000007</v>
      </c>
      <c r="U26">
        <f t="shared" si="4"/>
        <v>1.4824000000000011E-2</v>
      </c>
      <c r="V26">
        <f t="shared" si="0"/>
        <v>0.7599999999999999</v>
      </c>
      <c r="W26">
        <f t="shared" si="7"/>
        <v>0.50354000595781845</v>
      </c>
      <c r="X26">
        <f t="shared" si="2"/>
        <v>7.4644770483187064E-3</v>
      </c>
    </row>
    <row r="27" spans="4:24" x14ac:dyDescent="0.25">
      <c r="D27">
        <f t="shared" si="5"/>
        <v>0.25000000000000006</v>
      </c>
      <c r="E27">
        <f t="shared" si="3"/>
        <v>7.6115514004491741E-3</v>
      </c>
      <c r="T27">
        <f t="shared" si="6"/>
        <v>0.25000000000000006</v>
      </c>
      <c r="U27">
        <f t="shared" si="4"/>
        <v>1.6625000000000011E-2</v>
      </c>
      <c r="V27">
        <f t="shared" si="0"/>
        <v>0.75</v>
      </c>
      <c r="W27">
        <f t="shared" si="7"/>
        <v>0.48713928962874681</v>
      </c>
      <c r="X27">
        <f t="shared" si="2"/>
        <v>8.0986906900779206E-3</v>
      </c>
    </row>
    <row r="28" spans="4:24" x14ac:dyDescent="0.25">
      <c r="D28">
        <f t="shared" si="5"/>
        <v>0.26000000000000006</v>
      </c>
      <c r="E28">
        <f t="shared" si="3"/>
        <v>8.2794091166103218E-3</v>
      </c>
      <c r="T28">
        <f t="shared" si="6"/>
        <v>0.26000000000000006</v>
      </c>
      <c r="U28">
        <f t="shared" si="4"/>
        <v>1.8576000000000013E-2</v>
      </c>
      <c r="V28">
        <f t="shared" si="0"/>
        <v>0.74</v>
      </c>
      <c r="W28">
        <f t="shared" si="7"/>
        <v>0.47106333162325426</v>
      </c>
      <c r="X28">
        <f t="shared" si="2"/>
        <v>8.7504724482335774E-3</v>
      </c>
    </row>
    <row r="29" spans="4:24" x14ac:dyDescent="0.25">
      <c r="D29">
        <f t="shared" si="5"/>
        <v>0.27000000000000007</v>
      </c>
      <c r="E29">
        <f t="shared" si="3"/>
        <v>8.961865934570044E-3</v>
      </c>
      <c r="T29">
        <f t="shared" si="6"/>
        <v>0.27000000000000007</v>
      </c>
      <c r="U29">
        <f t="shared" si="4"/>
        <v>2.0683000000000014E-2</v>
      </c>
      <c r="V29">
        <f t="shared" si="0"/>
        <v>0.73</v>
      </c>
      <c r="W29">
        <f t="shared" si="7"/>
        <v>0.45530995958797127</v>
      </c>
      <c r="X29">
        <f t="shared" si="2"/>
        <v>9.4171758941580166E-3</v>
      </c>
    </row>
    <row r="30" spans="4:24" x14ac:dyDescent="0.25">
      <c r="D30">
        <f t="shared" si="5"/>
        <v>0.28000000000000008</v>
      </c>
      <c r="E30">
        <f t="shared" si="3"/>
        <v>9.6561796063424667E-3</v>
      </c>
      <c r="T30">
        <f t="shared" si="6"/>
        <v>0.28000000000000008</v>
      </c>
      <c r="U30">
        <f t="shared" si="4"/>
        <v>2.2952000000000018E-2</v>
      </c>
      <c r="V30">
        <f t="shared" si="0"/>
        <v>0.72</v>
      </c>
      <c r="W30">
        <f t="shared" si="7"/>
        <v>0.43987698644052747</v>
      </c>
      <c r="X30">
        <f t="shared" si="2"/>
        <v>1.0096056592782994E-2</v>
      </c>
    </row>
    <row r="31" spans="4:24" x14ac:dyDescent="0.25">
      <c r="D31">
        <f t="shared" si="5"/>
        <v>0.29000000000000009</v>
      </c>
      <c r="E31">
        <f t="shared" si="3"/>
        <v>1.0359525541295298E-2</v>
      </c>
      <c r="T31">
        <f t="shared" si="6"/>
        <v>0.29000000000000009</v>
      </c>
      <c r="U31">
        <f t="shared" si="4"/>
        <v>2.5389000000000023E-2</v>
      </c>
      <c r="V31">
        <f t="shared" si="0"/>
        <v>0.71</v>
      </c>
      <c r="W31">
        <f t="shared" si="7"/>
        <v>0.42476221006582021</v>
      </c>
      <c r="X31">
        <f t="shared" si="2"/>
        <v>1.0784287751361119E-2</v>
      </c>
    </row>
    <row r="32" spans="4:24" x14ac:dyDescent="0.25">
      <c r="D32">
        <f t="shared" si="5"/>
        <v>0.3000000000000001</v>
      </c>
      <c r="E32">
        <f t="shared" si="3"/>
        <v>1.106901215104583E-2</v>
      </c>
      <c r="T32">
        <f t="shared" si="6"/>
        <v>0.3000000000000001</v>
      </c>
      <c r="U32">
        <f t="shared" si="4"/>
        <v>2.8000000000000028E-2</v>
      </c>
      <c r="V32">
        <f t="shared" si="0"/>
        <v>0.7</v>
      </c>
      <c r="W32">
        <f t="shared" si="7"/>
        <v>0.40996341300169697</v>
      </c>
      <c r="X32">
        <f t="shared" si="2"/>
        <v>1.1478975564047526E-2</v>
      </c>
    </row>
    <row r="33" spans="4:24" x14ac:dyDescent="0.25">
      <c r="D33">
        <f t="shared" si="5"/>
        <v>0.31000000000000011</v>
      </c>
      <c r="E33">
        <f t="shared" si="3"/>
        <v>1.1781695885724168E-2</v>
      </c>
      <c r="T33">
        <f t="shared" si="6"/>
        <v>0.31000000000000011</v>
      </c>
      <c r="U33">
        <f t="shared" si="4"/>
        <v>3.0791000000000034E-2</v>
      </c>
      <c r="V33">
        <f t="shared" si="0"/>
        <v>0.69</v>
      </c>
      <c r="W33">
        <f t="shared" si="7"/>
        <v>0.39547836211352944</v>
      </c>
      <c r="X33">
        <f t="shared" si="2"/>
        <v>1.2177174247837699E-2</v>
      </c>
    </row>
    <row r="34" spans="4:24" x14ac:dyDescent="0.25">
      <c r="D34">
        <f t="shared" si="5"/>
        <v>0.32000000000000012</v>
      </c>
      <c r="E34">
        <f t="shared" si="3"/>
        <v>1.2494595956969357E-2</v>
      </c>
      <c r="T34">
        <f t="shared" si="6"/>
        <v>0.32000000000000012</v>
      </c>
      <c r="U34">
        <f t="shared" si="4"/>
        <v>3.3768000000000034E-2</v>
      </c>
      <c r="V34">
        <f t="shared" ref="V34:V65" si="8">1-T34</f>
        <v>0.67999999999999994</v>
      </c>
      <c r="W34">
        <f t="shared" si="7"/>
        <v>0.3813048082571211</v>
      </c>
      <c r="X34">
        <f t="shared" ref="X34:X65" si="9">U34*W34</f>
        <v>1.2875900765226479E-2</v>
      </c>
    </row>
    <row r="35" spans="4:24" x14ac:dyDescent="0.25">
      <c r="D35">
        <f t="shared" si="5"/>
        <v>0.33000000000000013</v>
      </c>
      <c r="E35">
        <f t="shared" si="3"/>
        <v>1.3204708742843218E-2</v>
      </c>
      <c r="T35">
        <f t="shared" si="6"/>
        <v>0.33000000000000013</v>
      </c>
      <c r="U35">
        <f t="shared" si="4"/>
        <v>3.6937000000000039E-2</v>
      </c>
      <c r="V35">
        <f t="shared" si="8"/>
        <v>0.66999999999999993</v>
      </c>
      <c r="W35">
        <f t="shared" si="7"/>
        <v>0.36744048592935424</v>
      </c>
      <c r="X35">
        <f t="shared" si="9"/>
        <v>1.3572149228772572E-2</v>
      </c>
    </row>
    <row r="36" spans="4:24" x14ac:dyDescent="0.25">
      <c r="D36">
        <f t="shared" si="5"/>
        <v>0.34000000000000014</v>
      </c>
      <c r="E36">
        <f t="shared" si="3"/>
        <v>1.3909021869655177E-2</v>
      </c>
      <c r="T36">
        <f t="shared" si="6"/>
        <v>0.34000000000000014</v>
      </c>
      <c r="U36">
        <f t="shared" si="4"/>
        <v>4.0304000000000048E-2</v>
      </c>
      <c r="V36">
        <f t="shared" si="8"/>
        <v>0.65999999999999992</v>
      </c>
      <c r="W36">
        <f t="shared" si="7"/>
        <v>0.35388311290594238</v>
      </c>
      <c r="X36">
        <f t="shared" si="9"/>
        <v>1.4262904982561119E-2</v>
      </c>
    </row>
    <row r="37" spans="4:24" x14ac:dyDescent="0.25">
      <c r="D37">
        <f t="shared" si="5"/>
        <v>0.35000000000000014</v>
      </c>
      <c r="E37">
        <f t="shared" si="3"/>
        <v>1.4604527965488201E-2</v>
      </c>
      <c r="T37">
        <f t="shared" si="6"/>
        <v>0.35000000000000014</v>
      </c>
      <c r="U37">
        <f t="shared" si="4"/>
        <v>4.3875000000000053E-2</v>
      </c>
      <c r="V37">
        <f t="shared" si="8"/>
        <v>0.64999999999999991</v>
      </c>
      <c r="W37">
        <f t="shared" si="7"/>
        <v>0.34063038986561361</v>
      </c>
      <c r="X37">
        <f t="shared" si="9"/>
        <v>1.4945158355353816E-2</v>
      </c>
    </row>
    <row r="38" spans="4:24" x14ac:dyDescent="0.25">
      <c r="D38">
        <f t="shared" si="5"/>
        <v>0.36000000000000015</v>
      </c>
      <c r="E38">
        <f t="shared" si="3"/>
        <v>1.5288238080000014E-2</v>
      </c>
      <c r="T38">
        <f t="shared" si="6"/>
        <v>0.36000000000000015</v>
      </c>
      <c r="U38">
        <f t="shared" si="4"/>
        <v>4.7656000000000059E-2</v>
      </c>
      <c r="V38">
        <f t="shared" si="8"/>
        <v>0.6399999999999999</v>
      </c>
      <c r="W38">
        <f t="shared" si="7"/>
        <v>0.32767999999999992</v>
      </c>
      <c r="X38">
        <f t="shared" si="9"/>
        <v>1.5615918080000015E-2</v>
      </c>
    </row>
    <row r="39" spans="4:24" x14ac:dyDescent="0.25">
      <c r="D39">
        <f t="shared" si="5"/>
        <v>0.37000000000000016</v>
      </c>
      <c r="E39">
        <f t="shared" si="3"/>
        <v>1.595719476484438E-2</v>
      </c>
      <c r="T39">
        <f t="shared" si="6"/>
        <v>0.37000000000000016</v>
      </c>
      <c r="U39">
        <f t="shared" si="4"/>
        <v>5.1653000000000074E-2</v>
      </c>
      <c r="V39">
        <f t="shared" si="8"/>
        <v>0.62999999999999989</v>
      </c>
      <c r="W39">
        <f t="shared" si="7"/>
        <v>0.31502960860846063</v>
      </c>
      <c r="X39">
        <f t="shared" si="9"/>
        <v>1.627222437345284E-2</v>
      </c>
    </row>
    <row r="40" spans="4:24" x14ac:dyDescent="0.25">
      <c r="D40">
        <f t="shared" si="5"/>
        <v>0.38000000000000017</v>
      </c>
      <c r="E40">
        <f t="shared" si="3"/>
        <v>1.6608484808813127E-2</v>
      </c>
      <c r="T40">
        <f t="shared" si="6"/>
        <v>0.38000000000000017</v>
      </c>
      <c r="U40">
        <f t="shared" si="4"/>
        <v>5.5872000000000081E-2</v>
      </c>
      <c r="V40">
        <f t="shared" si="8"/>
        <v>0.61999999999999988</v>
      </c>
      <c r="W40">
        <f t="shared" si="7"/>
        <v>0.30267686267701382</v>
      </c>
      <c r="X40">
        <f t="shared" si="9"/>
        <v>1.6911161671490142E-2</v>
      </c>
    </row>
    <row r="41" spans="4:24" x14ac:dyDescent="0.25">
      <c r="D41">
        <f t="shared" si="5"/>
        <v>0.39000000000000018</v>
      </c>
      <c r="E41">
        <f t="shared" si="3"/>
        <v>1.7239251621539241E-2</v>
      </c>
      <c r="T41">
        <f t="shared" si="6"/>
        <v>0.39000000000000018</v>
      </c>
      <c r="U41">
        <f t="shared" si="4"/>
        <v>6.0319000000000088E-2</v>
      </c>
      <c r="V41">
        <f t="shared" si="8"/>
        <v>0.60999999999999988</v>
      </c>
      <c r="W41">
        <f t="shared" si="7"/>
        <v>0.29061939044048646</v>
      </c>
      <c r="X41">
        <f t="shared" si="9"/>
        <v>1.7529871011979729E-2</v>
      </c>
    </row>
    <row r="42" spans="4:24" x14ac:dyDescent="0.25">
      <c r="D42">
        <f t="shared" si="5"/>
        <v>0.40000000000000019</v>
      </c>
      <c r="E42">
        <f t="shared" si="3"/>
        <v>1.7846707259323788E-2</v>
      </c>
      <c r="T42">
        <f t="shared" si="6"/>
        <v>0.40000000000000019</v>
      </c>
      <c r="U42">
        <f t="shared" si="4"/>
        <v>6.5000000000000085E-2</v>
      </c>
      <c r="V42">
        <f t="shared" si="8"/>
        <v>0.59999999999999987</v>
      </c>
      <c r="W42">
        <f t="shared" si="7"/>
        <v>0.27885480092693382</v>
      </c>
      <c r="X42">
        <f t="shared" si="9"/>
        <v>1.8125562060250722E-2</v>
      </c>
    </row>
    <row r="43" spans="4:24" x14ac:dyDescent="0.25">
      <c r="D43">
        <f t="shared" si="5"/>
        <v>0.4100000000000002</v>
      </c>
      <c r="E43">
        <f t="shared" si="3"/>
        <v>1.8428144086352967E-2</v>
      </c>
      <c r="T43">
        <f t="shared" si="6"/>
        <v>0.4100000000000002</v>
      </c>
      <c r="U43">
        <f t="shared" si="4"/>
        <v>6.9921000000000108E-2</v>
      </c>
      <c r="V43">
        <f t="shared" si="8"/>
        <v>0.58999999999999986</v>
      </c>
      <c r="W43">
        <f t="shared" si="7"/>
        <v>0.26738068348330607</v>
      </c>
      <c r="X43">
        <f t="shared" si="9"/>
        <v>1.8695524769836273E-2</v>
      </c>
    </row>
    <row r="44" spans="4:24" x14ac:dyDescent="0.25">
      <c r="D44">
        <f t="shared" si="5"/>
        <v>0.42000000000000021</v>
      </c>
      <c r="E44">
        <f t="shared" si="3"/>
        <v>1.8980946064254146E-2</v>
      </c>
      <c r="T44">
        <f t="shared" si="6"/>
        <v>0.42000000000000021</v>
      </c>
      <c r="U44">
        <f t="shared" si="4"/>
        <v>7.5088000000000113E-2</v>
      </c>
      <c r="V44">
        <f t="shared" si="8"/>
        <v>0.57999999999999985</v>
      </c>
      <c r="W44">
        <f t="shared" si="7"/>
        <v>0.2561946072812617</v>
      </c>
      <c r="X44">
        <f t="shared" si="9"/>
        <v>1.9237140671535407E-2</v>
      </c>
    </row>
    <row r="45" spans="4:24" x14ac:dyDescent="0.25">
      <c r="D45">
        <f t="shared" si="5"/>
        <v>0.43000000000000022</v>
      </c>
      <c r="E45">
        <f t="shared" si="3"/>
        <v>1.9502599662600387E-2</v>
      </c>
      <c r="T45">
        <f t="shared" si="6"/>
        <v>0.43000000000000022</v>
      </c>
      <c r="U45">
        <f t="shared" si="4"/>
        <v>8.050700000000012E-2</v>
      </c>
      <c r="V45">
        <f t="shared" si="8"/>
        <v>0.56999999999999984</v>
      </c>
      <c r="W45">
        <f t="shared" si="7"/>
        <v>0.24529412080194646</v>
      </c>
      <c r="X45">
        <f t="shared" si="9"/>
        <v>1.9747893783402332E-2</v>
      </c>
    </row>
    <row r="46" spans="4:24" x14ac:dyDescent="0.25">
      <c r="D46">
        <f t="shared" si="5"/>
        <v>0.44000000000000022</v>
      </c>
      <c r="E46">
        <f t="shared" si="3"/>
        <v>1.9990704382608162E-2</v>
      </c>
      <c r="T46">
        <f t="shared" si="6"/>
        <v>0.44000000000000022</v>
      </c>
      <c r="U46">
        <f t="shared" si="4"/>
        <v>8.6184000000000122E-2</v>
      </c>
      <c r="V46">
        <f t="shared" si="8"/>
        <v>0.55999999999999983</v>
      </c>
      <c r="W46">
        <f t="shared" si="7"/>
        <v>0.23467675129846138</v>
      </c>
      <c r="X46">
        <f t="shared" si="9"/>
        <v>2.0225381133906626E-2</v>
      </c>
    </row>
    <row r="47" spans="4:24" x14ac:dyDescent="0.25">
      <c r="D47">
        <f t="shared" si="5"/>
        <v>0.45000000000000023</v>
      </c>
      <c r="E47">
        <f t="shared" si="3"/>
        <v>2.0442982885881932E-2</v>
      </c>
      <c r="T47">
        <f t="shared" si="6"/>
        <v>0.45000000000000023</v>
      </c>
      <c r="U47">
        <f t="shared" si="4"/>
        <v>9.2125000000000137E-2</v>
      </c>
      <c r="V47">
        <f t="shared" si="8"/>
        <v>0.54999999999999982</v>
      </c>
      <c r="W47">
        <f t="shared" si="7"/>
        <v>0.22434000423464365</v>
      </c>
      <c r="X47">
        <f t="shared" si="9"/>
        <v>2.0667322890116576E-2</v>
      </c>
    </row>
    <row r="48" spans="4:24" x14ac:dyDescent="0.25">
      <c r="D48">
        <f t="shared" si="5"/>
        <v>0.46000000000000024</v>
      </c>
      <c r="E48">
        <f t="shared" si="3"/>
        <v>2.0857290719637996E-2</v>
      </c>
      <c r="T48">
        <f t="shared" si="6"/>
        <v>0.46000000000000024</v>
      </c>
      <c r="U48">
        <f t="shared" si="4"/>
        <v>9.8336000000000159E-2</v>
      </c>
      <c r="V48">
        <f t="shared" si="8"/>
        <v>0.53999999999999981</v>
      </c>
      <c r="W48">
        <f t="shared" si="7"/>
        <v>0.21428136269867226</v>
      </c>
      <c r="X48">
        <f t="shared" si="9"/>
        <v>2.1071572082336669E-2</v>
      </c>
    </row>
    <row r="49" spans="4:24" x14ac:dyDescent="0.25">
      <c r="D49">
        <f t="shared" si="5"/>
        <v>0.47000000000000025</v>
      </c>
      <c r="E49">
        <f t="shared" si="3"/>
        <v>2.1231625629386734E-2</v>
      </c>
      <c r="T49">
        <f t="shared" si="6"/>
        <v>0.47000000000000025</v>
      </c>
      <c r="U49">
        <f t="shared" si="4"/>
        <v>0.10482300000000017</v>
      </c>
      <c r="V49">
        <f t="shared" si="8"/>
        <v>0.5299999999999998</v>
      </c>
      <c r="W49">
        <f t="shared" si="7"/>
        <v>0.20449828678988954</v>
      </c>
      <c r="X49">
        <f t="shared" si="9"/>
        <v>2.1436123916176626E-2</v>
      </c>
    </row>
    <row r="50" spans="4:24" x14ac:dyDescent="0.25">
      <c r="D50">
        <f t="shared" si="5"/>
        <v>0.48000000000000026</v>
      </c>
      <c r="E50">
        <f t="shared" si="3"/>
        <v>2.1564136449562635E-2</v>
      </c>
      <c r="T50">
        <f t="shared" si="6"/>
        <v>0.48000000000000026</v>
      </c>
      <c r="U50">
        <f t="shared" si="4"/>
        <v>0.11159200000000018</v>
      </c>
      <c r="V50">
        <f t="shared" si="8"/>
        <v>0.5199999999999998</v>
      </c>
      <c r="W50">
        <f t="shared" si="7"/>
        <v>0.19498821297709237</v>
      </c>
      <c r="X50">
        <f t="shared" si="9"/>
        <v>2.1759124662539726E-2</v>
      </c>
    </row>
    <row r="51" spans="4:24" x14ac:dyDescent="0.25">
      <c r="D51">
        <f t="shared" si="5"/>
        <v>0.49000000000000027</v>
      </c>
      <c r="E51">
        <f t="shared" si="3"/>
        <v>2.1853131562062492E-2</v>
      </c>
      <c r="T51">
        <f t="shared" si="6"/>
        <v>0.49000000000000027</v>
      </c>
      <c r="U51">
        <f t="shared" si="4"/>
        <v>0.11864900000000018</v>
      </c>
      <c r="V51">
        <f t="shared" si="8"/>
        <v>0.50999999999999979</v>
      </c>
      <c r="W51">
        <f t="shared" si="7"/>
        <v>0.18574855342639934</v>
      </c>
      <c r="X51">
        <f t="shared" si="9"/>
        <v>2.203888011548889E-2</v>
      </c>
    </row>
    <row r="52" spans="4:24" x14ac:dyDescent="0.25">
      <c r="D52">
        <f t="shared" si="5"/>
        <v>0.50000000000000022</v>
      </c>
      <c r="E52">
        <f t="shared" si="3"/>
        <v>2.2097086912079615E-2</v>
      </c>
      <c r="T52">
        <f t="shared" si="6"/>
        <v>0.50000000000000022</v>
      </c>
      <c r="U52">
        <f t="shared" si="4"/>
        <v>0.12600000000000017</v>
      </c>
      <c r="V52">
        <f t="shared" si="8"/>
        <v>0.49999999999999978</v>
      </c>
      <c r="W52">
        <f t="shared" si="7"/>
        <v>0.1767766952966367</v>
      </c>
      <c r="X52">
        <f t="shared" si="9"/>
        <v>2.2273863607376255E-2</v>
      </c>
    </row>
    <row r="53" spans="4:24" x14ac:dyDescent="0.25">
      <c r="D53">
        <f t="shared" si="5"/>
        <v>0.51000000000000023</v>
      </c>
      <c r="E53">
        <f t="shared" si="3"/>
        <v>2.2294653570000007E-2</v>
      </c>
      <c r="T53">
        <f t="shared" si="6"/>
        <v>0.51000000000000023</v>
      </c>
      <c r="U53">
        <f t="shared" si="4"/>
        <v>0.13365100000000019</v>
      </c>
      <c r="V53">
        <f t="shared" si="8"/>
        <v>0.48999999999999977</v>
      </c>
      <c r="W53">
        <f t="shared" si="7"/>
        <v>0.1680699999999998</v>
      </c>
      <c r="X53">
        <f t="shared" si="9"/>
        <v>2.2462723570000006E-2</v>
      </c>
    </row>
    <row r="54" spans="4:24" x14ac:dyDescent="0.25">
      <c r="D54">
        <f t="shared" si="5"/>
        <v>0.52000000000000024</v>
      </c>
      <c r="E54">
        <f t="shared" si="3"/>
        <v>2.2444664827451416E-2</v>
      </c>
      <c r="T54">
        <f t="shared" si="6"/>
        <v>0.52000000000000024</v>
      </c>
      <c r="U54">
        <f t="shared" si="4"/>
        <v>0.14160800000000021</v>
      </c>
      <c r="V54">
        <f t="shared" si="8"/>
        <v>0.47999999999999976</v>
      </c>
      <c r="W54">
        <f t="shared" ref="W54:W85" si="10">POWER(V54,gas_diffusion_exp)</f>
        <v>0.1596258024255475</v>
      </c>
      <c r="X54">
        <f t="shared" si="9"/>
        <v>2.2604290629876962E-2</v>
      </c>
    </row>
    <row r="55" spans="4:24" x14ac:dyDescent="0.25">
      <c r="D55">
        <f t="shared" si="5"/>
        <v>0.53000000000000025</v>
      </c>
      <c r="E55">
        <f t="shared" si="3"/>
        <v>2.2546142814860892E-2</v>
      </c>
      <c r="T55">
        <f t="shared" si="6"/>
        <v>0.53000000000000025</v>
      </c>
      <c r="U55">
        <f t="shared" si="4"/>
        <v>0.1498770000000002</v>
      </c>
      <c r="V55">
        <f t="shared" si="8"/>
        <v>0.46999999999999975</v>
      </c>
      <c r="W55">
        <f t="shared" si="10"/>
        <v>0.15144141012285889</v>
      </c>
      <c r="X55">
        <f t="shared" si="9"/>
        <v>2.2697584224983754E-2</v>
      </c>
    </row>
    <row r="56" spans="4:24" x14ac:dyDescent="0.25">
      <c r="D56">
        <f t="shared" si="5"/>
        <v>0.54000000000000026</v>
      </c>
      <c r="E56">
        <f t="shared" si="3"/>
        <v>2.2598304627073639E-2</v>
      </c>
      <c r="T56">
        <f t="shared" si="6"/>
        <v>0.54000000000000026</v>
      </c>
      <c r="U56">
        <f t="shared" si="4"/>
        <v>0.15846400000000024</v>
      </c>
      <c r="V56">
        <f t="shared" si="8"/>
        <v>0.45999999999999974</v>
      </c>
      <c r="W56">
        <f t="shared" si="10"/>
        <v>0.14351410244293047</v>
      </c>
      <c r="X56">
        <f t="shared" si="9"/>
        <v>2.2741818729516569E-2</v>
      </c>
    </row>
    <row r="57" spans="4:24" x14ac:dyDescent="0.25">
      <c r="D57">
        <f t="shared" si="5"/>
        <v>0.55000000000000027</v>
      </c>
      <c r="E57">
        <f t="shared" si="3"/>
        <v>2.2600567942709045E-2</v>
      </c>
      <c r="T57">
        <f t="shared" si="6"/>
        <v>0.55000000000000027</v>
      </c>
      <c r="U57">
        <f t="shared" si="4"/>
        <v>0.16737500000000022</v>
      </c>
      <c r="V57">
        <f t="shared" si="8"/>
        <v>0.44999999999999973</v>
      </c>
      <c r="W57">
        <f t="shared" si="10"/>
        <v>0.13584112963311204</v>
      </c>
      <c r="X57">
        <f t="shared" si="9"/>
        <v>2.2736409072342156E-2</v>
      </c>
    </row>
    <row r="58" spans="4:24" x14ac:dyDescent="0.25">
      <c r="D58">
        <f t="shared" si="5"/>
        <v>0.56000000000000028</v>
      </c>
      <c r="E58">
        <f t="shared" si="3"/>
        <v>2.2552556121967857E-2</v>
      </c>
      <c r="T58">
        <f t="shared" si="6"/>
        <v>0.56000000000000028</v>
      </c>
      <c r="U58">
        <f t="shared" si="4"/>
        <v>0.17661600000000027</v>
      </c>
      <c r="V58">
        <f t="shared" si="8"/>
        <v>0.43999999999999972</v>
      </c>
      <c r="W58">
        <f t="shared" si="10"/>
        <v>0.12841971188256093</v>
      </c>
      <c r="X58">
        <f t="shared" si="9"/>
        <v>2.2680975833850418E-2</v>
      </c>
    </row>
    <row r="59" spans="4:24" x14ac:dyDescent="0.25">
      <c r="D59">
        <f t="shared" si="5"/>
        <v>0.57000000000000028</v>
      </c>
      <c r="E59">
        <f t="shared" si="3"/>
        <v>2.2454102766548301E-2</v>
      </c>
      <c r="T59">
        <f t="shared" si="6"/>
        <v>0.57000000000000028</v>
      </c>
      <c r="U59">
        <f t="shared" si="4"/>
        <v>0.18619300000000027</v>
      </c>
      <c r="V59">
        <f t="shared" si="8"/>
        <v>0.42999999999999972</v>
      </c>
      <c r="W59">
        <f t="shared" si="10"/>
        <v>0.12124703831434377</v>
      </c>
      <c r="X59">
        <f t="shared" si="9"/>
        <v>2.2575349804862643E-2</v>
      </c>
    </row>
    <row r="60" spans="4:24" x14ac:dyDescent="0.25">
      <c r="D60">
        <f t="shared" si="5"/>
        <v>0.58000000000000029</v>
      </c>
      <c r="E60">
        <f t="shared" si="3"/>
        <v>2.230525572416639E-2</v>
      </c>
      <c r="T60">
        <f t="shared" si="6"/>
        <v>0.58000000000000029</v>
      </c>
      <c r="U60">
        <f t="shared" si="4"/>
        <v>0.19611200000000031</v>
      </c>
      <c r="V60">
        <f t="shared" si="8"/>
        <v>0.41999999999999971</v>
      </c>
      <c r="W60">
        <f t="shared" si="10"/>
        <v>0.11432026591991448</v>
      </c>
      <c r="X60">
        <f t="shared" si="9"/>
        <v>2.2419575990086305E-2</v>
      </c>
    </row>
    <row r="61" spans="4:24" x14ac:dyDescent="0.25">
      <c r="D61">
        <f t="shared" si="5"/>
        <v>0.5900000000000003</v>
      </c>
      <c r="E61">
        <f t="shared" si="3"/>
        <v>2.2106280518890898E-2</v>
      </c>
      <c r="T61">
        <f t="shared" si="6"/>
        <v>0.5900000000000003</v>
      </c>
      <c r="U61">
        <f t="shared" si="4"/>
        <v>0.20637900000000031</v>
      </c>
      <c r="V61">
        <f t="shared" si="8"/>
        <v>0.4099999999999997</v>
      </c>
      <c r="W61">
        <f t="shared" si="10"/>
        <v>0.10763651843124597</v>
      </c>
      <c r="X61">
        <f t="shared" si="9"/>
        <v>2.2213917037322145E-2</v>
      </c>
    </row>
    <row r="62" spans="4:24" x14ac:dyDescent="0.25">
      <c r="D62">
        <f t="shared" si="5"/>
        <v>0.60000000000000031</v>
      </c>
      <c r="E62">
        <f t="shared" si="3"/>
        <v>2.185766318708383E-2</v>
      </c>
      <c r="T62">
        <f t="shared" si="6"/>
        <v>0.60000000000000031</v>
      </c>
      <c r="U62">
        <f t="shared" si="4"/>
        <v>0.21700000000000033</v>
      </c>
      <c r="V62">
        <f t="shared" si="8"/>
        <v>0.39999999999999969</v>
      </c>
      <c r="W62">
        <f t="shared" si="10"/>
        <v>0.10119288512538795</v>
      </c>
      <c r="X62">
        <f t="shared" si="9"/>
        <v>2.1958856072209217E-2</v>
      </c>
    </row>
    <row r="63" spans="4:24" x14ac:dyDescent="0.25">
      <c r="D63">
        <f t="shared" si="5"/>
        <v>0.61000000000000032</v>
      </c>
      <c r="E63">
        <f t="shared" si="3"/>
        <v>2.1560112497158637E-2</v>
      </c>
      <c r="T63">
        <f t="shared" si="6"/>
        <v>0.61000000000000032</v>
      </c>
      <c r="U63">
        <f t="shared" si="4"/>
        <v>0.22798100000000035</v>
      </c>
      <c r="V63">
        <f t="shared" si="8"/>
        <v>0.38999999999999968</v>
      </c>
      <c r="W63">
        <f t="shared" si="10"/>
        <v>9.4986419555639467E-2</v>
      </c>
      <c r="X63">
        <f t="shared" si="9"/>
        <v>2.1655098916714275E-2</v>
      </c>
    </row>
    <row r="64" spans="4:24" x14ac:dyDescent="0.25">
      <c r="D64">
        <f t="shared" si="5"/>
        <v>0.62000000000000033</v>
      </c>
      <c r="E64">
        <f t="shared" si="3"/>
        <v>2.1214561529614068E-2</v>
      </c>
      <c r="T64">
        <f t="shared" si="6"/>
        <v>0.62000000000000033</v>
      </c>
      <c r="U64">
        <f t="shared" si="4"/>
        <v>0.23932800000000037</v>
      </c>
      <c r="V64">
        <f t="shared" si="8"/>
        <v>0.37999999999999967</v>
      </c>
      <c r="W64">
        <f t="shared" si="10"/>
        <v>8.9014138202871823E-2</v>
      </c>
      <c r="X64">
        <f t="shared" si="9"/>
        <v>2.1303575667816942E-2</v>
      </c>
    </row>
    <row r="65" spans="4:24" x14ac:dyDescent="0.25">
      <c r="D65">
        <f t="shared" si="5"/>
        <v>0.63000000000000034</v>
      </c>
      <c r="E65">
        <f t="shared" si="3"/>
        <v>2.082216859184052E-2</v>
      </c>
      <c r="T65">
        <f t="shared" si="6"/>
        <v>0.63000000000000034</v>
      </c>
      <c r="U65">
        <f t="shared" si="4"/>
        <v>0.25104700000000041</v>
      </c>
      <c r="V65">
        <f t="shared" si="8"/>
        <v>0.36999999999999966</v>
      </c>
      <c r="W65">
        <f t="shared" si="10"/>
        <v>8.3273019039782459E-2</v>
      </c>
      <c r="X65">
        <f t="shared" si="9"/>
        <v>2.0905441610880302E-2</v>
      </c>
    </row>
    <row r="66" spans="4:24" x14ac:dyDescent="0.25">
      <c r="D66">
        <f t="shared" si="5"/>
        <v>0.64000000000000035</v>
      </c>
      <c r="E66">
        <f t="shared" si="3"/>
        <v>2.038431743999998E-2</v>
      </c>
      <c r="T66">
        <f t="shared" si="6"/>
        <v>0.64000000000000035</v>
      </c>
      <c r="U66">
        <f t="shared" si="4"/>
        <v>0.26314400000000043</v>
      </c>
      <c r="V66">
        <f t="shared" ref="V66:V102" si="11">1-T66</f>
        <v>0.35999999999999965</v>
      </c>
      <c r="W66">
        <f t="shared" si="10"/>
        <v>7.7759999999999802E-2</v>
      </c>
      <c r="X66">
        <f t="shared" ref="X66:X97" si="12">U66*W66</f>
        <v>2.0462077439999983E-2</v>
      </c>
    </row>
    <row r="67" spans="4:24" x14ac:dyDescent="0.25">
      <c r="D67">
        <f t="shared" si="5"/>
        <v>0.65000000000000036</v>
      </c>
      <c r="E67">
        <f t="shared" ref="E67:E102" si="13">(D67^3)*(1-D67)^2.5</f>
        <v>1.9902616777813197E-2</v>
      </c>
      <c r="T67">
        <f t="shared" si="6"/>
        <v>0.65000000000000036</v>
      </c>
      <c r="U67">
        <f t="shared" ref="U67:U102" si="14">POWER(T67,3)+0.001</f>
        <v>0.27562500000000045</v>
      </c>
      <c r="V67">
        <f t="shared" si="11"/>
        <v>0.34999999999999964</v>
      </c>
      <c r="W67">
        <f t="shared" si="10"/>
        <v>7.2471977342970104E-2</v>
      </c>
      <c r="X67">
        <f t="shared" si="12"/>
        <v>1.9975088755156169E-2</v>
      </c>
    </row>
    <row r="68" spans="4:24" x14ac:dyDescent="0.25">
      <c r="D68">
        <f t="shared" ref="D68:D102" si="15">D67+0.01</f>
        <v>0.66000000000000036</v>
      </c>
      <c r="E68">
        <f t="shared" si="13"/>
        <v>1.9378898999302712E-2</v>
      </c>
      <c r="T68">
        <f t="shared" ref="T68:T102" si="16">T67+0.01</f>
        <v>0.66000000000000036</v>
      </c>
      <c r="U68">
        <f t="shared" si="14"/>
        <v>0.28849600000000047</v>
      </c>
      <c r="V68">
        <f t="shared" si="11"/>
        <v>0.33999999999999964</v>
      </c>
      <c r="W68">
        <f t="shared" si="10"/>
        <v>6.7405803904411477E-2</v>
      </c>
      <c r="X68">
        <f t="shared" si="12"/>
        <v>1.9446304803207127E-2</v>
      </c>
    </row>
    <row r="69" spans="4:24" x14ac:dyDescent="0.25">
      <c r="D69">
        <f t="shared" si="15"/>
        <v>0.67000000000000037</v>
      </c>
      <c r="E69">
        <f t="shared" si="13"/>
        <v>1.8815218139389189E-2</v>
      </c>
      <c r="T69">
        <f t="shared" si="16"/>
        <v>0.67000000000000037</v>
      </c>
      <c r="U69">
        <f t="shared" si="14"/>
        <v>0.3017630000000005</v>
      </c>
      <c r="V69">
        <f t="shared" si="11"/>
        <v>0.32999999999999963</v>
      </c>
      <c r="W69">
        <f t="shared" si="10"/>
        <v>6.2558287220798967E-2</v>
      </c>
      <c r="X69">
        <f t="shared" si="12"/>
        <v>1.8877776426609989E-2</v>
      </c>
    </row>
    <row r="70" spans="4:24" x14ac:dyDescent="0.25">
      <c r="D70">
        <f t="shared" si="15"/>
        <v>0.68000000000000038</v>
      </c>
      <c r="E70">
        <f t="shared" si="13"/>
        <v>1.8213846992654197E-2</v>
      </c>
      <c r="T70">
        <f t="shared" si="16"/>
        <v>0.68000000000000038</v>
      </c>
      <c r="U70">
        <f t="shared" si="14"/>
        <v>0.31543200000000055</v>
      </c>
      <c r="V70">
        <f t="shared" si="11"/>
        <v>0.31999999999999962</v>
      </c>
      <c r="W70">
        <f t="shared" si="10"/>
        <v>5.7926187514801816E-2</v>
      </c>
      <c r="X70">
        <f t="shared" si="12"/>
        <v>1.8271773180168999E-2</v>
      </c>
    </row>
    <row r="71" spans="4:24" x14ac:dyDescent="0.25">
      <c r="D71">
        <f t="shared" si="15"/>
        <v>0.69000000000000039</v>
      </c>
      <c r="E71">
        <f t="shared" si="13"/>
        <v>1.7577273356492368E-2</v>
      </c>
      <c r="T71">
        <f t="shared" si="16"/>
        <v>0.69000000000000039</v>
      </c>
      <c r="U71">
        <f t="shared" si="14"/>
        <v>0.32950900000000055</v>
      </c>
      <c r="V71">
        <f t="shared" si="11"/>
        <v>0.30999999999999961</v>
      </c>
      <c r="W71">
        <f t="shared" si="10"/>
        <v>5.3506215526796339E-2</v>
      </c>
      <c r="X71">
        <f t="shared" si="12"/>
        <v>1.7630779572019164E-2</v>
      </c>
    </row>
    <row r="72" spans="4:24" x14ac:dyDescent="0.25">
      <c r="D72">
        <f t="shared" si="15"/>
        <v>0.7000000000000004</v>
      </c>
      <c r="E72">
        <f t="shared" si="13"/>
        <v>1.6908195350184452E-2</v>
      </c>
      <c r="T72">
        <f t="shared" si="16"/>
        <v>0.7000000000000004</v>
      </c>
      <c r="U72">
        <f t="shared" si="14"/>
        <v>0.34400000000000058</v>
      </c>
      <c r="V72">
        <f t="shared" si="11"/>
        <v>0.2999999999999996</v>
      </c>
      <c r="W72">
        <f t="shared" si="10"/>
        <v>4.9295030175464785E-2</v>
      </c>
      <c r="X72">
        <f t="shared" si="12"/>
        <v>1.6957490380359916E-2</v>
      </c>
    </row>
    <row r="73" spans="4:24" x14ac:dyDescent="0.25">
      <c r="D73">
        <f t="shared" si="15"/>
        <v>0.71000000000000041</v>
      </c>
      <c r="E73">
        <f t="shared" si="13"/>
        <v>1.6209515756017898E-2</v>
      </c>
      <c r="T73">
        <f t="shared" si="16"/>
        <v>0.71000000000000041</v>
      </c>
      <c r="U73">
        <f t="shared" si="14"/>
        <v>0.35891100000000059</v>
      </c>
      <c r="V73">
        <f t="shared" si="11"/>
        <v>0.28999999999999959</v>
      </c>
      <c r="W73">
        <f t="shared" si="10"/>
        <v>4.5289236028001015E-2</v>
      </c>
      <c r="X73">
        <f t="shared" si="12"/>
        <v>1.6254804992045898E-2</v>
      </c>
    </row>
    <row r="74" spans="4:24" x14ac:dyDescent="0.25">
      <c r="D74">
        <f t="shared" si="15"/>
        <v>0.72000000000000042</v>
      </c>
      <c r="E74">
        <f t="shared" si="13"/>
        <v>1.5484335322323035E-2</v>
      </c>
      <c r="T74">
        <f t="shared" si="16"/>
        <v>0.72000000000000042</v>
      </c>
      <c r="U74">
        <f t="shared" si="14"/>
        <v>0.37424800000000069</v>
      </c>
      <c r="V74">
        <f t="shared" si="11"/>
        <v>0.27999999999999958</v>
      </c>
      <c r="W74">
        <f t="shared" si="10"/>
        <v>4.1485380557492624E-2</v>
      </c>
      <c r="X74">
        <f t="shared" si="12"/>
        <v>1.5525820702880527E-2</v>
      </c>
    </row>
    <row r="75" spans="4:24" x14ac:dyDescent="0.25">
      <c r="D75">
        <f t="shared" si="15"/>
        <v>0.73000000000000043</v>
      </c>
      <c r="E75">
        <f t="shared" si="13"/>
        <v>1.4735944961005411E-2</v>
      </c>
      <c r="T75">
        <f t="shared" si="16"/>
        <v>0.73000000000000043</v>
      </c>
      <c r="U75">
        <f t="shared" si="14"/>
        <v>0.39001700000000067</v>
      </c>
      <c r="V75">
        <f t="shared" si="11"/>
        <v>0.26999999999999957</v>
      </c>
      <c r="W75">
        <f t="shared" si="10"/>
        <v>3.7879951161531207E-2</v>
      </c>
      <c r="X75">
        <f t="shared" si="12"/>
        <v>1.4773824912166942E-2</v>
      </c>
    </row>
    <row r="76" spans="4:24" x14ac:dyDescent="0.25">
      <c r="D76">
        <f t="shared" si="15"/>
        <v>0.74000000000000044</v>
      </c>
      <c r="E76">
        <f t="shared" si="13"/>
        <v>1.3967816763622553E-2</v>
      </c>
      <c r="T76">
        <f t="shared" si="16"/>
        <v>0.74000000000000044</v>
      </c>
      <c r="U76">
        <f t="shared" si="14"/>
        <v>0.4062240000000007</v>
      </c>
      <c r="V76">
        <f t="shared" si="11"/>
        <v>0.25999999999999956</v>
      </c>
      <c r="W76">
        <f t="shared" si="10"/>
        <v>3.4469371911887078E-2</v>
      </c>
      <c r="X76">
        <f t="shared" si="12"/>
        <v>1.4002286135534441E-2</v>
      </c>
    </row>
    <row r="77" spans="4:24" x14ac:dyDescent="0.25">
      <c r="D77">
        <f t="shared" si="15"/>
        <v>0.75000000000000044</v>
      </c>
      <c r="E77">
        <f t="shared" si="13"/>
        <v>1.3183593749999965E-2</v>
      </c>
      <c r="T77">
        <f t="shared" si="16"/>
        <v>0.75000000000000044</v>
      </c>
      <c r="U77">
        <f t="shared" si="14"/>
        <v>0.42287500000000078</v>
      </c>
      <c r="V77">
        <f t="shared" si="11"/>
        <v>0.24999999999999956</v>
      </c>
      <c r="W77">
        <f t="shared" si="10"/>
        <v>3.1249999999999861E-2</v>
      </c>
      <c r="X77">
        <f t="shared" si="12"/>
        <v>1.3214843749999965E-2</v>
      </c>
    </row>
    <row r="78" spans="4:24" x14ac:dyDescent="0.25">
      <c r="D78">
        <f t="shared" si="15"/>
        <v>0.76000000000000045</v>
      </c>
      <c r="E78">
        <f t="shared" si="13"/>
        <v>1.2387078251458392E-2</v>
      </c>
      <c r="T78">
        <f t="shared" si="16"/>
        <v>0.76000000000000045</v>
      </c>
      <c r="U78">
        <f t="shared" si="14"/>
        <v>0.43997600000000076</v>
      </c>
      <c r="V78">
        <f t="shared" si="11"/>
        <v>0.23999999999999955</v>
      </c>
      <c r="W78">
        <f t="shared" si="10"/>
        <v>2.8218121836862085E-2</v>
      </c>
      <c r="X78">
        <f t="shared" si="12"/>
        <v>1.2415296373295253E-2</v>
      </c>
    </row>
    <row r="79" spans="4:24" x14ac:dyDescent="0.25">
      <c r="D79">
        <f t="shared" si="15"/>
        <v>0.77000000000000046</v>
      </c>
      <c r="E79">
        <f t="shared" si="13"/>
        <v>1.1582218816484025E-2</v>
      </c>
      <c r="T79">
        <f t="shared" si="16"/>
        <v>0.77000000000000046</v>
      </c>
      <c r="U79">
        <f t="shared" si="14"/>
        <v>0.45753300000000086</v>
      </c>
      <c r="V79">
        <f t="shared" si="11"/>
        <v>0.22999999999999954</v>
      </c>
      <c r="W79">
        <f t="shared" si="10"/>
        <v>2.5369948758324157E-2</v>
      </c>
      <c r="X79">
        <f t="shared" si="12"/>
        <v>1.1607588765242349E-2</v>
      </c>
    </row>
    <row r="80" spans="4:24" x14ac:dyDescent="0.25">
      <c r="D80">
        <f t="shared" si="15"/>
        <v>0.78000000000000047</v>
      </c>
      <c r="E80">
        <f t="shared" si="13"/>
        <v>1.0773095509533684E-2</v>
      </c>
      <c r="T80">
        <f t="shared" si="16"/>
        <v>0.78000000000000047</v>
      </c>
      <c r="U80">
        <f t="shared" si="14"/>
        <v>0.47555200000000086</v>
      </c>
      <c r="V80">
        <f t="shared" si="11"/>
        <v>0.21999999999999953</v>
      </c>
      <c r="W80">
        <f t="shared" si="10"/>
        <v>2.2701612277545274E-2</v>
      </c>
      <c r="X80">
        <f t="shared" si="12"/>
        <v>1.0795797121811231E-2</v>
      </c>
    </row>
    <row r="81" spans="4:24" x14ac:dyDescent="0.25">
      <c r="D81">
        <f t="shared" si="15"/>
        <v>0.79000000000000048</v>
      </c>
      <c r="E81">
        <f t="shared" si="13"/>
        <v>9.9639034528680778E-3</v>
      </c>
      <c r="T81">
        <f t="shared" si="16"/>
        <v>0.79000000000000048</v>
      </c>
      <c r="U81">
        <f t="shared" si="14"/>
        <v>0.49403900000000089</v>
      </c>
      <c r="V81">
        <f t="shared" si="11"/>
        <v>0.20999999999999952</v>
      </c>
      <c r="W81">
        <f t="shared" si="10"/>
        <v>2.020915881475514E-2</v>
      </c>
      <c r="X81">
        <f t="shared" si="12"/>
        <v>9.9841126116828327E-3</v>
      </c>
    </row>
    <row r="82" spans="4:24" x14ac:dyDescent="0.25">
      <c r="D82">
        <f t="shared" si="15"/>
        <v>0.80000000000000049</v>
      </c>
      <c r="E82">
        <f t="shared" si="13"/>
        <v>9.158934435839098E-3</v>
      </c>
      <c r="T82">
        <f t="shared" si="16"/>
        <v>0.80000000000000049</v>
      </c>
      <c r="U82">
        <f t="shared" si="14"/>
        <v>0.5130000000000009</v>
      </c>
      <c r="V82">
        <f t="shared" si="11"/>
        <v>0.19999999999999951</v>
      </c>
      <c r="W82">
        <f t="shared" si="10"/>
        <v>1.7888543819998208E-2</v>
      </c>
      <c r="X82">
        <f t="shared" si="12"/>
        <v>9.1768229796590963E-3</v>
      </c>
    </row>
    <row r="83" spans="4:24" x14ac:dyDescent="0.25">
      <c r="D83">
        <f t="shared" si="15"/>
        <v>0.8100000000000005</v>
      </c>
      <c r="E83">
        <f t="shared" si="13"/>
        <v>8.3625563845696159E-3</v>
      </c>
      <c r="T83">
        <f t="shared" si="16"/>
        <v>0.8100000000000005</v>
      </c>
      <c r="U83">
        <f t="shared" si="14"/>
        <v>0.53244100000000094</v>
      </c>
      <c r="V83">
        <f t="shared" si="11"/>
        <v>0.1899999999999995</v>
      </c>
      <c r="W83">
        <f t="shared" si="10"/>
        <v>1.5735625186181722E-2</v>
      </c>
      <c r="X83">
        <f t="shared" si="12"/>
        <v>8.3782920097557976E-3</v>
      </c>
    </row>
    <row r="84" spans="4:24" x14ac:dyDescent="0.25">
      <c r="D84">
        <f t="shared" si="15"/>
        <v>0.82000000000000051</v>
      </c>
      <c r="E84">
        <f t="shared" si="13"/>
        <v>7.5791904456168563E-3</v>
      </c>
      <c r="T84">
        <f t="shared" si="16"/>
        <v>0.82000000000000051</v>
      </c>
      <c r="U84">
        <f t="shared" si="14"/>
        <v>0.55236800000000097</v>
      </c>
      <c r="V84">
        <f t="shared" si="11"/>
        <v>0.17999999999999949</v>
      </c>
      <c r="W84">
        <f t="shared" si="10"/>
        <v>1.3746155826266383E-2</v>
      </c>
      <c r="X84">
        <f t="shared" si="12"/>
        <v>7.5929366014431225E-3</v>
      </c>
    </row>
    <row r="85" spans="4:24" x14ac:dyDescent="0.25">
      <c r="D85">
        <f t="shared" si="15"/>
        <v>0.83000000000000052</v>
      </c>
      <c r="E85">
        <f t="shared" si="13"/>
        <v>6.8132853874660424E-3</v>
      </c>
      <c r="T85">
        <f t="shared" si="16"/>
        <v>0.83000000000000052</v>
      </c>
      <c r="U85">
        <f t="shared" si="14"/>
        <v>0.57278700000000105</v>
      </c>
      <c r="V85">
        <f t="shared" si="11"/>
        <v>0.16999999999999948</v>
      </c>
      <c r="W85">
        <f t="shared" si="10"/>
        <v>1.1915775258034949E-2</v>
      </c>
      <c r="X85">
        <f t="shared" si="12"/>
        <v>6.8252011627240768E-3</v>
      </c>
    </row>
    <row r="86" spans="4:24" x14ac:dyDescent="0.25">
      <c r="D86">
        <f t="shared" si="15"/>
        <v>0.84000000000000052</v>
      </c>
      <c r="E86">
        <f t="shared" si="13"/>
        <v>6.0692889599999614E-3</v>
      </c>
      <c r="T86">
        <f t="shared" si="16"/>
        <v>0.84000000000000052</v>
      </c>
      <c r="U86">
        <f t="shared" si="14"/>
        <v>0.59370400000000112</v>
      </c>
      <c r="V86">
        <f t="shared" si="11"/>
        <v>0.15999999999999948</v>
      </c>
      <c r="W86">
        <f t="shared" ref="W86:W102" si="17">POWER(V86,gas_diffusion_exp)</f>
        <v>1.0239999999999916E-2</v>
      </c>
      <c r="X86">
        <f t="shared" si="12"/>
        <v>6.0795289599999613E-3</v>
      </c>
    </row>
    <row r="87" spans="4:24" x14ac:dyDescent="0.25">
      <c r="D87">
        <f t="shared" si="15"/>
        <v>0.85000000000000053</v>
      </c>
      <c r="E87">
        <f t="shared" si="13"/>
        <v>5.3516157693516298E-3</v>
      </c>
      <c r="T87">
        <f t="shared" si="16"/>
        <v>0.85000000000000053</v>
      </c>
      <c r="U87">
        <f t="shared" si="14"/>
        <v>0.61512500000000114</v>
      </c>
      <c r="V87">
        <f t="shared" si="11"/>
        <v>0.14999999999999947</v>
      </c>
      <c r="W87">
        <f t="shared" si="17"/>
        <v>8.7142125289666108E-3</v>
      </c>
      <c r="X87">
        <f t="shared" si="12"/>
        <v>5.3603299818805964E-3</v>
      </c>
    </row>
    <row r="88" spans="4:24" x14ac:dyDescent="0.25">
      <c r="D88">
        <f t="shared" si="15"/>
        <v>0.86000000000000054</v>
      </c>
      <c r="E88">
        <f t="shared" si="13"/>
        <v>4.664611116371657E-3</v>
      </c>
      <c r="T88">
        <f t="shared" si="16"/>
        <v>0.86000000000000054</v>
      </c>
      <c r="U88">
        <f t="shared" si="14"/>
        <v>0.63705600000000118</v>
      </c>
      <c r="V88">
        <f t="shared" si="11"/>
        <v>0.13999999999999946</v>
      </c>
      <c r="W88">
        <f t="shared" si="17"/>
        <v>7.3336484780768497E-3</v>
      </c>
      <c r="X88">
        <f t="shared" si="12"/>
        <v>4.6719447648497338E-3</v>
      </c>
    </row>
    <row r="89" spans="4:24" x14ac:dyDescent="0.25">
      <c r="D89">
        <f t="shared" si="15"/>
        <v>0.87000000000000055</v>
      </c>
      <c r="E89">
        <f t="shared" si="13"/>
        <v>4.0125101003141619E-3</v>
      </c>
      <c r="T89">
        <f t="shared" si="16"/>
        <v>0.87000000000000055</v>
      </c>
      <c r="U89">
        <f t="shared" si="14"/>
        <v>0.65950300000000117</v>
      </c>
      <c r="V89">
        <f t="shared" si="11"/>
        <v>0.12999999999999945</v>
      </c>
      <c r="W89">
        <f t="shared" si="17"/>
        <v>6.0933816555340742E-3</v>
      </c>
      <c r="X89">
        <f t="shared" si="12"/>
        <v>4.0186034819696959E-3</v>
      </c>
    </row>
    <row r="90" spans="4:24" x14ac:dyDescent="0.25">
      <c r="D90">
        <f t="shared" si="15"/>
        <v>0.88000000000000056</v>
      </c>
      <c r="E90">
        <f t="shared" si="13"/>
        <v>3.3993910884544307E-3</v>
      </c>
      <c r="T90">
        <f t="shared" si="16"/>
        <v>0.88000000000000056</v>
      </c>
      <c r="U90">
        <f t="shared" si="14"/>
        <v>0.6824720000000013</v>
      </c>
      <c r="V90">
        <f t="shared" si="11"/>
        <v>0.11999999999999944</v>
      </c>
      <c r="W90">
        <f t="shared" si="17"/>
        <v>4.9883063257983072E-3</v>
      </c>
      <c r="X90">
        <f t="shared" si="12"/>
        <v>3.4043793947802288E-3</v>
      </c>
    </row>
    <row r="91" spans="4:24" x14ac:dyDescent="0.25">
      <c r="D91">
        <f t="shared" si="15"/>
        <v>0.89000000000000057</v>
      </c>
      <c r="E91">
        <f t="shared" si="13"/>
        <v>2.8291223708167557E-3</v>
      </c>
      <c r="T91">
        <f t="shared" si="16"/>
        <v>0.89000000000000057</v>
      </c>
      <c r="U91">
        <f t="shared" si="14"/>
        <v>0.7059690000000014</v>
      </c>
      <c r="V91">
        <f t="shared" si="11"/>
        <v>0.10999999999999943</v>
      </c>
      <c r="W91">
        <f t="shared" si="17"/>
        <v>4.0131159963299806E-3</v>
      </c>
      <c r="X91">
        <f t="shared" si="12"/>
        <v>2.8331354868130856E-3</v>
      </c>
    </row>
    <row r="92" spans="4:24" x14ac:dyDescent="0.25">
      <c r="D92">
        <f t="shared" si="15"/>
        <v>0.90000000000000058</v>
      </c>
      <c r="E92">
        <f t="shared" si="13"/>
        <v>2.305300414262718E-3</v>
      </c>
      <c r="T92">
        <f t="shared" si="16"/>
        <v>0.90000000000000058</v>
      </c>
      <c r="U92">
        <f t="shared" si="14"/>
        <v>0.73000000000000143</v>
      </c>
      <c r="V92">
        <f t="shared" si="11"/>
        <v>9.9999999999999423E-2</v>
      </c>
      <c r="W92">
        <f t="shared" si="17"/>
        <v>3.1622776601683313E-3</v>
      </c>
      <c r="X92">
        <f t="shared" si="12"/>
        <v>2.3084626919228864E-3</v>
      </c>
    </row>
    <row r="93" spans="4:24" x14ac:dyDescent="0.25">
      <c r="D93">
        <f t="shared" si="15"/>
        <v>0.91000000000000059</v>
      </c>
      <c r="E93">
        <f t="shared" si="13"/>
        <v>1.8311775299999734E-3</v>
      </c>
      <c r="T93">
        <f t="shared" si="16"/>
        <v>0.91000000000000059</v>
      </c>
      <c r="U93">
        <f t="shared" si="14"/>
        <v>0.75457100000000144</v>
      </c>
      <c r="V93">
        <f t="shared" si="11"/>
        <v>8.9999999999999414E-2</v>
      </c>
      <c r="W93">
        <f t="shared" si="17"/>
        <v>2.42999999999996E-3</v>
      </c>
      <c r="X93">
        <f t="shared" si="12"/>
        <v>1.8336075299999733E-3</v>
      </c>
    </row>
    <row r="94" spans="4:24" x14ac:dyDescent="0.25">
      <c r="D94">
        <f t="shared" si="15"/>
        <v>0.9200000000000006</v>
      </c>
      <c r="E94">
        <f t="shared" si="13"/>
        <v>1.4095758469851684E-3</v>
      </c>
      <c r="T94">
        <f t="shared" si="16"/>
        <v>0.9200000000000006</v>
      </c>
      <c r="U94">
        <f t="shared" si="14"/>
        <v>0.77968800000000149</v>
      </c>
      <c r="V94">
        <f t="shared" si="11"/>
        <v>7.9999999999999405E-2</v>
      </c>
      <c r="W94">
        <f t="shared" si="17"/>
        <v>1.8101933598375288E-3</v>
      </c>
      <c r="X94">
        <f t="shared" si="12"/>
        <v>1.4113860403450059E-3</v>
      </c>
    </row>
    <row r="95" spans="4:24" x14ac:dyDescent="0.25">
      <c r="D95">
        <f t="shared" si="15"/>
        <v>0.9300000000000006</v>
      </c>
      <c r="E95">
        <f t="shared" si="13"/>
        <v>1.0427830077838296E-3</v>
      </c>
      <c r="T95">
        <f t="shared" si="16"/>
        <v>0.9300000000000006</v>
      </c>
      <c r="U95">
        <f t="shared" si="14"/>
        <v>0.80535700000000154</v>
      </c>
      <c r="V95">
        <f t="shared" si="11"/>
        <v>6.9999999999999396E-2</v>
      </c>
      <c r="W95">
        <f t="shared" si="17"/>
        <v>1.2964181424216209E-3</v>
      </c>
      <c r="X95">
        <f t="shared" si="12"/>
        <v>1.0440794259262514E-3</v>
      </c>
    </row>
    <row r="96" spans="4:24" x14ac:dyDescent="0.25">
      <c r="D96">
        <f t="shared" si="15"/>
        <v>0.94000000000000061</v>
      </c>
      <c r="E96">
        <f t="shared" si="13"/>
        <v>7.3242251586711925E-4</v>
      </c>
      <c r="T96">
        <f t="shared" si="16"/>
        <v>0.94000000000000061</v>
      </c>
      <c r="U96">
        <f t="shared" si="14"/>
        <v>0.83158400000000166</v>
      </c>
      <c r="V96">
        <f t="shared" si="11"/>
        <v>5.9999999999999387E-2</v>
      </c>
      <c r="W96">
        <f t="shared" si="17"/>
        <v>8.8181630740192174E-4</v>
      </c>
      <c r="X96">
        <f t="shared" si="12"/>
        <v>7.3330433217452112E-4</v>
      </c>
    </row>
    <row r="97" spans="4:24" x14ac:dyDescent="0.25">
      <c r="D97">
        <f t="shared" si="15"/>
        <v>0.95000000000000062</v>
      </c>
      <c r="E97">
        <f t="shared" si="13"/>
        <v>4.7928719555220681E-4</v>
      </c>
      <c r="T97">
        <f t="shared" si="16"/>
        <v>0.95000000000000062</v>
      </c>
      <c r="U97">
        <f t="shared" si="14"/>
        <v>0.85837500000000166</v>
      </c>
      <c r="V97">
        <f t="shared" si="11"/>
        <v>4.9999999999999378E-2</v>
      </c>
      <c r="W97">
        <f t="shared" si="17"/>
        <v>5.5901699437493034E-4</v>
      </c>
      <c r="X97">
        <f t="shared" si="12"/>
        <v>4.7984621254658176E-4</v>
      </c>
    </row>
    <row r="98" spans="4:24" x14ac:dyDescent="0.25">
      <c r="D98">
        <f t="shared" si="15"/>
        <v>0.96000000000000063</v>
      </c>
      <c r="E98">
        <f t="shared" si="13"/>
        <v>2.8311551999998954E-4</v>
      </c>
      <c r="T98">
        <f t="shared" si="16"/>
        <v>0.96000000000000063</v>
      </c>
      <c r="U98">
        <f t="shared" si="14"/>
        <v>0.88573600000000174</v>
      </c>
      <c r="V98">
        <f t="shared" si="11"/>
        <v>3.9999999999999369E-2</v>
      </c>
      <c r="W98">
        <f t="shared" si="17"/>
        <v>3.1999999999998756E-4</v>
      </c>
      <c r="X98">
        <f t="shared" ref="X98:X102" si="18">U98*W98</f>
        <v>2.8343551999998953E-4</v>
      </c>
    </row>
    <row r="99" spans="4:24" x14ac:dyDescent="0.25">
      <c r="D99">
        <f t="shared" si="15"/>
        <v>0.97000000000000064</v>
      </c>
      <c r="E99">
        <f t="shared" si="13"/>
        <v>1.4227164060266051E-4</v>
      </c>
      <c r="T99">
        <f t="shared" si="16"/>
        <v>0.97000000000000064</v>
      </c>
      <c r="U99">
        <f t="shared" si="14"/>
        <v>0.91367300000000184</v>
      </c>
      <c r="V99">
        <f t="shared" si="11"/>
        <v>2.9999999999999361E-2</v>
      </c>
      <c r="W99">
        <f t="shared" si="17"/>
        <v>1.5588457268119054E-4</v>
      </c>
      <c r="X99">
        <f t="shared" si="18"/>
        <v>1.424275251753417E-4</v>
      </c>
    </row>
    <row r="100" spans="4:24" x14ac:dyDescent="0.25">
      <c r="D100">
        <f t="shared" si="15"/>
        <v>0.98000000000000065</v>
      </c>
      <c r="E100">
        <f t="shared" si="13"/>
        <v>5.3241859647878124E-5</v>
      </c>
      <c r="T100">
        <f t="shared" si="16"/>
        <v>0.98000000000000065</v>
      </c>
      <c r="U100">
        <f t="shared" si="14"/>
        <v>0.94219200000000181</v>
      </c>
      <c r="V100">
        <f t="shared" si="11"/>
        <v>1.9999999999999352E-2</v>
      </c>
      <c r="W100">
        <f t="shared" si="17"/>
        <v>5.6568542494919231E-5</v>
      </c>
      <c r="X100">
        <f t="shared" si="18"/>
        <v>5.3298428190373041E-5</v>
      </c>
    </row>
    <row r="101" spans="4:24" x14ac:dyDescent="0.25">
      <c r="D101">
        <f t="shared" si="15"/>
        <v>0.99000000000000066</v>
      </c>
      <c r="E101">
        <f t="shared" si="13"/>
        <v>9.7029899999984138E-6</v>
      </c>
      <c r="T101">
        <f t="shared" si="16"/>
        <v>0.99000000000000066</v>
      </c>
      <c r="U101">
        <f t="shared" si="14"/>
        <v>0.97129900000000191</v>
      </c>
      <c r="V101">
        <f t="shared" si="11"/>
        <v>9.9999999999993427E-3</v>
      </c>
      <c r="W101">
        <f t="shared" si="17"/>
        <v>9.9999999999983457E-6</v>
      </c>
      <c r="X101">
        <f t="shared" si="18"/>
        <v>9.712989999998412E-6</v>
      </c>
    </row>
    <row r="102" spans="4:24" x14ac:dyDescent="0.25">
      <c r="D102">
        <f t="shared" si="15"/>
        <v>1.0000000000000007</v>
      </c>
      <c r="E102" t="e">
        <f t="shared" si="13"/>
        <v>#NUM!</v>
      </c>
      <c r="T102">
        <f t="shared" si="16"/>
        <v>1.0000000000000007</v>
      </c>
      <c r="U102">
        <f t="shared" si="14"/>
        <v>1.0010000000000019</v>
      </c>
      <c r="V102">
        <f t="shared" si="11"/>
        <v>0</v>
      </c>
      <c r="W102">
        <f t="shared" si="17"/>
        <v>0</v>
      </c>
      <c r="X102">
        <f t="shared" si="18"/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2"/>
  <sheetViews>
    <sheetView topLeftCell="F1" workbookViewId="0">
      <selection activeCell="W19" sqref="W19"/>
    </sheetView>
  </sheetViews>
  <sheetFormatPr defaultRowHeight="15" x14ac:dyDescent="0.25"/>
  <cols>
    <col min="1" max="1" width="28.42578125" customWidth="1"/>
    <col min="18" max="18" width="14.42578125" customWidth="1"/>
    <col min="19" max="19" width="16.7109375" customWidth="1"/>
    <col min="20" max="20" width="17.85546875" customWidth="1"/>
    <col min="21" max="21" width="21" customWidth="1"/>
    <col min="22" max="22" width="21.42578125" customWidth="1"/>
    <col min="23" max="23" width="23.42578125" customWidth="1"/>
  </cols>
  <sheetData>
    <row r="1" spans="1:23" ht="30" x14ac:dyDescent="0.25">
      <c r="R1" t="s">
        <v>104</v>
      </c>
      <c r="S1" t="s">
        <v>137</v>
      </c>
      <c r="T1" t="s">
        <v>106</v>
      </c>
      <c r="U1" t="s">
        <v>99</v>
      </c>
      <c r="V1" s="5" t="s">
        <v>101</v>
      </c>
      <c r="W1" s="5" t="s">
        <v>105</v>
      </c>
    </row>
    <row r="2" spans="1:23" x14ac:dyDescent="0.25">
      <c r="R2">
        <v>0</v>
      </c>
      <c r="S2">
        <v>0.5</v>
      </c>
      <c r="T2">
        <f>POWER(R2,3)+0.001</f>
        <v>1E-3</v>
      </c>
      <c r="U2">
        <f>1-R2-S2</f>
        <v>0.5</v>
      </c>
      <c r="V2">
        <f t="shared" ref="V2:V21" si="0">MAX(min_anaerobic_resp_factor,POWER(U2,gas_diffusion_exp))</f>
        <v>0.17677669529663689</v>
      </c>
      <c r="W2">
        <f t="shared" ref="W2:W33" si="1">T2*V2</f>
        <v>1.7677669529663691E-4</v>
      </c>
    </row>
    <row r="3" spans="1:23" x14ac:dyDescent="0.25">
      <c r="A3" t="s">
        <v>100</v>
      </c>
      <c r="B3">
        <v>2.5</v>
      </c>
      <c r="R3">
        <f>R2+0.01</f>
        <v>0.01</v>
      </c>
      <c r="S3">
        <v>0.5</v>
      </c>
      <c r="T3">
        <f t="shared" ref="T3:T52" si="2">POWER(R3,3)+0.001</f>
        <v>1.0009999999999999E-3</v>
      </c>
      <c r="U3">
        <f t="shared" ref="U3:U52" si="3">1-R3-S3</f>
        <v>0.49</v>
      </c>
      <c r="V3">
        <f t="shared" si="0"/>
        <v>0.16806999999999997</v>
      </c>
      <c r="W3">
        <f t="shared" si="1"/>
        <v>1.6823806999999996E-4</v>
      </c>
    </row>
    <row r="4" spans="1:23" x14ac:dyDescent="0.25">
      <c r="A4" t="s">
        <v>102</v>
      </c>
      <c r="B4">
        <v>3.0000000000000001E-3</v>
      </c>
      <c r="R4">
        <f t="shared" ref="R4:R52" si="4">R3+0.01</f>
        <v>0.02</v>
      </c>
      <c r="S4">
        <v>0.5</v>
      </c>
      <c r="T4">
        <f t="shared" si="2"/>
        <v>1.008E-3</v>
      </c>
      <c r="U4">
        <f t="shared" si="3"/>
        <v>0.48</v>
      </c>
      <c r="V4">
        <f t="shared" si="0"/>
        <v>0.15962580242554775</v>
      </c>
      <c r="W4">
        <f t="shared" si="1"/>
        <v>1.6090280884495213E-4</v>
      </c>
    </row>
    <row r="5" spans="1:23" x14ac:dyDescent="0.25">
      <c r="R5">
        <f t="shared" si="4"/>
        <v>0.03</v>
      </c>
      <c r="S5">
        <v>0.5</v>
      </c>
      <c r="T5">
        <f t="shared" si="2"/>
        <v>1.0269999999999999E-3</v>
      </c>
      <c r="U5">
        <f t="shared" si="3"/>
        <v>0.47</v>
      </c>
      <c r="V5">
        <f t="shared" si="0"/>
        <v>0.15144141012285905</v>
      </c>
      <c r="W5">
        <f t="shared" si="1"/>
        <v>1.5553032819617623E-4</v>
      </c>
    </row>
    <row r="6" spans="1:23" x14ac:dyDescent="0.25">
      <c r="R6">
        <f t="shared" si="4"/>
        <v>0.04</v>
      </c>
      <c r="S6">
        <v>0.5</v>
      </c>
      <c r="T6">
        <f t="shared" si="2"/>
        <v>1.0640000000000001E-3</v>
      </c>
      <c r="U6">
        <f t="shared" si="3"/>
        <v>0.45999999999999996</v>
      </c>
      <c r="V6">
        <f t="shared" si="0"/>
        <v>0.14351410244293067</v>
      </c>
      <c r="W6">
        <f t="shared" si="1"/>
        <v>1.5269900499927824E-4</v>
      </c>
    </row>
    <row r="7" spans="1:23" x14ac:dyDescent="0.25">
      <c r="R7">
        <f t="shared" si="4"/>
        <v>0.05</v>
      </c>
      <c r="S7">
        <v>0.5</v>
      </c>
      <c r="T7">
        <f t="shared" si="2"/>
        <v>1.1250000000000001E-3</v>
      </c>
      <c r="U7">
        <f t="shared" si="3"/>
        <v>0.44999999999999996</v>
      </c>
      <c r="V7">
        <f t="shared" si="0"/>
        <v>0.13584112963311218</v>
      </c>
      <c r="W7">
        <f t="shared" si="1"/>
        <v>1.5282127083725123E-4</v>
      </c>
    </row>
    <row r="8" spans="1:23" x14ac:dyDescent="0.25">
      <c r="R8">
        <f t="shared" si="4"/>
        <v>6.0000000000000005E-2</v>
      </c>
      <c r="S8">
        <v>0.5</v>
      </c>
      <c r="T8">
        <f t="shared" si="2"/>
        <v>1.2160000000000001E-3</v>
      </c>
      <c r="U8">
        <f t="shared" si="3"/>
        <v>0.43999999999999995</v>
      </c>
      <c r="V8">
        <f t="shared" si="0"/>
        <v>0.12841971188256104</v>
      </c>
      <c r="W8">
        <f t="shared" si="1"/>
        <v>1.5615836964919425E-4</v>
      </c>
    </row>
    <row r="9" spans="1:23" x14ac:dyDescent="0.25">
      <c r="R9">
        <f t="shared" si="4"/>
        <v>7.0000000000000007E-2</v>
      </c>
      <c r="S9">
        <v>0.5</v>
      </c>
      <c r="T9">
        <f t="shared" si="2"/>
        <v>1.343E-3</v>
      </c>
      <c r="U9">
        <f t="shared" si="3"/>
        <v>0.42999999999999994</v>
      </c>
      <c r="V9">
        <f t="shared" si="0"/>
        <v>0.12124703831434393</v>
      </c>
      <c r="W9">
        <f t="shared" si="1"/>
        <v>1.6283477245616389E-4</v>
      </c>
    </row>
    <row r="10" spans="1:23" x14ac:dyDescent="0.25">
      <c r="R10">
        <f t="shared" si="4"/>
        <v>0.08</v>
      </c>
      <c r="S10">
        <v>0.5</v>
      </c>
      <c r="T10">
        <f t="shared" si="2"/>
        <v>1.5120000000000001E-3</v>
      </c>
      <c r="U10">
        <f t="shared" si="3"/>
        <v>0.42000000000000004</v>
      </c>
      <c r="V10">
        <f t="shared" si="0"/>
        <v>0.11432026591991469</v>
      </c>
      <c r="W10">
        <f t="shared" si="1"/>
        <v>1.7285224207091104E-4</v>
      </c>
    </row>
    <row r="11" spans="1:23" x14ac:dyDescent="0.25">
      <c r="R11">
        <f t="shared" si="4"/>
        <v>0.09</v>
      </c>
      <c r="S11">
        <v>0.5</v>
      </c>
      <c r="T11">
        <f t="shared" si="2"/>
        <v>1.7290000000000001E-3</v>
      </c>
      <c r="U11">
        <f t="shared" si="3"/>
        <v>0.41000000000000003</v>
      </c>
      <c r="V11">
        <f t="shared" si="0"/>
        <v>0.10763651843124621</v>
      </c>
      <c r="W11">
        <f t="shared" si="1"/>
        <v>1.8610354036762469E-4</v>
      </c>
    </row>
    <row r="12" spans="1:23" x14ac:dyDescent="0.25">
      <c r="R12">
        <f t="shared" si="4"/>
        <v>9.9999999999999992E-2</v>
      </c>
      <c r="S12">
        <v>0.5</v>
      </c>
      <c r="T12">
        <f t="shared" si="2"/>
        <v>2E-3</v>
      </c>
      <c r="U12">
        <f t="shared" si="3"/>
        <v>0.4</v>
      </c>
      <c r="V12">
        <f t="shared" si="0"/>
        <v>0.10119288512538817</v>
      </c>
      <c r="W12">
        <f t="shared" si="1"/>
        <v>2.0238577025077635E-4</v>
      </c>
    </row>
    <row r="13" spans="1:23" x14ac:dyDescent="0.25">
      <c r="R13">
        <f t="shared" si="4"/>
        <v>0.10999999999999999</v>
      </c>
      <c r="S13">
        <v>0.5</v>
      </c>
      <c r="T13">
        <f t="shared" si="2"/>
        <v>2.3309999999999997E-3</v>
      </c>
      <c r="U13">
        <f t="shared" si="3"/>
        <v>0.39</v>
      </c>
      <c r="V13">
        <f t="shared" si="0"/>
        <v>9.4986419555639634E-2</v>
      </c>
      <c r="W13">
        <f t="shared" si="1"/>
        <v>2.2141334398419597E-4</v>
      </c>
    </row>
    <row r="14" spans="1:23" x14ac:dyDescent="0.25">
      <c r="R14">
        <f t="shared" si="4"/>
        <v>0.11999999999999998</v>
      </c>
      <c r="S14">
        <v>0.5</v>
      </c>
      <c r="T14">
        <f t="shared" si="2"/>
        <v>2.7279999999999995E-3</v>
      </c>
      <c r="U14">
        <f t="shared" si="3"/>
        <v>0.38</v>
      </c>
      <c r="V14">
        <f t="shared" si="0"/>
        <v>8.9014138202872017E-2</v>
      </c>
      <c r="W14">
        <f t="shared" si="1"/>
        <v>2.4283056901743482E-4</v>
      </c>
    </row>
    <row r="15" spans="1:23" x14ac:dyDescent="0.25">
      <c r="R15">
        <f t="shared" si="4"/>
        <v>0.12999999999999998</v>
      </c>
      <c r="S15">
        <v>0.5</v>
      </c>
      <c r="T15">
        <f t="shared" si="2"/>
        <v>3.1969999999999989E-3</v>
      </c>
      <c r="U15">
        <f t="shared" si="3"/>
        <v>0.37</v>
      </c>
      <c r="V15">
        <f t="shared" si="0"/>
        <v>8.3273019039782653E-2</v>
      </c>
      <c r="W15">
        <f t="shared" si="1"/>
        <v>2.6622384187018506E-4</v>
      </c>
    </row>
    <row r="16" spans="1:23" x14ac:dyDescent="0.25">
      <c r="R16">
        <f t="shared" si="4"/>
        <v>0.13999999999999999</v>
      </c>
      <c r="S16">
        <v>0.5</v>
      </c>
      <c r="T16">
        <f t="shared" si="2"/>
        <v>3.7439999999999991E-3</v>
      </c>
      <c r="U16">
        <f t="shared" si="3"/>
        <v>0.36</v>
      </c>
      <c r="V16">
        <f t="shared" si="0"/>
        <v>7.7759999999999996E-2</v>
      </c>
      <c r="W16">
        <f t="shared" si="1"/>
        <v>2.9113343999999993E-4</v>
      </c>
    </row>
    <row r="17" spans="6:23" x14ac:dyDescent="0.25">
      <c r="R17">
        <f t="shared" si="4"/>
        <v>0.15</v>
      </c>
      <c r="S17">
        <v>0.5</v>
      </c>
      <c r="T17">
        <f t="shared" si="2"/>
        <v>4.3750000000000004E-3</v>
      </c>
      <c r="U17">
        <f t="shared" si="3"/>
        <v>0.35</v>
      </c>
      <c r="V17">
        <f t="shared" si="0"/>
        <v>7.247197734297027E-2</v>
      </c>
      <c r="W17">
        <f t="shared" si="1"/>
        <v>3.1706490087549496E-4</v>
      </c>
    </row>
    <row r="18" spans="6:23" x14ac:dyDescent="0.25">
      <c r="R18">
        <f t="shared" si="4"/>
        <v>0.16</v>
      </c>
      <c r="S18">
        <v>0.5</v>
      </c>
      <c r="T18">
        <f t="shared" si="2"/>
        <v>5.0960000000000007E-3</v>
      </c>
      <c r="U18">
        <f t="shared" si="3"/>
        <v>0.33999999999999997</v>
      </c>
      <c r="V18">
        <f t="shared" si="0"/>
        <v>6.7405803904411657E-2</v>
      </c>
      <c r="W18">
        <f t="shared" si="1"/>
        <v>3.4349997669688183E-4</v>
      </c>
    </row>
    <row r="19" spans="6:23" x14ac:dyDescent="0.25">
      <c r="R19">
        <f t="shared" si="4"/>
        <v>0.17</v>
      </c>
      <c r="S19">
        <v>0.5</v>
      </c>
      <c r="T19">
        <f t="shared" si="2"/>
        <v>5.9130000000000016E-3</v>
      </c>
      <c r="U19">
        <f t="shared" si="3"/>
        <v>0.32999999999999996</v>
      </c>
      <c r="V19">
        <f t="shared" si="0"/>
        <v>6.2558287220799105E-2</v>
      </c>
      <c r="W19">
        <f t="shared" si="1"/>
        <v>3.6990715233658523E-4</v>
      </c>
    </row>
    <row r="20" spans="6:23" x14ac:dyDescent="0.25">
      <c r="F20" s="3" t="s">
        <v>103</v>
      </c>
      <c r="R20">
        <f t="shared" si="4"/>
        <v>0.18000000000000002</v>
      </c>
      <c r="S20">
        <v>0.5</v>
      </c>
      <c r="T20">
        <f t="shared" si="2"/>
        <v>6.8320000000000013E-3</v>
      </c>
      <c r="U20">
        <f t="shared" si="3"/>
        <v>0.31999999999999995</v>
      </c>
      <c r="V20">
        <f t="shared" si="0"/>
        <v>5.7926187514801948E-2</v>
      </c>
      <c r="W20">
        <f t="shared" si="1"/>
        <v>3.9575171310112699E-4</v>
      </c>
    </row>
    <row r="21" spans="6:23" x14ac:dyDescent="0.25">
      <c r="F21" s="4" t="s">
        <v>97</v>
      </c>
      <c r="G21" s="4"/>
      <c r="H21" s="4"/>
      <c r="I21" s="4"/>
      <c r="J21" s="4"/>
      <c r="K21" s="4"/>
      <c r="L21" s="4"/>
      <c r="M21" s="4"/>
      <c r="N21" s="4"/>
      <c r="R21">
        <f t="shared" si="4"/>
        <v>0.19000000000000003</v>
      </c>
      <c r="S21">
        <v>0.5</v>
      </c>
      <c r="T21">
        <f t="shared" si="2"/>
        <v>7.8590000000000049E-3</v>
      </c>
      <c r="U21">
        <f t="shared" si="3"/>
        <v>0.30999999999999994</v>
      </c>
      <c r="V21">
        <f t="shared" si="0"/>
        <v>5.3506215526796477E-2</v>
      </c>
      <c r="W21">
        <f t="shared" si="1"/>
        <v>4.2050534782509376E-4</v>
      </c>
    </row>
    <row r="22" spans="6:23" x14ac:dyDescent="0.25">
      <c r="F22" s="4" t="s">
        <v>98</v>
      </c>
      <c r="G22" s="4"/>
      <c r="H22" s="4"/>
      <c r="I22" s="4"/>
      <c r="J22" s="4"/>
      <c r="K22" s="4"/>
      <c r="L22" s="4"/>
      <c r="M22" s="4"/>
      <c r="N22" s="4"/>
      <c r="R22">
        <f t="shared" si="4"/>
        <v>0.20000000000000004</v>
      </c>
      <c r="S22">
        <v>0.5</v>
      </c>
      <c r="T22">
        <f t="shared" si="2"/>
        <v>9.0000000000000045E-3</v>
      </c>
      <c r="U22">
        <f t="shared" si="3"/>
        <v>0.29999999999999993</v>
      </c>
      <c r="V22">
        <f t="shared" ref="V22:V52" si="5">POWER(U22,gas_diffusion_exp)</f>
        <v>4.9295030175464938E-2</v>
      </c>
      <c r="W22">
        <f t="shared" si="1"/>
        <v>4.4365527157918464E-4</v>
      </c>
    </row>
    <row r="23" spans="6:23" x14ac:dyDescent="0.25">
      <c r="R23">
        <f t="shared" si="4"/>
        <v>0.21000000000000005</v>
      </c>
      <c r="S23">
        <v>0.5</v>
      </c>
      <c r="T23">
        <f t="shared" si="2"/>
        <v>1.0261000000000006E-2</v>
      </c>
      <c r="U23">
        <f t="shared" si="3"/>
        <v>0.28999999999999992</v>
      </c>
      <c r="V23">
        <f t="shared" si="5"/>
        <v>4.5289236028001154E-2</v>
      </c>
      <c r="W23">
        <f t="shared" si="1"/>
        <v>4.6471285088332012E-4</v>
      </c>
    </row>
    <row r="24" spans="6:23" x14ac:dyDescent="0.25">
      <c r="R24">
        <f t="shared" si="4"/>
        <v>0.22000000000000006</v>
      </c>
      <c r="S24">
        <v>0.5</v>
      </c>
      <c r="T24">
        <f t="shared" si="2"/>
        <v>1.1648000000000009E-2</v>
      </c>
      <c r="U24">
        <f t="shared" si="3"/>
        <v>0.27999999999999992</v>
      </c>
      <c r="V24">
        <f t="shared" si="5"/>
        <v>4.1485380557492749E-2</v>
      </c>
      <c r="W24">
        <f t="shared" si="1"/>
        <v>4.8322171273367588E-4</v>
      </c>
    </row>
    <row r="25" spans="6:23" x14ac:dyDescent="0.25">
      <c r="R25">
        <f t="shared" si="4"/>
        <v>0.23000000000000007</v>
      </c>
      <c r="S25">
        <v>0.5</v>
      </c>
      <c r="T25">
        <f t="shared" si="2"/>
        <v>1.3167000000000012E-2</v>
      </c>
      <c r="U25">
        <f t="shared" si="3"/>
        <v>0.26999999999999991</v>
      </c>
      <c r="V25">
        <f t="shared" si="5"/>
        <v>3.7879951161531311E-2</v>
      </c>
      <c r="W25">
        <f t="shared" si="1"/>
        <v>4.9876531694388322E-4</v>
      </c>
    </row>
    <row r="26" spans="6:23" x14ac:dyDescent="0.25">
      <c r="R26">
        <f t="shared" si="4"/>
        <v>0.24000000000000007</v>
      </c>
      <c r="S26">
        <v>0.5</v>
      </c>
      <c r="T26">
        <f t="shared" si="2"/>
        <v>1.4824000000000011E-2</v>
      </c>
      <c r="U26">
        <f t="shared" si="3"/>
        <v>0.2599999999999999</v>
      </c>
      <c r="V26">
        <f t="shared" si="5"/>
        <v>3.4469371911887189E-2</v>
      </c>
      <c r="W26">
        <f t="shared" si="1"/>
        <v>5.1097396922181605E-4</v>
      </c>
    </row>
    <row r="27" spans="6:23" x14ac:dyDescent="0.25">
      <c r="R27">
        <f t="shared" si="4"/>
        <v>0.25000000000000006</v>
      </c>
      <c r="S27">
        <v>0.5</v>
      </c>
      <c r="T27">
        <f t="shared" si="2"/>
        <v>1.6625000000000011E-2</v>
      </c>
      <c r="U27">
        <f t="shared" si="3"/>
        <v>0.25</v>
      </c>
      <c r="V27">
        <f t="shared" si="5"/>
        <v>3.125E-2</v>
      </c>
      <c r="W27">
        <f t="shared" si="1"/>
        <v>5.1953125000000035E-4</v>
      </c>
    </row>
    <row r="28" spans="6:23" x14ac:dyDescent="0.25">
      <c r="R28">
        <f t="shared" si="4"/>
        <v>0.26000000000000006</v>
      </c>
      <c r="S28">
        <v>0.5</v>
      </c>
      <c r="T28">
        <f t="shared" si="2"/>
        <v>1.8576000000000013E-2</v>
      </c>
      <c r="U28">
        <f t="shared" si="3"/>
        <v>0.24</v>
      </c>
      <c r="V28">
        <f t="shared" si="5"/>
        <v>2.821812183686221E-2</v>
      </c>
      <c r="W28">
        <f t="shared" si="1"/>
        <v>5.2417983124155275E-4</v>
      </c>
    </row>
    <row r="29" spans="6:23" x14ac:dyDescent="0.25">
      <c r="R29">
        <f t="shared" si="4"/>
        <v>0.27000000000000007</v>
      </c>
      <c r="S29">
        <v>0.5</v>
      </c>
      <c r="T29">
        <f t="shared" si="2"/>
        <v>2.0683000000000014E-2</v>
      </c>
      <c r="U29">
        <f t="shared" si="3"/>
        <v>0.22999999999999998</v>
      </c>
      <c r="V29">
        <f t="shared" si="5"/>
        <v>2.5369948758324282E-2</v>
      </c>
      <c r="W29">
        <f t="shared" si="1"/>
        <v>5.2472665016842148E-4</v>
      </c>
    </row>
    <row r="30" spans="6:23" x14ac:dyDescent="0.25">
      <c r="R30">
        <f t="shared" si="4"/>
        <v>0.28000000000000008</v>
      </c>
      <c r="S30">
        <v>0.5</v>
      </c>
      <c r="T30">
        <f t="shared" si="2"/>
        <v>2.2952000000000018E-2</v>
      </c>
      <c r="U30">
        <f t="shared" si="3"/>
        <v>0.21999999999999997</v>
      </c>
      <c r="V30">
        <f t="shared" si="5"/>
        <v>2.2701612277545385E-2</v>
      </c>
      <c r="W30">
        <f t="shared" si="1"/>
        <v>5.2104740499422204E-4</v>
      </c>
    </row>
    <row r="31" spans="6:23" x14ac:dyDescent="0.25">
      <c r="R31">
        <f t="shared" si="4"/>
        <v>0.29000000000000009</v>
      </c>
      <c r="S31">
        <v>0.5</v>
      </c>
      <c r="T31">
        <f t="shared" si="2"/>
        <v>2.5389000000000023E-2</v>
      </c>
      <c r="U31">
        <f t="shared" si="3"/>
        <v>0.20999999999999996</v>
      </c>
      <c r="V31">
        <f t="shared" si="5"/>
        <v>2.0209158814755247E-2</v>
      </c>
      <c r="W31">
        <f t="shared" si="1"/>
        <v>5.130903331478214E-4</v>
      </c>
    </row>
    <row r="32" spans="6:23" x14ac:dyDescent="0.25">
      <c r="R32">
        <f t="shared" si="4"/>
        <v>0.3000000000000001</v>
      </c>
      <c r="S32">
        <v>0.5</v>
      </c>
      <c r="T32">
        <f t="shared" si="2"/>
        <v>2.8000000000000028E-2</v>
      </c>
      <c r="U32">
        <f t="shared" si="3"/>
        <v>0.19999999999999996</v>
      </c>
      <c r="V32">
        <f t="shared" si="5"/>
        <v>1.7888543819998319E-2</v>
      </c>
      <c r="W32">
        <f t="shared" si="1"/>
        <v>5.0087922695995341E-4</v>
      </c>
    </row>
    <row r="33" spans="18:23" x14ac:dyDescent="0.25">
      <c r="R33">
        <f t="shared" si="4"/>
        <v>0.31000000000000011</v>
      </c>
      <c r="S33">
        <v>0.5</v>
      </c>
      <c r="T33">
        <f t="shared" si="2"/>
        <v>3.0791000000000034E-2</v>
      </c>
      <c r="U33">
        <f t="shared" si="3"/>
        <v>0.18999999999999995</v>
      </c>
      <c r="V33">
        <f t="shared" si="5"/>
        <v>1.573562518618182E-2</v>
      </c>
      <c r="W33">
        <f t="shared" si="1"/>
        <v>4.8451563510772496E-4</v>
      </c>
    </row>
    <row r="34" spans="18:23" x14ac:dyDescent="0.25">
      <c r="R34">
        <f t="shared" si="4"/>
        <v>0.32000000000000012</v>
      </c>
      <c r="S34">
        <v>0.5</v>
      </c>
      <c r="T34">
        <f t="shared" si="2"/>
        <v>3.3768000000000034E-2</v>
      </c>
      <c r="U34">
        <f t="shared" si="3"/>
        <v>0.17999999999999994</v>
      </c>
      <c r="V34">
        <f t="shared" si="5"/>
        <v>1.374615582626647E-2</v>
      </c>
      <c r="W34">
        <f t="shared" ref="W34:W52" si="6">T34*V34</f>
        <v>4.6418018994136664E-4</v>
      </c>
    </row>
    <row r="35" spans="18:23" x14ac:dyDescent="0.25">
      <c r="R35">
        <f t="shared" si="4"/>
        <v>0.33000000000000013</v>
      </c>
      <c r="S35">
        <v>0.5</v>
      </c>
      <c r="T35">
        <f t="shared" si="2"/>
        <v>3.6937000000000039E-2</v>
      </c>
      <c r="U35">
        <f t="shared" si="3"/>
        <v>0.16999999999999993</v>
      </c>
      <c r="V35">
        <f t="shared" si="5"/>
        <v>1.1915775258035034E-2</v>
      </c>
      <c r="W35">
        <f t="shared" si="6"/>
        <v>4.4013299070604051E-4</v>
      </c>
    </row>
    <row r="36" spans="18:23" x14ac:dyDescent="0.25">
      <c r="R36">
        <f t="shared" si="4"/>
        <v>0.34000000000000014</v>
      </c>
      <c r="S36">
        <v>0.5</v>
      </c>
      <c r="T36">
        <f t="shared" si="2"/>
        <v>4.0304000000000048E-2</v>
      </c>
      <c r="U36">
        <f t="shared" si="3"/>
        <v>0.15999999999999992</v>
      </c>
      <c r="V36">
        <f t="shared" si="5"/>
        <v>1.0239999999999989E-2</v>
      </c>
      <c r="W36">
        <f t="shared" si="6"/>
        <v>4.1271296000000004E-4</v>
      </c>
    </row>
    <row r="37" spans="18:23" x14ac:dyDescent="0.25">
      <c r="R37">
        <f t="shared" si="4"/>
        <v>0.35000000000000014</v>
      </c>
      <c r="S37">
        <v>0.5</v>
      </c>
      <c r="T37">
        <f t="shared" si="2"/>
        <v>4.3875000000000053E-2</v>
      </c>
      <c r="U37">
        <f t="shared" si="3"/>
        <v>0.14999999999999991</v>
      </c>
      <c r="V37">
        <f t="shared" si="5"/>
        <v>8.7142125289666732E-3</v>
      </c>
      <c r="W37">
        <f t="shared" si="6"/>
        <v>3.8233607470841322E-4</v>
      </c>
    </row>
    <row r="38" spans="18:23" x14ac:dyDescent="0.25">
      <c r="R38">
        <f t="shared" si="4"/>
        <v>0.36000000000000015</v>
      </c>
      <c r="S38">
        <v>0.5</v>
      </c>
      <c r="T38">
        <f t="shared" si="2"/>
        <v>4.7656000000000059E-2</v>
      </c>
      <c r="U38">
        <f t="shared" si="3"/>
        <v>0.1399999999999999</v>
      </c>
      <c r="V38">
        <f t="shared" si="5"/>
        <v>7.3336484780769148E-3</v>
      </c>
      <c r="W38">
        <f t="shared" si="6"/>
        <v>3.4949235187123389E-4</v>
      </c>
    </row>
    <row r="39" spans="18:23" x14ac:dyDescent="0.25">
      <c r="R39">
        <f t="shared" si="4"/>
        <v>0.37000000000000016</v>
      </c>
      <c r="S39">
        <v>0.5</v>
      </c>
      <c r="T39">
        <f t="shared" si="2"/>
        <v>5.1653000000000074E-2</v>
      </c>
      <c r="U39">
        <f t="shared" si="3"/>
        <v>0.12999999999999989</v>
      </c>
      <c r="V39">
        <f t="shared" si="5"/>
        <v>6.0933816555341289E-3</v>
      </c>
      <c r="W39">
        <f t="shared" si="6"/>
        <v>3.147414426533048E-4</v>
      </c>
    </row>
    <row r="40" spans="18:23" x14ac:dyDescent="0.25">
      <c r="R40">
        <f t="shared" si="4"/>
        <v>0.38000000000000017</v>
      </c>
      <c r="S40">
        <v>0.5</v>
      </c>
      <c r="T40">
        <f t="shared" si="2"/>
        <v>5.5872000000000081E-2</v>
      </c>
      <c r="U40">
        <f t="shared" si="3"/>
        <v>0.11999999999999988</v>
      </c>
      <c r="V40">
        <f t="shared" si="5"/>
        <v>4.9883063257983558E-3</v>
      </c>
      <c r="W40">
        <f t="shared" si="6"/>
        <v>2.7870665103500616E-4</v>
      </c>
    </row>
    <row r="41" spans="18:23" x14ac:dyDescent="0.25">
      <c r="R41">
        <f t="shared" si="4"/>
        <v>0.39000000000000018</v>
      </c>
      <c r="S41">
        <v>0.5</v>
      </c>
      <c r="T41">
        <f t="shared" si="2"/>
        <v>6.0319000000000088E-2</v>
      </c>
      <c r="U41">
        <f t="shared" si="3"/>
        <v>0.10999999999999988</v>
      </c>
      <c r="V41">
        <f t="shared" si="5"/>
        <v>4.013115996330024E-3</v>
      </c>
      <c r="W41">
        <f t="shared" si="6"/>
        <v>2.4206714378263106E-4</v>
      </c>
    </row>
    <row r="42" spans="18:23" x14ac:dyDescent="0.25">
      <c r="R42">
        <f t="shared" si="4"/>
        <v>0.40000000000000019</v>
      </c>
      <c r="S42">
        <v>0.5</v>
      </c>
      <c r="T42">
        <f t="shared" si="2"/>
        <v>6.5000000000000085E-2</v>
      </c>
      <c r="U42">
        <f t="shared" si="3"/>
        <v>9.9999999999999867E-2</v>
      </c>
      <c r="V42">
        <f t="shared" si="5"/>
        <v>3.1622776601683677E-3</v>
      </c>
      <c r="W42">
        <f t="shared" si="6"/>
        <v>2.0554804791094418E-4</v>
      </c>
    </row>
    <row r="43" spans="18:23" x14ac:dyDescent="0.25">
      <c r="R43">
        <f t="shared" si="4"/>
        <v>0.4100000000000002</v>
      </c>
      <c r="S43">
        <v>0.5</v>
      </c>
      <c r="T43">
        <f t="shared" si="2"/>
        <v>6.9921000000000108E-2</v>
      </c>
      <c r="U43">
        <f t="shared" si="3"/>
        <v>8.9999999999999858E-2</v>
      </c>
      <c r="V43">
        <f t="shared" si="5"/>
        <v>2.4299999999999903E-3</v>
      </c>
      <c r="W43">
        <f t="shared" si="6"/>
        <v>1.6990802999999958E-4</v>
      </c>
    </row>
    <row r="44" spans="18:23" x14ac:dyDescent="0.25">
      <c r="R44">
        <f t="shared" si="4"/>
        <v>0.42000000000000021</v>
      </c>
      <c r="S44">
        <v>0.5</v>
      </c>
      <c r="T44">
        <f t="shared" si="2"/>
        <v>7.5088000000000113E-2</v>
      </c>
      <c r="U44">
        <f t="shared" si="3"/>
        <v>7.9999999999999849E-2</v>
      </c>
      <c r="V44">
        <f t="shared" si="5"/>
        <v>1.8101933598375529E-3</v>
      </c>
      <c r="W44">
        <f t="shared" si="6"/>
        <v>1.3592379900348236E-4</v>
      </c>
    </row>
    <row r="45" spans="18:23" x14ac:dyDescent="0.25">
      <c r="R45">
        <f t="shared" si="4"/>
        <v>0.43000000000000022</v>
      </c>
      <c r="S45">
        <v>0.5</v>
      </c>
      <c r="T45">
        <f t="shared" si="2"/>
        <v>8.050700000000012E-2</v>
      </c>
      <c r="U45">
        <f t="shared" si="3"/>
        <v>6.999999999999984E-2</v>
      </c>
      <c r="V45">
        <f t="shared" si="5"/>
        <v>1.2964181424216415E-3</v>
      </c>
      <c r="W45">
        <f t="shared" si="6"/>
        <v>1.0437073539193924E-4</v>
      </c>
    </row>
    <row r="46" spans="18:23" x14ac:dyDescent="0.25">
      <c r="R46">
        <f t="shared" si="4"/>
        <v>0.44000000000000022</v>
      </c>
      <c r="S46">
        <v>0.5</v>
      </c>
      <c r="T46">
        <f t="shared" si="2"/>
        <v>8.6184000000000122E-2</v>
      </c>
      <c r="U46">
        <f t="shared" si="3"/>
        <v>5.9999999999999831E-2</v>
      </c>
      <c r="V46">
        <f t="shared" si="5"/>
        <v>8.8181630740193822E-4</v>
      </c>
      <c r="W46">
        <f t="shared" si="6"/>
        <v>7.5998456637128744E-5</v>
      </c>
    </row>
    <row r="47" spans="18:23" x14ac:dyDescent="0.25">
      <c r="R47">
        <f t="shared" si="4"/>
        <v>0.45000000000000023</v>
      </c>
      <c r="S47">
        <v>0.5</v>
      </c>
      <c r="T47">
        <f t="shared" si="2"/>
        <v>9.2125000000000137E-2</v>
      </c>
      <c r="U47">
        <f t="shared" si="3"/>
        <v>4.9999999999999822E-2</v>
      </c>
      <c r="V47">
        <f t="shared" si="5"/>
        <v>5.5901699437494281E-4</v>
      </c>
      <c r="W47">
        <f t="shared" si="6"/>
        <v>5.1499440606791682E-5</v>
      </c>
    </row>
    <row r="48" spans="18:23" x14ac:dyDescent="0.25">
      <c r="R48">
        <f t="shared" si="4"/>
        <v>0.46000000000000024</v>
      </c>
      <c r="S48">
        <v>0.5</v>
      </c>
      <c r="T48">
        <f t="shared" si="2"/>
        <v>9.8336000000000159E-2</v>
      </c>
      <c r="U48">
        <f t="shared" si="3"/>
        <v>3.9999999999999813E-2</v>
      </c>
      <c r="V48">
        <f t="shared" si="5"/>
        <v>3.1999999999999612E-4</v>
      </c>
      <c r="W48">
        <f t="shared" si="6"/>
        <v>3.1467519999999673E-5</v>
      </c>
    </row>
    <row r="49" spans="18:23" x14ac:dyDescent="0.25">
      <c r="R49">
        <f t="shared" si="4"/>
        <v>0.47000000000000025</v>
      </c>
      <c r="S49">
        <v>0.5</v>
      </c>
      <c r="T49">
        <f t="shared" si="2"/>
        <v>0.10482300000000017</v>
      </c>
      <c r="U49">
        <f t="shared" si="3"/>
        <v>2.9999999999999805E-2</v>
      </c>
      <c r="V49">
        <f t="shared" si="5"/>
        <v>1.5588457268119661E-4</v>
      </c>
      <c r="W49">
        <f t="shared" si="6"/>
        <v>1.6340288562161097E-5</v>
      </c>
    </row>
    <row r="50" spans="18:23" x14ac:dyDescent="0.25">
      <c r="R50">
        <f t="shared" si="4"/>
        <v>0.48000000000000026</v>
      </c>
      <c r="S50">
        <v>0.5</v>
      </c>
      <c r="T50">
        <f t="shared" si="2"/>
        <v>0.11159200000000018</v>
      </c>
      <c r="U50">
        <f t="shared" si="3"/>
        <v>1.9999999999999796E-2</v>
      </c>
      <c r="V50">
        <f t="shared" si="5"/>
        <v>5.6568542494922348E-5</v>
      </c>
      <c r="W50">
        <f t="shared" si="6"/>
        <v>6.3125967940933849E-6</v>
      </c>
    </row>
    <row r="51" spans="18:23" x14ac:dyDescent="0.25">
      <c r="R51">
        <f t="shared" si="4"/>
        <v>0.49000000000000027</v>
      </c>
      <c r="S51">
        <v>0.5</v>
      </c>
      <c r="T51">
        <f t="shared" si="2"/>
        <v>0.11864900000000018</v>
      </c>
      <c r="U51">
        <f t="shared" si="3"/>
        <v>9.9999999999997868E-3</v>
      </c>
      <c r="V51">
        <f t="shared" si="5"/>
        <v>9.9999999999994469E-6</v>
      </c>
      <c r="W51">
        <f t="shared" si="6"/>
        <v>1.1864899999999362E-6</v>
      </c>
    </row>
    <row r="52" spans="18:23" x14ac:dyDescent="0.25">
      <c r="R52">
        <f t="shared" si="4"/>
        <v>0.50000000000000022</v>
      </c>
      <c r="S52">
        <v>0.5</v>
      </c>
      <c r="T52">
        <f t="shared" si="2"/>
        <v>0.12600000000000017</v>
      </c>
      <c r="U52">
        <f t="shared" si="3"/>
        <v>0</v>
      </c>
      <c r="V52">
        <f t="shared" si="5"/>
        <v>0</v>
      </c>
      <c r="W52">
        <f t="shared" si="6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2"/>
  <sheetViews>
    <sheetView workbookViewId="0">
      <selection activeCell="N22" sqref="N22"/>
    </sheetView>
  </sheetViews>
  <sheetFormatPr defaultRowHeight="15" x14ac:dyDescent="0.25"/>
  <cols>
    <col min="1" max="2" width="15.28515625" customWidth="1"/>
  </cols>
  <sheetData>
    <row r="1" spans="1:10" x14ac:dyDescent="0.25">
      <c r="D1" t="s">
        <v>110</v>
      </c>
      <c r="E1" t="s">
        <v>112</v>
      </c>
      <c r="G1" t="s">
        <v>162</v>
      </c>
      <c r="H1" t="s">
        <v>163</v>
      </c>
      <c r="I1" t="s">
        <v>164</v>
      </c>
      <c r="J1" t="s">
        <v>161</v>
      </c>
    </row>
    <row r="2" spans="1:10" x14ac:dyDescent="0.25">
      <c r="A2" t="s">
        <v>111</v>
      </c>
      <c r="B2">
        <v>0.7</v>
      </c>
      <c r="D2">
        <v>1</v>
      </c>
      <c r="E2">
        <f t="shared" ref="E2:E22" si="0">MAX(0,10^(0.4833*LOG10(D2)+2.3282)*(1-porosity)*2650*0.000001)</f>
        <v>0.16926498561639569</v>
      </c>
      <c r="G2">
        <v>0.33852997123279133</v>
      </c>
      <c r="H2">
        <v>0.28210830936065945</v>
      </c>
      <c r="I2">
        <v>0.22568664748852754</v>
      </c>
      <c r="J2">
        <v>0.16926498561639569</v>
      </c>
    </row>
    <row r="3" spans="1:10" x14ac:dyDescent="0.25">
      <c r="D3">
        <f>D2+5</f>
        <v>6</v>
      </c>
      <c r="E3">
        <f t="shared" si="0"/>
        <v>0.40239041569996553</v>
      </c>
      <c r="G3">
        <v>0.80478083139993084</v>
      </c>
      <c r="H3">
        <v>0.67065069283327572</v>
      </c>
      <c r="I3">
        <v>0.5365205542666206</v>
      </c>
      <c r="J3">
        <v>0.40239041569996553</v>
      </c>
    </row>
    <row r="4" spans="1:10" x14ac:dyDescent="0.25">
      <c r="D4">
        <f t="shared" ref="D4:D21" si="1">D3+5</f>
        <v>11</v>
      </c>
      <c r="E4">
        <f t="shared" si="0"/>
        <v>0.53935190051253312</v>
      </c>
      <c r="G4">
        <v>1.078703801025066</v>
      </c>
      <c r="H4">
        <v>0.89891983418755506</v>
      </c>
      <c r="I4">
        <v>0.71913586735004409</v>
      </c>
      <c r="J4">
        <v>0.53935190051253312</v>
      </c>
    </row>
    <row r="5" spans="1:10" x14ac:dyDescent="0.25">
      <c r="D5">
        <f t="shared" si="1"/>
        <v>16</v>
      </c>
      <c r="E5">
        <f t="shared" si="0"/>
        <v>0.64642525626738556</v>
      </c>
      <c r="G5">
        <v>1.2928505125347709</v>
      </c>
      <c r="H5">
        <v>1.077375427112309</v>
      </c>
      <c r="I5">
        <v>0.8619003416898473</v>
      </c>
      <c r="J5">
        <v>0.64642525626738556</v>
      </c>
    </row>
    <row r="6" spans="1:10" x14ac:dyDescent="0.25">
      <c r="D6">
        <f t="shared" si="1"/>
        <v>21</v>
      </c>
      <c r="E6">
        <f t="shared" si="0"/>
        <v>0.73721763221913139</v>
      </c>
      <c r="G6">
        <v>1.4744352644382626</v>
      </c>
      <c r="H6">
        <v>1.2286960536985521</v>
      </c>
      <c r="I6">
        <v>0.98295684295884167</v>
      </c>
      <c r="J6">
        <v>0.73721763221913139</v>
      </c>
    </row>
    <row r="7" spans="1:10" x14ac:dyDescent="0.25">
      <c r="D7">
        <f t="shared" si="1"/>
        <v>26</v>
      </c>
      <c r="E7">
        <f t="shared" si="0"/>
        <v>0.81737951202484938</v>
      </c>
      <c r="G7">
        <v>1.6347590240496985</v>
      </c>
      <c r="H7">
        <v>1.3622991867080823</v>
      </c>
      <c r="I7">
        <v>1.0898393493664658</v>
      </c>
      <c r="J7">
        <v>0.81737951202484938</v>
      </c>
    </row>
    <row r="8" spans="1:10" x14ac:dyDescent="0.25">
      <c r="D8">
        <f t="shared" si="1"/>
        <v>31</v>
      </c>
      <c r="E8">
        <f t="shared" si="0"/>
        <v>0.88990210750442156</v>
      </c>
      <c r="G8">
        <v>1.7798042150088427</v>
      </c>
      <c r="H8">
        <v>1.4831701791740357</v>
      </c>
      <c r="I8">
        <v>1.1865361433392285</v>
      </c>
      <c r="J8">
        <v>0.88990210750442156</v>
      </c>
    </row>
    <row r="9" spans="1:10" x14ac:dyDescent="0.25">
      <c r="D9">
        <f t="shared" si="1"/>
        <v>36</v>
      </c>
      <c r="E9">
        <f t="shared" si="0"/>
        <v>0.9565950456767528</v>
      </c>
      <c r="G9">
        <v>1.9131900913535054</v>
      </c>
      <c r="H9">
        <v>1.5943250761279211</v>
      </c>
      <c r="I9">
        <v>1.2754600609023368</v>
      </c>
      <c r="J9">
        <v>0.9565950456767528</v>
      </c>
    </row>
    <row r="10" spans="1:10" x14ac:dyDescent="0.25">
      <c r="D10">
        <f t="shared" si="1"/>
        <v>41</v>
      </c>
      <c r="E10">
        <f t="shared" si="0"/>
        <v>1.0186513535740704</v>
      </c>
      <c r="G10">
        <v>2.0373027071481404</v>
      </c>
      <c r="H10">
        <v>1.6977522559567839</v>
      </c>
      <c r="I10">
        <v>1.3582018047654272</v>
      </c>
      <c r="J10">
        <v>1.0186513535740704</v>
      </c>
    </row>
    <row r="11" spans="1:10" x14ac:dyDescent="0.25">
      <c r="D11">
        <f t="shared" si="1"/>
        <v>46</v>
      </c>
      <c r="E11">
        <f t="shared" si="0"/>
        <v>1.0769064762476075</v>
      </c>
      <c r="G11">
        <v>2.1538129524952145</v>
      </c>
      <c r="H11">
        <v>1.7948441270793454</v>
      </c>
      <c r="I11">
        <v>1.4358753016634764</v>
      </c>
      <c r="J11">
        <v>1.0769064762476075</v>
      </c>
    </row>
    <row r="12" spans="1:10" x14ac:dyDescent="0.25">
      <c r="D12">
        <f t="shared" si="1"/>
        <v>51</v>
      </c>
      <c r="E12">
        <f t="shared" si="0"/>
        <v>1.1319722875228684</v>
      </c>
      <c r="G12">
        <v>2.2639445750457363</v>
      </c>
      <c r="H12">
        <v>1.8866204792047805</v>
      </c>
      <c r="I12">
        <v>1.5092963833638244</v>
      </c>
      <c r="J12">
        <v>1.1319722875228684</v>
      </c>
    </row>
    <row r="13" spans="1:10" x14ac:dyDescent="0.25">
      <c r="D13">
        <f t="shared" si="1"/>
        <v>56</v>
      </c>
      <c r="E13">
        <f t="shared" si="0"/>
        <v>1.1843127426459936</v>
      </c>
      <c r="G13">
        <v>2.3686254852919868</v>
      </c>
      <c r="H13">
        <v>1.9738545710766555</v>
      </c>
      <c r="I13">
        <v>1.5790836568613242</v>
      </c>
      <c r="J13">
        <v>1.1843127426459936</v>
      </c>
    </row>
    <row r="14" spans="1:10" x14ac:dyDescent="0.25">
      <c r="D14">
        <f t="shared" si="1"/>
        <v>61</v>
      </c>
      <c r="E14">
        <f t="shared" si="0"/>
        <v>1.2342895097116116</v>
      </c>
      <c r="G14">
        <v>2.4685790194232231</v>
      </c>
      <c r="H14">
        <v>2.0571491828526858</v>
      </c>
      <c r="I14">
        <v>1.6457193462821487</v>
      </c>
      <c r="J14">
        <v>1.2342895097116116</v>
      </c>
    </row>
    <row r="15" spans="1:10" x14ac:dyDescent="0.25">
      <c r="D15">
        <f t="shared" si="1"/>
        <v>66</v>
      </c>
      <c r="E15">
        <f t="shared" si="0"/>
        <v>1.2821909662265205</v>
      </c>
      <c r="G15">
        <v>2.5643819324530406</v>
      </c>
      <c r="H15">
        <v>2.1369849437108672</v>
      </c>
      <c r="I15">
        <v>1.7095879549686936</v>
      </c>
      <c r="J15">
        <v>1.2821909662265205</v>
      </c>
    </row>
    <row r="16" spans="1:10" x14ac:dyDescent="0.25">
      <c r="D16">
        <f t="shared" si="1"/>
        <v>71</v>
      </c>
      <c r="E16">
        <f t="shared" si="0"/>
        <v>1.3282514191348656</v>
      </c>
      <c r="G16">
        <v>2.6565028382697307</v>
      </c>
      <c r="H16">
        <v>2.2137523652247753</v>
      </c>
      <c r="I16">
        <v>1.7710018921798205</v>
      </c>
      <c r="J16">
        <v>1.3282514191348656</v>
      </c>
    </row>
    <row r="17" spans="4:10" x14ac:dyDescent="0.25">
      <c r="D17">
        <f t="shared" si="1"/>
        <v>76</v>
      </c>
      <c r="E17">
        <f t="shared" si="0"/>
        <v>1.372664296926754</v>
      </c>
      <c r="G17">
        <v>2.7453285938535075</v>
      </c>
      <c r="H17">
        <v>2.2877738282112561</v>
      </c>
      <c r="I17">
        <v>1.8302190625690049</v>
      </c>
      <c r="J17">
        <v>1.372664296926754</v>
      </c>
    </row>
    <row r="18" spans="4:10" x14ac:dyDescent="0.25">
      <c r="D18">
        <f t="shared" si="1"/>
        <v>81</v>
      </c>
      <c r="E18">
        <f t="shared" si="0"/>
        <v>1.4155914740973536</v>
      </c>
      <c r="G18">
        <v>2.8311829481947073</v>
      </c>
      <c r="H18">
        <v>2.3593191234955895</v>
      </c>
      <c r="I18">
        <v>1.8874552987964717</v>
      </c>
      <c r="J18">
        <v>1.4155914740973536</v>
      </c>
    </row>
    <row r="19" spans="4:10" x14ac:dyDescent="0.25">
      <c r="D19">
        <f t="shared" si="1"/>
        <v>86</v>
      </c>
      <c r="E19">
        <f t="shared" si="0"/>
        <v>1.4571700290934366</v>
      </c>
      <c r="G19">
        <v>2.9143400581868728</v>
      </c>
      <c r="H19">
        <v>2.428616715155727</v>
      </c>
      <c r="I19">
        <v>1.9428933721245818</v>
      </c>
      <c r="J19">
        <v>1.4571700290934366</v>
      </c>
    </row>
    <row r="20" spans="4:10" x14ac:dyDescent="0.25">
      <c r="D20">
        <f t="shared" si="1"/>
        <v>91</v>
      </c>
      <c r="E20">
        <f t="shared" si="0"/>
        <v>1.4975172493389999</v>
      </c>
      <c r="G20">
        <v>2.9950344986779993</v>
      </c>
      <c r="H20">
        <v>2.4958620822316657</v>
      </c>
      <c r="I20">
        <v>1.996689665785333</v>
      </c>
      <c r="J20">
        <v>1.4975172493389999</v>
      </c>
    </row>
    <row r="21" spans="4:10" x14ac:dyDescent="0.25">
      <c r="D21">
        <f t="shared" si="1"/>
        <v>96</v>
      </c>
      <c r="E21">
        <f t="shared" si="0"/>
        <v>1.5367344087210557</v>
      </c>
      <c r="G21">
        <v>3.0734688174421105</v>
      </c>
      <c r="H21">
        <v>2.561224014535092</v>
      </c>
      <c r="I21">
        <v>2.0489792116280738</v>
      </c>
      <c r="J21">
        <v>1.5367344087210557</v>
      </c>
    </row>
    <row r="22" spans="4:10" x14ac:dyDescent="0.25">
      <c r="D22">
        <v>100</v>
      </c>
      <c r="E22">
        <f t="shared" si="0"/>
        <v>1.5673541157422872</v>
      </c>
      <c r="G22">
        <v>3.134708231484574</v>
      </c>
      <c r="H22">
        <v>2.6122568595704783</v>
      </c>
      <c r="I22">
        <v>2.089805487656383</v>
      </c>
      <c r="J22">
        <v>1.5673541157422872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2"/>
  <sheetViews>
    <sheetView topLeftCell="E1" workbookViewId="0">
      <selection activeCell="O19" sqref="O19"/>
    </sheetView>
  </sheetViews>
  <sheetFormatPr defaultRowHeight="15" x14ac:dyDescent="0.25"/>
  <cols>
    <col min="4" max="4" width="19.85546875" customWidth="1"/>
    <col min="5" max="6" width="21.42578125" customWidth="1"/>
    <col min="21" max="21" width="21.42578125" customWidth="1"/>
    <col min="22" max="22" width="12" customWidth="1"/>
  </cols>
  <sheetData>
    <row r="1" spans="1:22" x14ac:dyDescent="0.25">
      <c r="D1" t="s">
        <v>1</v>
      </c>
      <c r="E1" t="s">
        <v>160</v>
      </c>
      <c r="F1" t="s">
        <v>159</v>
      </c>
      <c r="U1" t="s">
        <v>159</v>
      </c>
      <c r="V1" t="s">
        <v>160</v>
      </c>
    </row>
    <row r="2" spans="1:22" x14ac:dyDescent="0.25">
      <c r="A2" t="s">
        <v>0</v>
      </c>
      <c r="B2" s="7">
        <v>1.5</v>
      </c>
      <c r="D2">
        <v>-40</v>
      </c>
      <c r="E2">
        <f>Q10_^(0.1*(D2-35))</f>
        <v>4.7787637109624574E-2</v>
      </c>
      <c r="F2">
        <f>$B$3^(0.1*(D2-35))</f>
        <v>1.7121296496670303E-2</v>
      </c>
      <c r="U2">
        <v>1.7121296496670303E-2</v>
      </c>
      <c r="V2">
        <v>4.7787637109624574E-2</v>
      </c>
    </row>
    <row r="3" spans="1:22" x14ac:dyDescent="0.25">
      <c r="B3">
        <v>1.72</v>
      </c>
      <c r="D3">
        <f>D2+1</f>
        <v>-39</v>
      </c>
      <c r="E3">
        <f t="shared" ref="E2:F33" si="0">Q10_^(0.1*(D3-35))</f>
        <v>4.9765077299223047E-2</v>
      </c>
      <c r="F3">
        <f t="shared" ref="F3:F66" si="1">$B$3^(0.1*(D3-35))</f>
        <v>1.8075465596842186E-2</v>
      </c>
      <c r="U3">
        <v>1.8075465596842186E-2</v>
      </c>
      <c r="V3">
        <v>4.9765077299223047E-2</v>
      </c>
    </row>
    <row r="4" spans="1:22" x14ac:dyDescent="0.25">
      <c r="D4">
        <f t="shared" ref="D4:D30" si="2">D3+1</f>
        <v>-38</v>
      </c>
      <c r="E4">
        <f t="shared" si="0"/>
        <v>5.1824343457627417E-2</v>
      </c>
      <c r="F4">
        <f t="shared" si="1"/>
        <v>1.9082810498969236E-2</v>
      </c>
      <c r="U4">
        <v>1.9082810498969236E-2</v>
      </c>
      <c r="V4">
        <v>5.1824343457627417E-2</v>
      </c>
    </row>
    <row r="5" spans="1:22" x14ac:dyDescent="0.25">
      <c r="D5">
        <f t="shared" si="2"/>
        <v>-37</v>
      </c>
      <c r="E5">
        <f t="shared" si="0"/>
        <v>5.3968821522478817E-2</v>
      </c>
      <c r="F5">
        <f t="shared" si="1"/>
        <v>2.0146294688153921E-2</v>
      </c>
      <c r="U5">
        <v>2.0146294688153921E-2</v>
      </c>
      <c r="V5">
        <v>5.3968821522478817E-2</v>
      </c>
    </row>
    <row r="6" spans="1:22" x14ac:dyDescent="0.25">
      <c r="D6">
        <f t="shared" si="2"/>
        <v>-36</v>
      </c>
      <c r="E6">
        <f t="shared" si="0"/>
        <v>5.6202037540651076E-2</v>
      </c>
      <c r="F6">
        <f t="shared" si="1"/>
        <v>2.1269046804392993E-2</v>
      </c>
      <c r="U6">
        <v>2.1269046804392993E-2</v>
      </c>
      <c r="V6">
        <v>5.6202037540651076E-2</v>
      </c>
    </row>
    <row r="7" spans="1:22" x14ac:dyDescent="0.25">
      <c r="D7">
        <f t="shared" si="2"/>
        <v>-35</v>
      </c>
      <c r="E7">
        <f t="shared" si="0"/>
        <v>5.8527663465935069E-2</v>
      </c>
      <c r="F7">
        <f t="shared" si="1"/>
        <v>2.2454369846652569E-2</v>
      </c>
      <c r="U7">
        <v>2.2454369846652569E-2</v>
      </c>
      <c r="V7">
        <v>5.8527663465935069E-2</v>
      </c>
    </row>
    <row r="8" spans="1:22" x14ac:dyDescent="0.25">
      <c r="D8">
        <f t="shared" si="2"/>
        <v>-34</v>
      </c>
      <c r="E8">
        <f t="shared" si="0"/>
        <v>6.0949523196629427E-2</v>
      </c>
      <c r="F8">
        <f t="shared" si="1"/>
        <v>2.370575088988568E-2</v>
      </c>
      <c r="U8">
        <v>2.370575088988568E-2</v>
      </c>
      <c r="V8">
        <v>6.0949523196629427E-2</v>
      </c>
    </row>
    <row r="9" spans="1:22" x14ac:dyDescent="0.25">
      <c r="D9">
        <f t="shared" si="2"/>
        <v>-33</v>
      </c>
      <c r="E9">
        <f t="shared" si="0"/>
        <v>6.3471598862965425E-2</v>
      </c>
      <c r="F9">
        <f t="shared" si="1"/>
        <v>2.5026871343579112E-2</v>
      </c>
      <c r="U9">
        <v>2.5026871343579112E-2</v>
      </c>
      <c r="V9">
        <v>6.3471598862965425E-2</v>
      </c>
    </row>
    <row r="10" spans="1:22" x14ac:dyDescent="0.25">
      <c r="D10">
        <f t="shared" si="2"/>
        <v>-32</v>
      </c>
      <c r="E10">
        <f t="shared" si="0"/>
        <v>6.6098037374703905E-2</v>
      </c>
      <c r="F10">
        <f t="shared" si="1"/>
        <v>2.6421617782008258E-2</v>
      </c>
      <c r="U10">
        <v>2.6421617782008258E-2</v>
      </c>
      <c r="V10">
        <v>6.6098037374703905E-2</v>
      </c>
    </row>
    <row r="11" spans="1:22" x14ac:dyDescent="0.25">
      <c r="D11">
        <f t="shared" si="2"/>
        <v>-31</v>
      </c>
      <c r="E11">
        <f t="shared" si="0"/>
        <v>6.8833157239669943E-2</v>
      </c>
      <c r="F11">
        <f t="shared" si="1"/>
        <v>2.7894093378061799E-2</v>
      </c>
      <c r="U11">
        <v>2.7894093378061799E-2</v>
      </c>
      <c r="V11">
        <v>6.8833157239669943E-2</v>
      </c>
    </row>
    <row r="12" spans="1:22" x14ac:dyDescent="0.25">
      <c r="D12">
        <f t="shared" si="2"/>
        <v>-30</v>
      </c>
      <c r="E12">
        <f t="shared" si="0"/>
        <v>7.1681455664436844E-2</v>
      </c>
      <c r="F12">
        <f t="shared" si="1"/>
        <v>2.9448629974272944E-2</v>
      </c>
      <c r="U12">
        <v>2.9448629974272944E-2</v>
      </c>
      <c r="V12">
        <v>7.1681455664436844E-2</v>
      </c>
    </row>
    <row r="13" spans="1:22" x14ac:dyDescent="0.25">
      <c r="D13">
        <f t="shared" si="2"/>
        <v>-29</v>
      </c>
      <c r="E13">
        <f t="shared" si="0"/>
        <v>7.4647615948834553E-2</v>
      </c>
      <c r="F13">
        <f t="shared" si="1"/>
        <v>3.1089800826568561E-2</v>
      </c>
      <c r="U13">
        <v>3.1089800826568561E-2</v>
      </c>
      <c r="V13">
        <v>7.4647615948834553E-2</v>
      </c>
    </row>
    <row r="14" spans="1:22" x14ac:dyDescent="0.25">
      <c r="D14">
        <f t="shared" si="2"/>
        <v>-28</v>
      </c>
      <c r="E14">
        <f t="shared" si="0"/>
        <v>7.7736515186441105E-2</v>
      </c>
      <c r="F14">
        <f t="shared" si="1"/>
        <v>3.2822434058227087E-2</v>
      </c>
      <c r="U14">
        <v>3.2822434058227087E-2</v>
      </c>
      <c r="V14">
        <v>7.7736515186441105E-2</v>
      </c>
    </row>
    <row r="15" spans="1:22" x14ac:dyDescent="0.25">
      <c r="D15">
        <f t="shared" si="2"/>
        <v>-27</v>
      </c>
      <c r="E15">
        <f t="shared" si="0"/>
        <v>8.0953232283718202E-2</v>
      </c>
      <c r="F15">
        <f t="shared" si="1"/>
        <v>3.4651626863624746E-2</v>
      </c>
      <c r="U15">
        <v>3.4651626863624746E-2</v>
      </c>
      <c r="V15">
        <v>8.0953232283718202E-2</v>
      </c>
    </row>
    <row r="16" spans="1:22" x14ac:dyDescent="0.25">
      <c r="D16">
        <f t="shared" si="2"/>
        <v>-26</v>
      </c>
      <c r="E16">
        <f t="shared" si="0"/>
        <v>8.4303056310976593E-2</v>
      </c>
      <c r="F16">
        <f t="shared" si="1"/>
        <v>3.6582760503555939E-2</v>
      </c>
      <c r="U16">
        <v>3.6582760503555939E-2</v>
      </c>
      <c r="V16">
        <v>8.4303056310976593E-2</v>
      </c>
    </row>
    <row r="17" spans="4:22" x14ac:dyDescent="0.25">
      <c r="D17">
        <f t="shared" si="2"/>
        <v>-25</v>
      </c>
      <c r="E17">
        <f t="shared" si="0"/>
        <v>8.77914951989026E-2</v>
      </c>
      <c r="F17">
        <f t="shared" si="1"/>
        <v>3.8621516136242422E-2</v>
      </c>
      <c r="U17">
        <v>3.8621516136242422E-2</v>
      </c>
      <c r="V17">
        <v>8.77914951989026E-2</v>
      </c>
    </row>
    <row r="18" spans="4:22" x14ac:dyDescent="0.25">
      <c r="D18">
        <f t="shared" si="2"/>
        <v>-24</v>
      </c>
      <c r="E18">
        <f t="shared" si="0"/>
        <v>9.1424284794944133E-2</v>
      </c>
      <c r="F18">
        <f t="shared" si="1"/>
        <v>4.0773891530603359E-2</v>
      </c>
      <c r="U18">
        <v>4.0773891530603359E-2</v>
      </c>
      <c r="V18">
        <v>9.1424284794944133E-2</v>
      </c>
    </row>
    <row r="19" spans="4:22" x14ac:dyDescent="0.25">
      <c r="D19">
        <f t="shared" si="2"/>
        <v>-23</v>
      </c>
      <c r="E19">
        <f t="shared" si="0"/>
        <v>9.5207398294448131E-2</v>
      </c>
      <c r="F19">
        <f t="shared" si="1"/>
        <v>4.3046218710956055E-2</v>
      </c>
      <c r="U19">
        <v>4.3046218710956055E-2</v>
      </c>
      <c r="V19">
        <v>9.5207398294448131E-2</v>
      </c>
    </row>
    <row r="20" spans="4:22" x14ac:dyDescent="0.25">
      <c r="D20">
        <f t="shared" si="2"/>
        <v>-22</v>
      </c>
      <c r="E20">
        <f t="shared" si="0"/>
        <v>9.9147056062055886E-2</v>
      </c>
      <c r="F20">
        <f t="shared" si="1"/>
        <v>4.5445182585054193E-2</v>
      </c>
      <c r="U20">
        <v>4.5445182585054193E-2</v>
      </c>
      <c r="V20">
        <v>9.9147056062055886E-2</v>
      </c>
    </row>
    <row r="21" spans="4:22" x14ac:dyDescent="0.25">
      <c r="D21">
        <f t="shared" si="2"/>
        <v>-21</v>
      </c>
      <c r="E21">
        <f t="shared" si="0"/>
        <v>0.10324973585950493</v>
      </c>
      <c r="F21">
        <f t="shared" si="1"/>
        <v>4.7977840610266276E-2</v>
      </c>
      <c r="U21">
        <v>4.7977840610266276E-2</v>
      </c>
      <c r="V21">
        <v>0.10324973585950493</v>
      </c>
    </row>
    <row r="22" spans="4:22" x14ac:dyDescent="0.25">
      <c r="D22">
        <f t="shared" si="2"/>
        <v>-20</v>
      </c>
      <c r="E22">
        <f t="shared" si="0"/>
        <v>0.10752218349665528</v>
      </c>
      <c r="F22">
        <f t="shared" si="1"/>
        <v>5.065164355574945E-2</v>
      </c>
      <c r="U22">
        <v>5.065164355574945E-2</v>
      </c>
      <c r="V22">
        <v>0.10752218349665528</v>
      </c>
    </row>
    <row r="23" spans="4:22" x14ac:dyDescent="0.25">
      <c r="D23">
        <f t="shared" si="2"/>
        <v>-19</v>
      </c>
      <c r="E23">
        <f t="shared" si="0"/>
        <v>0.11197142392325185</v>
      </c>
      <c r="F23">
        <f t="shared" si="1"/>
        <v>5.3474457421697909E-2</v>
      </c>
      <c r="U23">
        <v>5.3474457421697909E-2</v>
      </c>
      <c r="V23">
        <v>0.11197142392325185</v>
      </c>
    </row>
    <row r="24" spans="4:22" x14ac:dyDescent="0.25">
      <c r="D24">
        <f t="shared" si="2"/>
        <v>-18</v>
      </c>
      <c r="E24">
        <f t="shared" si="0"/>
        <v>0.11660477277966168</v>
      </c>
      <c r="F24">
        <f t="shared" si="1"/>
        <v>5.6454586580150574E-2</v>
      </c>
      <c r="U24">
        <v>5.6454586580150574E-2</v>
      </c>
      <c r="V24">
        <v>0.11660477277966168</v>
      </c>
    </row>
    <row r="25" spans="4:22" x14ac:dyDescent="0.25">
      <c r="D25">
        <f t="shared" si="2"/>
        <v>-17</v>
      </c>
      <c r="E25">
        <f t="shared" si="0"/>
        <v>0.12142984842557732</v>
      </c>
      <c r="F25">
        <f t="shared" si="1"/>
        <v>5.9600798205434548E-2</v>
      </c>
      <c r="U25">
        <v>5.9600798205434548E-2</v>
      </c>
      <c r="V25">
        <v>0.12142984842557732</v>
      </c>
    </row>
    <row r="26" spans="4:22" x14ac:dyDescent="0.25">
      <c r="D26">
        <f t="shared" si="2"/>
        <v>-16</v>
      </c>
      <c r="E26">
        <f t="shared" si="0"/>
        <v>0.1264545844664649</v>
      </c>
      <c r="F26">
        <f t="shared" si="1"/>
        <v>6.2922348066116227E-2</v>
      </c>
      <c r="U26">
        <v>6.2922348066116227E-2</v>
      </c>
      <c r="V26">
        <v>0.1264545844664649</v>
      </c>
    </row>
    <row r="27" spans="4:22" x14ac:dyDescent="0.25">
      <c r="D27">
        <f t="shared" si="2"/>
        <v>-15</v>
      </c>
      <c r="E27">
        <f t="shared" si="0"/>
        <v>0.13168724279835392</v>
      </c>
      <c r="F27">
        <f t="shared" si="1"/>
        <v>6.6429007754336952E-2</v>
      </c>
      <c r="U27">
        <v>6.6429007754336952E-2</v>
      </c>
      <c r="V27">
        <v>0.13168724279835392</v>
      </c>
    </row>
    <row r="28" spans="4:22" x14ac:dyDescent="0.25">
      <c r="D28">
        <f t="shared" si="2"/>
        <v>-14</v>
      </c>
      <c r="E28">
        <f t="shared" si="0"/>
        <v>0.13713642719241617</v>
      </c>
      <c r="F28">
        <f t="shared" si="1"/>
        <v>7.0131093432637792E-2</v>
      </c>
      <c r="U28">
        <v>7.0131093432637792E-2</v>
      </c>
      <c r="V28">
        <v>0.13713642719241617</v>
      </c>
    </row>
    <row r="29" spans="4:22" x14ac:dyDescent="0.25">
      <c r="D29">
        <f t="shared" si="2"/>
        <v>-13</v>
      </c>
      <c r="E29">
        <f t="shared" si="0"/>
        <v>0.1428110974416722</v>
      </c>
      <c r="F29">
        <f t="shared" si="1"/>
        <v>7.403949618284443E-2</v>
      </c>
      <c r="U29">
        <v>7.403949618284443E-2</v>
      </c>
      <c r="V29">
        <v>0.1428110974416722</v>
      </c>
    </row>
    <row r="30" spans="4:22" x14ac:dyDescent="0.25">
      <c r="D30">
        <f t="shared" si="2"/>
        <v>-12</v>
      </c>
      <c r="E30">
        <f t="shared" si="0"/>
        <v>0.14872058409308384</v>
      </c>
      <c r="F30">
        <f t="shared" si="1"/>
        <v>7.8165714046293217E-2</v>
      </c>
      <c r="U30">
        <v>7.8165714046293217E-2</v>
      </c>
      <c r="V30">
        <v>0.14872058409308384</v>
      </c>
    </row>
    <row r="31" spans="4:22" x14ac:dyDescent="0.25">
      <c r="D31">
        <f t="shared" ref="D31:D91" si="3">D30+1</f>
        <v>-11</v>
      </c>
      <c r="E31">
        <f t="shared" si="0"/>
        <v>0.15487460378925741</v>
      </c>
      <c r="F31">
        <f t="shared" si="1"/>
        <v>8.2521885849658E-2</v>
      </c>
      <c r="U31">
        <v>8.2521885849658E-2</v>
      </c>
      <c r="V31">
        <v>0.15487460378925741</v>
      </c>
    </row>
    <row r="32" spans="4:22" x14ac:dyDescent="0.25">
      <c r="D32">
        <f t="shared" si="3"/>
        <v>-10</v>
      </c>
      <c r="E32">
        <f t="shared" si="0"/>
        <v>0.1612832752449829</v>
      </c>
      <c r="F32">
        <f t="shared" si="1"/>
        <v>8.7120826915889057E-2</v>
      </c>
      <c r="U32">
        <v>8.7120826915889057E-2</v>
      </c>
      <c r="V32">
        <v>0.1612832752449829</v>
      </c>
    </row>
    <row r="33" spans="4:22" x14ac:dyDescent="0.25">
      <c r="D33">
        <f t="shared" si="3"/>
        <v>-9</v>
      </c>
      <c r="E33">
        <f t="shared" si="0"/>
        <v>0.16795713588487779</v>
      </c>
      <c r="F33">
        <f t="shared" si="1"/>
        <v>9.1976066765320427E-2</v>
      </c>
      <c r="U33">
        <v>9.1976066765320427E-2</v>
      </c>
      <c r="V33">
        <v>0.16795713588487779</v>
      </c>
    </row>
    <row r="34" spans="4:22" x14ac:dyDescent="0.25">
      <c r="D34">
        <f t="shared" si="3"/>
        <v>-8</v>
      </c>
      <c r="E34">
        <f t="shared" ref="E34:F65" si="4">Q10_^(0.1*(D34-35))</f>
        <v>0.17490715916949259</v>
      </c>
      <c r="F34">
        <f t="shared" si="1"/>
        <v>9.710188891785905E-2</v>
      </c>
      <c r="U34">
        <v>9.710188891785905E-2</v>
      </c>
      <c r="V34">
        <v>0.17490715916949259</v>
      </c>
    </row>
    <row r="35" spans="4:22" x14ac:dyDescent="0.25">
      <c r="D35">
        <f t="shared" si="3"/>
        <v>-7</v>
      </c>
      <c r="E35">
        <f t="shared" si="4"/>
        <v>0.18214477263836593</v>
      </c>
      <c r="F35">
        <f t="shared" si="1"/>
        <v>0.10251337291334744</v>
      </c>
      <c r="U35">
        <v>0.10251337291334744</v>
      </c>
      <c r="V35">
        <v>0.18214477263836593</v>
      </c>
    </row>
    <row r="36" spans="4:22" x14ac:dyDescent="0.25">
      <c r="D36">
        <f t="shared" si="3"/>
        <v>-6</v>
      </c>
      <c r="E36">
        <f t="shared" si="4"/>
        <v>0.18968187669969733</v>
      </c>
      <c r="F36">
        <f t="shared" si="1"/>
        <v>0.10822643867371991</v>
      </c>
      <c r="U36">
        <v>0.10822643867371991</v>
      </c>
      <c r="V36">
        <v>0.18968187669969733</v>
      </c>
    </row>
    <row r="37" spans="4:22" x14ac:dyDescent="0.25">
      <c r="D37">
        <f t="shared" si="3"/>
        <v>-5</v>
      </c>
      <c r="E37">
        <f t="shared" si="4"/>
        <v>0.19753086419753085</v>
      </c>
      <c r="F37">
        <f t="shared" si="1"/>
        <v>0.11425789333745957</v>
      </c>
      <c r="U37">
        <v>0.11425789333745957</v>
      </c>
      <c r="V37">
        <v>0.19753086419753085</v>
      </c>
    </row>
    <row r="38" spans="4:22" x14ac:dyDescent="0.25">
      <c r="D38">
        <f t="shared" si="3"/>
        <v>-4</v>
      </c>
      <c r="E38">
        <f t="shared" si="4"/>
        <v>0.20570464078862427</v>
      </c>
      <c r="F38">
        <f t="shared" si="1"/>
        <v>0.12062548070413702</v>
      </c>
      <c r="U38">
        <v>0.12062548070413702</v>
      </c>
      <c r="V38">
        <v>0.20570464078862427</v>
      </c>
    </row>
    <row r="39" spans="4:22" x14ac:dyDescent="0.25">
      <c r="D39">
        <f t="shared" si="3"/>
        <v>-3</v>
      </c>
      <c r="E39">
        <f t="shared" si="4"/>
        <v>0.21421664616250832</v>
      </c>
      <c r="F39">
        <f t="shared" si="1"/>
        <v>0.12734793343449244</v>
      </c>
      <c r="U39">
        <v>0.12734793343449244</v>
      </c>
      <c r="V39">
        <v>0.21421664616250832</v>
      </c>
    </row>
    <row r="40" spans="4:22" x14ac:dyDescent="0.25">
      <c r="D40">
        <f t="shared" si="3"/>
        <v>-2</v>
      </c>
      <c r="E40">
        <f t="shared" si="4"/>
        <v>0.22308087613962574</v>
      </c>
      <c r="F40">
        <f t="shared" si="1"/>
        <v>0.13444502815962434</v>
      </c>
      <c r="U40">
        <v>0.13444502815962434</v>
      </c>
      <c r="V40">
        <v>0.22308087613962574</v>
      </c>
    </row>
    <row r="41" spans="4:22" x14ac:dyDescent="0.25">
      <c r="D41">
        <f t="shared" si="3"/>
        <v>-1</v>
      </c>
      <c r="E41">
        <f t="shared" si="4"/>
        <v>0.23231190568388616</v>
      </c>
      <c r="F41">
        <f t="shared" si="1"/>
        <v>0.14193764366141182</v>
      </c>
      <c r="U41">
        <v>0.14193764366141182</v>
      </c>
      <c r="V41">
        <v>0.23231190568388616</v>
      </c>
    </row>
    <row r="42" spans="4:22" x14ac:dyDescent="0.25">
      <c r="D42">
        <f t="shared" si="3"/>
        <v>0</v>
      </c>
      <c r="E42">
        <f t="shared" si="4"/>
        <v>0.24192491286747439</v>
      </c>
      <c r="F42">
        <f t="shared" si="1"/>
        <v>0.1498478222953292</v>
      </c>
      <c r="U42">
        <v>0.1498478222953292</v>
      </c>
      <c r="V42">
        <v>0.24192491286747439</v>
      </c>
    </row>
    <row r="43" spans="4:22" x14ac:dyDescent="0.25">
      <c r="D43">
        <f t="shared" si="3"/>
        <v>1</v>
      </c>
      <c r="E43">
        <f t="shared" si="4"/>
        <v>0.25193570382731667</v>
      </c>
      <c r="F43">
        <f t="shared" si="1"/>
        <v>0.15819883483635114</v>
      </c>
      <c r="U43">
        <v>0.15819883483635114</v>
      </c>
      <c r="V43">
        <v>0.25193570382731667</v>
      </c>
    </row>
    <row r="44" spans="4:22" x14ac:dyDescent="0.25">
      <c r="D44">
        <f t="shared" si="3"/>
        <v>2</v>
      </c>
      <c r="E44">
        <f t="shared" si="4"/>
        <v>0.26236073875423876</v>
      </c>
      <c r="F44">
        <f t="shared" si="1"/>
        <v>0.16701524893871758</v>
      </c>
      <c r="U44">
        <v>0.16701524893871758</v>
      </c>
      <c r="V44">
        <v>0.26236073875423876</v>
      </c>
    </row>
    <row r="45" spans="4:22" x14ac:dyDescent="0.25">
      <c r="D45">
        <f t="shared" si="3"/>
        <v>3</v>
      </c>
      <c r="E45">
        <f t="shared" si="4"/>
        <v>0.27321715895754894</v>
      </c>
      <c r="F45">
        <f t="shared" si="1"/>
        <v>0.17632300141095761</v>
      </c>
      <c r="U45">
        <v>0.17632300141095761</v>
      </c>
      <c r="V45">
        <v>0.27321715895754894</v>
      </c>
    </row>
    <row r="46" spans="4:22" x14ac:dyDescent="0.25">
      <c r="D46">
        <f t="shared" si="3"/>
        <v>4</v>
      </c>
      <c r="E46">
        <f t="shared" si="4"/>
        <v>0.28452281504954607</v>
      </c>
      <c r="F46">
        <f t="shared" si="1"/>
        <v>0.18614947451879832</v>
      </c>
      <c r="U46">
        <v>0.18614947451879832</v>
      </c>
      <c r="V46">
        <v>0.28452281504954607</v>
      </c>
    </row>
    <row r="47" spans="4:22" x14ac:dyDescent="0.25">
      <c r="D47">
        <f t="shared" si="3"/>
        <v>5</v>
      </c>
      <c r="E47">
        <f t="shared" si="4"/>
        <v>0.29629629629629628</v>
      </c>
      <c r="F47">
        <f t="shared" si="1"/>
        <v>0.19652357654043043</v>
      </c>
      <c r="U47">
        <v>0.19652357654043043</v>
      </c>
      <c r="V47">
        <v>0.29629629629629628</v>
      </c>
    </row>
    <row r="48" spans="4:22" x14ac:dyDescent="0.25">
      <c r="D48">
        <f t="shared" si="3"/>
        <v>6</v>
      </c>
      <c r="E48">
        <f t="shared" si="4"/>
        <v>0.30855696118293641</v>
      </c>
      <c r="F48">
        <f t="shared" si="1"/>
        <v>0.20747582681111565</v>
      </c>
      <c r="U48">
        <v>0.20747582681111565</v>
      </c>
      <c r="V48">
        <v>0.30855696118293641</v>
      </c>
    </row>
    <row r="49" spans="4:22" x14ac:dyDescent="0.25">
      <c r="D49">
        <f t="shared" si="3"/>
        <v>7</v>
      </c>
      <c r="E49">
        <f t="shared" si="4"/>
        <v>0.32132496924376253</v>
      </c>
      <c r="F49">
        <f t="shared" si="1"/>
        <v>0.21903844550732701</v>
      </c>
      <c r="U49">
        <v>0.21903844550732701</v>
      </c>
      <c r="V49">
        <v>0.32132496924376253</v>
      </c>
    </row>
    <row r="50" spans="4:22" x14ac:dyDescent="0.25">
      <c r="D50">
        <f t="shared" si="3"/>
        <v>8</v>
      </c>
      <c r="E50">
        <f t="shared" si="4"/>
        <v>0.33462131420943864</v>
      </c>
      <c r="F50">
        <f t="shared" si="1"/>
        <v>0.23124544843455389</v>
      </c>
      <c r="U50">
        <v>0.23124544843455389</v>
      </c>
      <c r="V50">
        <v>0.33462131420943864</v>
      </c>
    </row>
    <row r="51" spans="4:22" x14ac:dyDescent="0.25">
      <c r="D51">
        <f t="shared" si="3"/>
        <v>9</v>
      </c>
      <c r="E51">
        <f t="shared" si="4"/>
        <v>0.34846785852582923</v>
      </c>
      <c r="F51">
        <f t="shared" si="1"/>
        <v>0.24413274709762833</v>
      </c>
      <c r="U51">
        <v>0.24413274709762833</v>
      </c>
      <c r="V51">
        <v>0.34846785852582923</v>
      </c>
    </row>
    <row r="52" spans="4:22" x14ac:dyDescent="0.25">
      <c r="D52">
        <f t="shared" si="3"/>
        <v>10</v>
      </c>
      <c r="E52">
        <f t="shared" si="4"/>
        <v>0.36288736930121152</v>
      </c>
      <c r="F52">
        <f t="shared" si="1"/>
        <v>0.25773825434796621</v>
      </c>
      <c r="U52">
        <v>0.25773825434796621</v>
      </c>
      <c r="V52">
        <v>0.36288736930121152</v>
      </c>
    </row>
    <row r="53" spans="4:22" x14ac:dyDescent="0.25">
      <c r="D53">
        <f t="shared" si="3"/>
        <v>11</v>
      </c>
      <c r="E53">
        <f t="shared" si="4"/>
        <v>0.37790355574097501</v>
      </c>
      <c r="F53">
        <f t="shared" si="1"/>
        <v>0.27210199591852396</v>
      </c>
      <c r="U53">
        <v>0.27210199591852396</v>
      </c>
      <c r="V53">
        <v>0.37790355574097501</v>
      </c>
    </row>
    <row r="54" spans="4:22" x14ac:dyDescent="0.25">
      <c r="D54">
        <f t="shared" si="3"/>
        <v>12</v>
      </c>
      <c r="E54">
        <f t="shared" si="4"/>
        <v>0.39354110813135823</v>
      </c>
      <c r="F54">
        <f t="shared" si="1"/>
        <v>0.28726622817459418</v>
      </c>
      <c r="U54">
        <v>0.28726622817459418</v>
      </c>
      <c r="V54">
        <v>0.39354110813135823</v>
      </c>
    </row>
    <row r="55" spans="4:22" x14ac:dyDescent="0.25">
      <c r="D55">
        <f t="shared" si="3"/>
        <v>13</v>
      </c>
      <c r="E55">
        <f t="shared" si="4"/>
        <v>0.40982573843632342</v>
      </c>
      <c r="F55">
        <f t="shared" si="1"/>
        <v>0.30327556242684711</v>
      </c>
      <c r="U55">
        <v>0.30327556242684711</v>
      </c>
      <c r="V55">
        <v>0.40982573843632342</v>
      </c>
    </row>
    <row r="56" spans="4:22" x14ac:dyDescent="0.25">
      <c r="D56">
        <f t="shared" si="3"/>
        <v>14</v>
      </c>
      <c r="E56">
        <f t="shared" si="4"/>
        <v>0.42678422257431908</v>
      </c>
      <c r="F56">
        <f t="shared" si="1"/>
        <v>0.32017709617233309</v>
      </c>
      <c r="U56">
        <v>0.32017709617233309</v>
      </c>
      <c r="V56">
        <v>0.42678422257431908</v>
      </c>
    </row>
    <row r="57" spans="4:22" x14ac:dyDescent="0.25">
      <c r="D57">
        <f t="shared" si="3"/>
        <v>15</v>
      </c>
      <c r="E57">
        <f t="shared" si="4"/>
        <v>0.44444444444444442</v>
      </c>
      <c r="F57">
        <f t="shared" si="1"/>
        <v>0.33802055164954031</v>
      </c>
      <c r="U57">
        <v>0.33802055164954031</v>
      </c>
      <c r="V57">
        <v>0.44444444444444442</v>
      </c>
    </row>
    <row r="58" spans="4:22" x14ac:dyDescent="0.25">
      <c r="D58">
        <f t="shared" si="3"/>
        <v>16</v>
      </c>
      <c r="E58">
        <f t="shared" si="4"/>
        <v>0.46283544177440472</v>
      </c>
      <c r="F58">
        <f t="shared" si="1"/>
        <v>0.35685842211511898</v>
      </c>
      <c r="U58">
        <v>0.35685842211511898</v>
      </c>
      <c r="V58">
        <v>0.46283544177440472</v>
      </c>
    </row>
    <row r="59" spans="4:22" x14ac:dyDescent="0.25">
      <c r="D59">
        <f t="shared" si="3"/>
        <v>17</v>
      </c>
      <c r="E59">
        <f t="shared" si="4"/>
        <v>0.48198745386564384</v>
      </c>
      <c r="F59">
        <f t="shared" si="1"/>
        <v>0.37674612627260262</v>
      </c>
      <c r="U59">
        <v>0.37674612627260262</v>
      </c>
      <c r="V59">
        <v>0.48198745386564384</v>
      </c>
    </row>
    <row r="60" spans="4:22" x14ac:dyDescent="0.25">
      <c r="D60">
        <f t="shared" si="3"/>
        <v>18</v>
      </c>
      <c r="E60">
        <f t="shared" si="4"/>
        <v>0.50193197131415801</v>
      </c>
      <c r="F60">
        <f t="shared" si="1"/>
        <v>0.39774217130743272</v>
      </c>
      <c r="U60">
        <v>0.39774217130743272</v>
      </c>
      <c r="V60">
        <v>0.50193197131415801</v>
      </c>
    </row>
    <row r="61" spans="4:22" x14ac:dyDescent="0.25">
      <c r="D61">
        <f t="shared" si="3"/>
        <v>19</v>
      </c>
      <c r="E61">
        <f t="shared" si="4"/>
        <v>0.52270178778874377</v>
      </c>
      <c r="F61">
        <f t="shared" si="1"/>
        <v>0.41990832500792075</v>
      </c>
      <c r="U61">
        <v>0.41990832500792075</v>
      </c>
      <c r="V61">
        <v>0.52270178778874377</v>
      </c>
    </row>
    <row r="62" spans="4:22" x14ac:dyDescent="0.25">
      <c r="D62">
        <f t="shared" si="3"/>
        <v>20</v>
      </c>
      <c r="E62">
        <f t="shared" si="4"/>
        <v>0.54433105395181736</v>
      </c>
      <c r="F62">
        <f t="shared" si="1"/>
        <v>0.44330979747850197</v>
      </c>
      <c r="U62">
        <v>0.44330979747850197</v>
      </c>
      <c r="V62">
        <v>0.54433105395181736</v>
      </c>
    </row>
    <row r="63" spans="4:22" x14ac:dyDescent="0.25">
      <c r="D63">
        <f t="shared" si="3"/>
        <v>21</v>
      </c>
      <c r="E63">
        <f t="shared" si="4"/>
        <v>0.56685533361146256</v>
      </c>
      <c r="F63">
        <f t="shared" si="1"/>
        <v>0.46801543297986131</v>
      </c>
      <c r="U63">
        <v>0.46801543297986131</v>
      </c>
      <c r="V63">
        <v>0.56685533361146256</v>
      </c>
    </row>
    <row r="64" spans="4:22" x14ac:dyDescent="0.25">
      <c r="D64">
        <f t="shared" si="3"/>
        <v>22</v>
      </c>
      <c r="E64">
        <f t="shared" si="4"/>
        <v>0.59031166219703735</v>
      </c>
      <c r="F64">
        <f t="shared" si="1"/>
        <v>0.49409791246030205</v>
      </c>
      <c r="U64">
        <v>0.49409791246030205</v>
      </c>
      <c r="V64">
        <v>0.59031166219703735</v>
      </c>
    </row>
    <row r="65" spans="4:22" x14ac:dyDescent="0.25">
      <c r="D65">
        <f t="shared" si="3"/>
        <v>23</v>
      </c>
      <c r="E65">
        <f t="shared" si="4"/>
        <v>0.61473860765448507</v>
      </c>
      <c r="F65">
        <f t="shared" si="1"/>
        <v>0.521633967374177</v>
      </c>
      <c r="U65">
        <v>0.521633967374177</v>
      </c>
      <c r="V65">
        <v>0.61473860765448507</v>
      </c>
    </row>
    <row r="66" spans="4:22" x14ac:dyDescent="0.25">
      <c r="D66">
        <f t="shared" si="3"/>
        <v>24</v>
      </c>
      <c r="E66">
        <f t="shared" ref="E66:F92" si="5">Q10_^(0.1*(D66-35))</f>
        <v>0.64017633386147876</v>
      </c>
      <c r="F66">
        <f t="shared" si="1"/>
        <v>0.55070460541641297</v>
      </c>
      <c r="U66">
        <v>0.55070460541641297</v>
      </c>
      <c r="V66">
        <v>0.64017633386147876</v>
      </c>
    </row>
    <row r="67" spans="4:22" x14ac:dyDescent="0.25">
      <c r="D67">
        <f t="shared" si="3"/>
        <v>25</v>
      </c>
      <c r="E67">
        <f t="shared" si="5"/>
        <v>0.66666666666666663</v>
      </c>
      <c r="F67">
        <f t="shared" ref="F67:F92" si="6">$B$3^(0.1*(D67-35))</f>
        <v>0.58139534883720934</v>
      </c>
      <c r="U67">
        <v>0.58139534883720934</v>
      </c>
      <c r="V67">
        <v>0.66666666666666663</v>
      </c>
    </row>
    <row r="68" spans="4:22" x14ac:dyDescent="0.25">
      <c r="D68">
        <f t="shared" si="3"/>
        <v>26</v>
      </c>
      <c r="E68">
        <f t="shared" si="5"/>
        <v>0.69425316266160708</v>
      </c>
      <c r="F68">
        <f t="shared" si="6"/>
        <v>0.61379648603800474</v>
      </c>
      <c r="U68">
        <v>0.61379648603800474</v>
      </c>
      <c r="V68">
        <v>0.69425316266160708</v>
      </c>
    </row>
    <row r="69" spans="4:22" x14ac:dyDescent="0.25">
      <c r="D69">
        <f t="shared" si="3"/>
        <v>27</v>
      </c>
      <c r="E69">
        <f t="shared" si="5"/>
        <v>0.72298118079846574</v>
      </c>
      <c r="F69">
        <f t="shared" si="6"/>
        <v>0.64800333718887648</v>
      </c>
      <c r="U69">
        <v>0.64800333718887648</v>
      </c>
      <c r="V69">
        <v>0.72298118079846574</v>
      </c>
    </row>
    <row r="70" spans="4:22" x14ac:dyDescent="0.25">
      <c r="D70">
        <f t="shared" si="3"/>
        <v>28</v>
      </c>
      <c r="E70">
        <f t="shared" si="5"/>
        <v>0.75289795697123696</v>
      </c>
      <c r="F70">
        <f t="shared" si="6"/>
        <v>0.6841165346487843</v>
      </c>
      <c r="U70">
        <v>0.6841165346487843</v>
      </c>
      <c r="V70">
        <v>0.75289795697123696</v>
      </c>
    </row>
    <row r="71" spans="4:22" x14ac:dyDescent="0.25">
      <c r="D71">
        <f t="shared" si="3"/>
        <v>29</v>
      </c>
      <c r="E71">
        <f t="shared" si="5"/>
        <v>0.7840526816831157</v>
      </c>
      <c r="F71">
        <f t="shared" si="6"/>
        <v>0.72224231901362368</v>
      </c>
      <c r="U71">
        <v>0.72224231901362368</v>
      </c>
      <c r="V71">
        <v>0.7840526816831157</v>
      </c>
    </row>
    <row r="72" spans="4:22" x14ac:dyDescent="0.25">
      <c r="D72">
        <f t="shared" si="3"/>
        <v>30</v>
      </c>
      <c r="E72">
        <f t="shared" si="5"/>
        <v>0.81649658092772615</v>
      </c>
      <c r="F72">
        <f t="shared" si="6"/>
        <v>0.76249285166302339</v>
      </c>
      <c r="U72">
        <v>0.76249285166302339</v>
      </c>
      <c r="V72">
        <v>0.81649658092772615</v>
      </c>
    </row>
    <row r="73" spans="4:22" x14ac:dyDescent="0.25">
      <c r="D73">
        <f t="shared" si="3"/>
        <v>31</v>
      </c>
      <c r="E73">
        <f t="shared" si="5"/>
        <v>0.85028300041719385</v>
      </c>
      <c r="F73">
        <f t="shared" si="6"/>
        <v>0.80498654472536157</v>
      </c>
      <c r="U73">
        <v>0.80498654472536157</v>
      </c>
      <c r="V73">
        <v>0.85028300041719385</v>
      </c>
    </row>
    <row r="74" spans="4:22" x14ac:dyDescent="0.25">
      <c r="D74">
        <f t="shared" si="3"/>
        <v>32</v>
      </c>
      <c r="E74">
        <f t="shared" si="5"/>
        <v>0.88546749329555607</v>
      </c>
      <c r="F74">
        <f t="shared" si="6"/>
        <v>0.84984840943171958</v>
      </c>
      <c r="U74">
        <v>0.84984840943171958</v>
      </c>
      <c r="V74">
        <v>0.88546749329555607</v>
      </c>
    </row>
    <row r="75" spans="4:22" x14ac:dyDescent="0.25">
      <c r="D75">
        <f t="shared" si="3"/>
        <v>33</v>
      </c>
      <c r="E75">
        <f t="shared" si="5"/>
        <v>0.92210791148172777</v>
      </c>
      <c r="F75">
        <f t="shared" si="6"/>
        <v>0.89721042388358463</v>
      </c>
      <c r="U75">
        <v>0.89721042388358463</v>
      </c>
      <c r="V75">
        <v>0.92210791148172777</v>
      </c>
    </row>
    <row r="76" spans="4:22" x14ac:dyDescent="0.25">
      <c r="D76">
        <f t="shared" si="3"/>
        <v>34</v>
      </c>
      <c r="E76">
        <f t="shared" si="5"/>
        <v>0.96026450079221803</v>
      </c>
      <c r="F76">
        <f t="shared" si="6"/>
        <v>0.94721192131623033</v>
      </c>
      <c r="U76">
        <v>0.94721192131623033</v>
      </c>
      <c r="V76">
        <v>0.96026450079221803</v>
      </c>
    </row>
    <row r="77" spans="4:22" x14ac:dyDescent="0.25">
      <c r="D77">
        <f t="shared" si="3"/>
        <v>35</v>
      </c>
      <c r="E77">
        <f t="shared" si="5"/>
        <v>1</v>
      </c>
      <c r="F77">
        <f t="shared" si="6"/>
        <v>1</v>
      </c>
      <c r="U77">
        <v>1</v>
      </c>
      <c r="V77">
        <v>1</v>
      </c>
    </row>
    <row r="78" spans="4:22" x14ac:dyDescent="0.25">
      <c r="D78">
        <f t="shared" si="3"/>
        <v>36</v>
      </c>
      <c r="E78">
        <f t="shared" si="5"/>
        <v>1.0413797439924106</v>
      </c>
      <c r="F78">
        <f t="shared" si="6"/>
        <v>1.0557299559853683</v>
      </c>
      <c r="U78">
        <v>1.0557299559853683</v>
      </c>
      <c r="V78">
        <v>1.0413797439924106</v>
      </c>
    </row>
    <row r="79" spans="4:22" x14ac:dyDescent="0.25">
      <c r="D79">
        <f t="shared" si="3"/>
        <v>37</v>
      </c>
      <c r="E79">
        <f t="shared" si="5"/>
        <v>1.0844717711976986</v>
      </c>
      <c r="F79">
        <f t="shared" si="6"/>
        <v>1.1145657399648676</v>
      </c>
      <c r="U79">
        <v>1.1145657399648676</v>
      </c>
      <c r="V79">
        <v>1.0844717711976986</v>
      </c>
    </row>
    <row r="80" spans="4:22" x14ac:dyDescent="0.25">
      <c r="D80">
        <f t="shared" si="3"/>
        <v>38</v>
      </c>
      <c r="E80">
        <f t="shared" si="5"/>
        <v>1.1293469354568555</v>
      </c>
      <c r="F80">
        <f t="shared" si="6"/>
        <v>1.1766804395959092</v>
      </c>
      <c r="U80">
        <v>1.1766804395959092</v>
      </c>
      <c r="V80">
        <v>1.1293469354568555</v>
      </c>
    </row>
    <row r="81" spans="4:22" x14ac:dyDescent="0.25">
      <c r="D81">
        <f t="shared" si="3"/>
        <v>39</v>
      </c>
      <c r="E81">
        <f t="shared" si="5"/>
        <v>1.1760790225246736</v>
      </c>
      <c r="F81">
        <f t="shared" si="6"/>
        <v>1.2422567887034328</v>
      </c>
      <c r="U81">
        <v>1.2422567887034328</v>
      </c>
      <c r="V81">
        <v>1.1760790225246736</v>
      </c>
    </row>
    <row r="82" spans="4:22" x14ac:dyDescent="0.25">
      <c r="D82">
        <f t="shared" si="3"/>
        <v>40</v>
      </c>
      <c r="E82">
        <f t="shared" si="5"/>
        <v>1.2247448713915889</v>
      </c>
      <c r="F82">
        <f t="shared" si="6"/>
        <v>1.3114877048604001</v>
      </c>
      <c r="U82">
        <v>1.3114877048604001</v>
      </c>
      <c r="V82">
        <v>1.2247448713915889</v>
      </c>
    </row>
    <row r="83" spans="4:22" x14ac:dyDescent="0.25">
      <c r="D83">
        <f t="shared" si="3"/>
        <v>41</v>
      </c>
      <c r="E83">
        <f t="shared" si="5"/>
        <v>1.2754245006257909</v>
      </c>
      <c r="F83">
        <f t="shared" si="6"/>
        <v>1.384576856927622</v>
      </c>
      <c r="U83">
        <v>1.384576856927622</v>
      </c>
      <c r="V83">
        <v>1.2754245006257909</v>
      </c>
    </row>
    <row r="84" spans="4:22" x14ac:dyDescent="0.25">
      <c r="D84">
        <f t="shared" si="3"/>
        <v>42</v>
      </c>
      <c r="E84">
        <f t="shared" si="5"/>
        <v>1.3282012399433343</v>
      </c>
      <c r="F84">
        <f t="shared" si="6"/>
        <v>1.461739264222558</v>
      </c>
      <c r="U84">
        <v>1.461739264222558</v>
      </c>
      <c r="V84">
        <v>1.3282012399433343</v>
      </c>
    </row>
    <row r="85" spans="4:22" x14ac:dyDescent="0.25">
      <c r="D85">
        <f t="shared" si="3"/>
        <v>43</v>
      </c>
      <c r="E85">
        <f t="shared" si="5"/>
        <v>1.3831618672225916</v>
      </c>
      <c r="F85">
        <f t="shared" si="6"/>
        <v>1.5432019290797656</v>
      </c>
      <c r="U85">
        <v>1.5432019290797656</v>
      </c>
      <c r="V85">
        <v>1.3831618672225916</v>
      </c>
    </row>
    <row r="86" spans="4:22" x14ac:dyDescent="0.25">
      <c r="D86">
        <f t="shared" si="3"/>
        <v>44</v>
      </c>
      <c r="E86">
        <f t="shared" si="5"/>
        <v>1.4403967511883271</v>
      </c>
      <c r="F86">
        <f t="shared" si="6"/>
        <v>1.6292045046639163</v>
      </c>
      <c r="U86">
        <v>1.6292045046639163</v>
      </c>
      <c r="V86">
        <v>1.4403967511883271</v>
      </c>
    </row>
    <row r="87" spans="4:22" x14ac:dyDescent="0.25">
      <c r="D87">
        <f t="shared" si="3"/>
        <v>45</v>
      </c>
      <c r="E87">
        <f t="shared" si="5"/>
        <v>1.5</v>
      </c>
      <c r="F87">
        <f t="shared" si="6"/>
        <v>1.72</v>
      </c>
      <c r="U87">
        <v>1.72</v>
      </c>
      <c r="V87">
        <v>1.5</v>
      </c>
    </row>
    <row r="88" spans="4:22" x14ac:dyDescent="0.25">
      <c r="D88">
        <f t="shared" si="3"/>
        <v>46</v>
      </c>
      <c r="E88">
        <f t="shared" si="5"/>
        <v>1.5620696159886158</v>
      </c>
      <c r="F88">
        <f t="shared" si="6"/>
        <v>1.8158555242948335</v>
      </c>
      <c r="U88">
        <v>1.8158555242948335</v>
      </c>
      <c r="V88">
        <v>1.5620696159886158</v>
      </c>
    </row>
    <row r="89" spans="4:22" x14ac:dyDescent="0.25">
      <c r="D89">
        <f t="shared" si="3"/>
        <v>47</v>
      </c>
      <c r="E89">
        <f t="shared" si="5"/>
        <v>1.6267076567965482</v>
      </c>
      <c r="F89">
        <f t="shared" si="6"/>
        <v>1.9170530727395725</v>
      </c>
      <c r="U89">
        <v>1.9170530727395725</v>
      </c>
      <c r="V89">
        <v>1.6267076567965482</v>
      </c>
    </row>
    <row r="90" spans="4:22" x14ac:dyDescent="0.25">
      <c r="D90">
        <f t="shared" si="3"/>
        <v>48</v>
      </c>
      <c r="E90">
        <f t="shared" si="5"/>
        <v>1.6940204031852832</v>
      </c>
      <c r="F90">
        <f t="shared" si="6"/>
        <v>2.0238903561049639</v>
      </c>
      <c r="U90">
        <v>2.0238903561049639</v>
      </c>
      <c r="V90">
        <v>1.6940204031852832</v>
      </c>
    </row>
    <row r="91" spans="4:22" x14ac:dyDescent="0.25">
      <c r="D91">
        <f t="shared" si="3"/>
        <v>49</v>
      </c>
      <c r="E91">
        <f t="shared" si="5"/>
        <v>1.7641185337870104</v>
      </c>
      <c r="F91">
        <f t="shared" si="6"/>
        <v>2.1366816765699048</v>
      </c>
      <c r="U91">
        <v>2.1366816765699048</v>
      </c>
      <c r="V91">
        <v>1.7641185337870104</v>
      </c>
    </row>
    <row r="92" spans="4:22" x14ac:dyDescent="0.25">
      <c r="D92">
        <f t="shared" ref="D92" si="7">D91+1</f>
        <v>50</v>
      </c>
      <c r="E92">
        <f t="shared" si="5"/>
        <v>1.8371173070873836</v>
      </c>
      <c r="F92">
        <f t="shared" si="6"/>
        <v>2.2557588523598882</v>
      </c>
      <c r="U92">
        <v>2.2557588523598882</v>
      </c>
      <c r="V92">
        <v>1.8371173070873836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>
      <selection activeCell="N25" sqref="N25"/>
    </sheetView>
  </sheetViews>
  <sheetFormatPr defaultRowHeight="15" x14ac:dyDescent="0.25"/>
  <cols>
    <col min="1" max="1" width="16.5703125" customWidth="1"/>
    <col min="5" max="5" width="18.7109375" customWidth="1"/>
    <col min="6" max="6" width="22.28515625" customWidth="1"/>
    <col min="7" max="7" width="27.42578125" customWidth="1"/>
  </cols>
  <sheetData>
    <row r="1" spans="1:7" x14ac:dyDescent="0.25">
      <c r="A1" t="s">
        <v>8</v>
      </c>
      <c r="B1">
        <v>0.55000000000000004</v>
      </c>
      <c r="D1" t="s">
        <v>6</v>
      </c>
      <c r="E1" t="s">
        <v>9</v>
      </c>
      <c r="F1" t="s">
        <v>10</v>
      </c>
      <c r="G1" t="s">
        <v>7</v>
      </c>
    </row>
    <row r="2" spans="1:7" x14ac:dyDescent="0.25">
      <c r="A2" s="1" t="s">
        <v>2</v>
      </c>
      <c r="B2" s="1">
        <v>1.7</v>
      </c>
      <c r="D2">
        <v>0</v>
      </c>
      <c r="E2">
        <f t="shared" ref="E2:E33" si="0">((D2-wfpscoefb)/(wfpscoefa-wfpscoefb))^wfpscoefe</f>
        <v>13.443803677616044</v>
      </c>
      <c r="F2">
        <f t="shared" ref="F2:F33" si="1">((D2-wfpscoefc)/(wfpscoefa-wfpscoefc))^wfpscoefd</f>
        <v>7.5781284160131014E-7</v>
      </c>
      <c r="G2">
        <f t="shared" ref="G2:G65" si="2">E2*F2</f>
        <v>1.0187887066864358E-5</v>
      </c>
    </row>
    <row r="3" spans="1:7" x14ac:dyDescent="0.25">
      <c r="A3" s="1" t="s">
        <v>3</v>
      </c>
      <c r="B3" s="1">
        <v>-7.0000000000000001E-3</v>
      </c>
      <c r="D3">
        <f>D2+0.01</f>
        <v>0.01</v>
      </c>
      <c r="E3">
        <f t="shared" si="0"/>
        <v>12.926718411725258</v>
      </c>
      <c r="F3">
        <f t="shared" si="1"/>
        <v>1.3194465393028556E-5</v>
      </c>
      <c r="G3">
        <f t="shared" si="2"/>
        <v>1.7056113872893398E-4</v>
      </c>
    </row>
    <row r="4" spans="1:7" x14ac:dyDescent="0.25">
      <c r="A4" s="1" t="s">
        <v>4</v>
      </c>
      <c r="B4" s="1">
        <v>3.22</v>
      </c>
      <c r="D4">
        <f t="shared" ref="D4:D67" si="3">D3+0.01</f>
        <v>0.02</v>
      </c>
      <c r="E4">
        <f t="shared" si="0"/>
        <v>12.426628737428759</v>
      </c>
      <c r="F4">
        <f t="shared" si="1"/>
        <v>5.8524483844279967E-5</v>
      </c>
      <c r="G4">
        <f t="shared" si="2"/>
        <v>7.2726203278251455E-4</v>
      </c>
    </row>
    <row r="5" spans="1:7" x14ac:dyDescent="0.25">
      <c r="A5" t="s">
        <v>5</v>
      </c>
      <c r="B5">
        <v>6.6481000000000003</v>
      </c>
      <c r="D5">
        <f t="shared" si="3"/>
        <v>0.03</v>
      </c>
      <c r="E5">
        <f t="shared" si="0"/>
        <v>11.943072244259335</v>
      </c>
      <c r="F5">
        <f t="shared" si="1"/>
        <v>1.6141943506595147E-4</v>
      </c>
      <c r="G5">
        <f t="shared" si="2"/>
        <v>1.9278439746201871E-3</v>
      </c>
    </row>
    <row r="6" spans="1:7" x14ac:dyDescent="0.25">
      <c r="D6">
        <f t="shared" si="3"/>
        <v>0.04</v>
      </c>
      <c r="E6">
        <f t="shared" si="0"/>
        <v>11.475596454499779</v>
      </c>
      <c r="F6">
        <f t="shared" si="1"/>
        <v>3.4873968753449145E-4</v>
      </c>
      <c r="G6">
        <f t="shared" si="2"/>
        <v>4.0019959218141714E-3</v>
      </c>
    </row>
    <row r="7" spans="1:7" x14ac:dyDescent="0.25">
      <c r="D7">
        <f t="shared" si="3"/>
        <v>0.05</v>
      </c>
      <c r="E7">
        <f t="shared" si="0"/>
        <v>11.023758667387968</v>
      </c>
      <c r="F7">
        <f t="shared" si="1"/>
        <v>6.4902781097376681E-4</v>
      </c>
      <c r="G7">
        <f t="shared" si="2"/>
        <v>7.1547259565979014E-3</v>
      </c>
    </row>
    <row r="8" spans="1:7" x14ac:dyDescent="0.25">
      <c r="D8">
        <f t="shared" si="3"/>
        <v>6.0000000000000005E-2</v>
      </c>
      <c r="E8">
        <f t="shared" si="0"/>
        <v>10.587125804851887</v>
      </c>
      <c r="F8">
        <f t="shared" si="1"/>
        <v>1.0922124840476199E-3</v>
      </c>
      <c r="G8">
        <f t="shared" si="2"/>
        <v>1.1563390974241937E-2</v>
      </c>
    </row>
    <row r="9" spans="1:7" x14ac:dyDescent="0.25">
      <c r="D9">
        <f t="shared" si="3"/>
        <v>7.0000000000000007E-2</v>
      </c>
      <c r="E9">
        <f t="shared" si="0"/>
        <v>10.165274258768505</v>
      </c>
      <c r="F9">
        <f t="shared" si="1"/>
        <v>1.7094106547838582E-3</v>
      </c>
      <c r="G9">
        <f t="shared" si="2"/>
        <v>1.7376628126738968E-2</v>
      </c>
    </row>
    <row r="10" spans="1:7" x14ac:dyDescent="0.25">
      <c r="D10">
        <f t="shared" si="3"/>
        <v>0.08</v>
      </c>
      <c r="E10">
        <f t="shared" si="0"/>
        <v>9.7577897397408559</v>
      </c>
      <c r="F10">
        <f t="shared" si="1"/>
        <v>2.5327846470726426E-3</v>
      </c>
      <c r="G10">
        <f t="shared" si="2"/>
        <v>2.4714380042178598E-2</v>
      </c>
    </row>
    <row r="11" spans="1:7" x14ac:dyDescent="0.25">
      <c r="D11">
        <f t="shared" si="3"/>
        <v>0.09</v>
      </c>
      <c r="E11">
        <f t="shared" si="0"/>
        <v>9.3642671273871247</v>
      </c>
      <c r="F11">
        <f t="shared" si="1"/>
        <v>3.5954334609866827E-3</v>
      </c>
      <c r="G11">
        <f t="shared" si="2"/>
        <v>3.3668599367425313E-2</v>
      </c>
    </row>
    <row r="12" spans="1:7" x14ac:dyDescent="0.25">
      <c r="D12">
        <f t="shared" si="3"/>
        <v>9.9999999999999992E-2</v>
      </c>
      <c r="E12">
        <f t="shared" si="0"/>
        <v>8.9843103221358831</v>
      </c>
      <c r="F12">
        <f t="shared" si="1"/>
        <v>4.9313069452773597E-3</v>
      </c>
      <c r="G12">
        <f t="shared" si="2"/>
        <v>4.4304391890075755E-2</v>
      </c>
    </row>
    <row r="13" spans="1:7" x14ac:dyDescent="0.25">
      <c r="D13">
        <f t="shared" si="3"/>
        <v>0.10999999999999999</v>
      </c>
      <c r="E13">
        <f t="shared" si="0"/>
        <v>8.6175320985213251</v>
      </c>
      <c r="F13">
        <f t="shared" si="1"/>
        <v>6.5751360933965245E-3</v>
      </c>
      <c r="G13">
        <f t="shared" si="2"/>
        <v>5.6661446336990662E-2</v>
      </c>
    </row>
    <row r="14" spans="1:7" x14ac:dyDescent="0.25">
      <c r="D14">
        <f t="shared" si="3"/>
        <v>0.11999999999999998</v>
      </c>
      <c r="E14">
        <f t="shared" si="0"/>
        <v>8.2635539599726968</v>
      </c>
      <c r="F14">
        <f t="shared" si="1"/>
        <v>8.5623751701455857E-3</v>
      </c>
      <c r="G14">
        <f t="shared" si="2"/>
        <v>7.0755649244028454E-2</v>
      </c>
    </row>
    <row r="15" spans="1:7" x14ac:dyDescent="0.25">
      <c r="D15">
        <f t="shared" si="3"/>
        <v>0.12999999999999998</v>
      </c>
      <c r="E15">
        <f t="shared" si="0"/>
        <v>7.9220059950917454</v>
      </c>
      <c r="F15">
        <f t="shared" si="1"/>
        <v>1.0929152798196435E-2</v>
      </c>
      <c r="G15">
        <f t="shared" si="2"/>
        <v>8.6580813988585886E-2</v>
      </c>
    </row>
    <row r="16" spans="1:7" x14ac:dyDescent="0.25">
      <c r="D16">
        <f t="shared" si="3"/>
        <v>0.13999999999999999</v>
      </c>
      <c r="E16">
        <f t="shared" si="0"/>
        <v>7.5925267354122292</v>
      </c>
      <c r="F16">
        <f t="shared" si="1"/>
        <v>1.3712230006857846E-2</v>
      </c>
      <c r="G16">
        <f t="shared" si="2"/>
        <v>0.10411047292919001</v>
      </c>
    </row>
    <row r="17" spans="4:7" x14ac:dyDescent="0.25">
      <c r="D17">
        <f t="shared" si="3"/>
        <v>0.15</v>
      </c>
      <c r="E17">
        <f t="shared" si="0"/>
        <v>7.2747630146354094</v>
      </c>
      <c r="F17">
        <f t="shared" si="1"/>
        <v>1.6948963807176538E-2</v>
      </c>
      <c r="G17">
        <f t="shared" si="2"/>
        <v>0.12329969504084204</v>
      </c>
    </row>
    <row r="18" spans="4:7" x14ac:dyDescent="0.25">
      <c r="D18">
        <f t="shared" si="3"/>
        <v>0.16</v>
      </c>
      <c r="E18">
        <f t="shared" si="0"/>
        <v>6.9683698293354457</v>
      </c>
      <c r="F18">
        <f t="shared" si="1"/>
        <v>2.0677275232957013E-2</v>
      </c>
      <c r="G18">
        <f t="shared" si="2"/>
        <v>0.14408690088620271</v>
      </c>
    </row>
    <row r="19" spans="4:7" x14ac:dyDescent="0.25">
      <c r="D19">
        <f t="shared" si="3"/>
        <v>0.17</v>
      </c>
      <c r="E19">
        <f t="shared" si="0"/>
        <v>6.6730102011287196</v>
      </c>
      <c r="F19">
        <f t="shared" si="1"/>
        <v>2.4935621046472241E-2</v>
      </c>
      <c r="G19">
        <f t="shared" si="2"/>
        <v>0.16639565361458927</v>
      </c>
    </row>
    <row r="20" spans="4:7" x14ac:dyDescent="0.25">
      <c r="D20">
        <f t="shared" si="3"/>
        <v>0.18000000000000002</v>
      </c>
      <c r="E20">
        <f t="shared" si="0"/>
        <v>6.3883550403008194</v>
      </c>
      <c r="F20">
        <f t="shared" si="1"/>
        <v>2.9762968491481519E-2</v>
      </c>
      <c r="G20">
        <f t="shared" si="2"/>
        <v>0.19013640977687044</v>
      </c>
    </row>
    <row r="21" spans="4:7" x14ac:dyDescent="0.25">
      <c r="D21">
        <f t="shared" si="3"/>
        <v>0.19000000000000003</v>
      </c>
      <c r="E21">
        <f t="shared" si="0"/>
        <v>6.1140830108852624</v>
      </c>
      <c r="F21">
        <f t="shared" si="1"/>
        <v>3.5198772609668576E-2</v>
      </c>
      <c r="G21">
        <f t="shared" si="2"/>
        <v>0.21520821761678816</v>
      </c>
    </row>
    <row r="22" spans="4:7" x14ac:dyDescent="0.25">
      <c r="D22">
        <f t="shared" si="3"/>
        <v>0.20000000000000004</v>
      </c>
      <c r="E22">
        <f t="shared" si="0"/>
        <v>5.8498803971877571</v>
      </c>
      <c r="F22">
        <f t="shared" si="1"/>
        <v>4.1282955735545523E-2</v>
      </c>
      <c r="G22">
        <f t="shared" si="2"/>
        <v>0.24150035349533763</v>
      </c>
    </row>
    <row r="23" spans="4:7" x14ac:dyDescent="0.25">
      <c r="D23">
        <f t="shared" si="3"/>
        <v>0.21000000000000005</v>
      </c>
      <c r="E23">
        <f t="shared" si="0"/>
        <v>5.595440971749869</v>
      </c>
      <c r="F23">
        <f t="shared" si="1"/>
        <v>4.8055888859513271E-2</v>
      </c>
      <c r="G23">
        <f t="shared" si="2"/>
        <v>0.26889388945837867</v>
      </c>
    </row>
    <row r="24" spans="4:7" x14ac:dyDescent="0.25">
      <c r="D24">
        <f t="shared" si="3"/>
        <v>0.22000000000000006</v>
      </c>
      <c r="E24">
        <f t="shared" si="0"/>
        <v>5.3504658647459289</v>
      </c>
      <c r="F24">
        <f t="shared" si="1"/>
        <v>5.5558374605989176E-2</v>
      </c>
      <c r="G24">
        <f t="shared" si="2"/>
        <v>0.29726318683011216</v>
      </c>
    </row>
    <row r="25" spans="4:7" x14ac:dyDescent="0.25">
      <c r="D25">
        <f t="shared" si="3"/>
        <v>0.23000000000000007</v>
      </c>
      <c r="E25">
        <f t="shared" si="0"/>
        <v>5.1146634348071141</v>
      </c>
      <c r="F25">
        <f t="shared" si="1"/>
        <v>6.3831631618000831E-2</v>
      </c>
      <c r="G25">
        <f t="shared" si="2"/>
        <v>0.3264773122206665</v>
      </c>
    </row>
    <row r="26" spans="4:7" x14ac:dyDescent="0.25">
      <c r="D26">
        <f t="shared" si="3"/>
        <v>0.24000000000000007</v>
      </c>
      <c r="E26">
        <f t="shared" si="0"/>
        <v>4.887749141266422</v>
      </c>
      <c r="F26">
        <f t="shared" si="1"/>
        <v>7.2917280174677732E-2</v>
      </c>
      <c r="G26">
        <f t="shared" si="2"/>
        <v>0.3564013735572642</v>
      </c>
    </row>
    <row r="27" spans="4:7" x14ac:dyDescent="0.25">
      <c r="D27">
        <f t="shared" si="3"/>
        <v>0.25000000000000006</v>
      </c>
      <c r="E27">
        <f t="shared" si="0"/>
        <v>4.6694454178184364</v>
      </c>
      <c r="F27">
        <f t="shared" si="1"/>
        <v>8.2857328895975801E-2</v>
      </c>
      <c r="G27">
        <f t="shared" si="2"/>
        <v>0.38689777474598935</v>
      </c>
    </row>
    <row r="28" spans="4:7" x14ac:dyDescent="0.25">
      <c r="D28">
        <f t="shared" si="3"/>
        <v>0.26000000000000006</v>
      </c>
      <c r="E28">
        <f t="shared" si="0"/>
        <v>4.4594815475875853</v>
      </c>
      <c r="F28">
        <f t="shared" si="1"/>
        <v>9.3694162411431373E-2</v>
      </c>
      <c r="G28">
        <f t="shared" si="2"/>
        <v>0.41782738839045253</v>
      </c>
    </row>
    <row r="29" spans="4:7" x14ac:dyDescent="0.25">
      <c r="D29">
        <f t="shared" si="3"/>
        <v>0.27000000000000007</v>
      </c>
      <c r="E29">
        <f t="shared" si="0"/>
        <v>4.2575935395987878</v>
      </c>
      <c r="F29">
        <f t="shared" si="1"/>
        <v>0.10547052988798898</v>
      </c>
      <c r="G29">
        <f t="shared" si="2"/>
        <v>0.44905064666916278</v>
      </c>
    </row>
    <row r="30" spans="4:7" x14ac:dyDescent="0.25">
      <c r="D30">
        <f t="shared" si="3"/>
        <v>0.28000000000000008</v>
      </c>
      <c r="E30">
        <f t="shared" si="0"/>
        <v>4.0635240066441609</v>
      </c>
      <c r="F30">
        <f t="shared" si="1"/>
        <v>0.11822953432690758</v>
      </c>
      <c r="G30">
        <f t="shared" si="2"/>
        <v>0.48042855103174886</v>
      </c>
    </row>
    <row r="31" spans="4:7" x14ac:dyDescent="0.25">
      <c r="D31">
        <f t="shared" si="3"/>
        <v>0.29000000000000009</v>
      </c>
      <c r="E31">
        <f t="shared" si="0"/>
        <v>3.8770220445396175</v>
      </c>
      <c r="F31">
        <f t="shared" si="1"/>
        <v>0.13201462255210866</v>
      </c>
      <c r="G31">
        <f t="shared" si="2"/>
        <v>0.5118236018361022</v>
      </c>
    </row>
    <row r="32" spans="4:7" x14ac:dyDescent="0.25">
      <c r="D32">
        <f t="shared" si="3"/>
        <v>0.3000000000000001</v>
      </c>
      <c r="E32">
        <f t="shared" si="0"/>
        <v>3.6978431127649949</v>
      </c>
      <c r="F32">
        <f t="shared" si="1"/>
        <v>0.14686957582261714</v>
      </c>
      <c r="G32">
        <f t="shared" si="2"/>
        <v>0.54310064943038106</v>
      </c>
    </row>
    <row r="33" spans="4:7" x14ac:dyDescent="0.25">
      <c r="D33">
        <f t="shared" si="3"/>
        <v>0.31000000000000011</v>
      </c>
      <c r="E33">
        <f t="shared" si="0"/>
        <v>3.5257489164815414</v>
      </c>
      <c r="F33">
        <f t="shared" si="1"/>
        <v>0.16283850101036762</v>
      </c>
      <c r="G33">
        <f t="shared" si="2"/>
        <v>0.57412766849878205</v>
      </c>
    </row>
    <row r="34" spans="4:7" x14ac:dyDescent="0.25">
      <c r="D34">
        <f t="shared" si="3"/>
        <v>0.32000000000000012</v>
      </c>
      <c r="E34">
        <f t="shared" ref="E34:E65" si="4">((D34-wfpscoefb)/(wfpscoefa-wfpscoefb))^wfpscoefe</f>
        <v>3.3605072899204145</v>
      </c>
      <c r="F34">
        <f t="shared" ref="F34:F65" si="5">((D34-wfpscoefc)/(wfpscoefa-wfpscoefc))^wfpscoefd</f>
        <v>0.17996582229191788</v>
      </c>
      <c r="G34">
        <f t="shared" si="2"/>
        <v>0.60477645774851185</v>
      </c>
    </row>
    <row r="35" spans="4:7" x14ac:dyDescent="0.25">
      <c r="D35">
        <f t="shared" si="3"/>
        <v>0.33000000000000013</v>
      </c>
      <c r="E35">
        <f t="shared" si="4"/>
        <v>3.2018920811358482</v>
      </c>
      <c r="F35">
        <f t="shared" si="5"/>
        <v>0.19829627330878349</v>
      </c>
      <c r="G35">
        <f t="shared" si="2"/>
        <v>0.63492326722614378</v>
      </c>
    </row>
    <row r="36" spans="4:7" x14ac:dyDescent="0.25">
      <c r="D36">
        <f t="shared" si="3"/>
        <v>0.34000000000000014</v>
      </c>
      <c r="E36">
        <f t="shared" si="4"/>
        <v>3.0496830381167404</v>
      </c>
      <c r="F36">
        <f t="shared" si="5"/>
        <v>0.21787488975636399</v>
      </c>
      <c r="G36">
        <f t="shared" si="2"/>
        <v>0.66444935572153796</v>
      </c>
    </row>
    <row r="37" spans="4:7" x14ac:dyDescent="0.25">
      <c r="D37">
        <f t="shared" si="3"/>
        <v>0.35000000000000014</v>
      </c>
      <c r="E37">
        <f t="shared" si="4"/>
        <v>2.9036656962502616</v>
      </c>
      <c r="F37">
        <f t="shared" si="5"/>
        <v>0.2387470023659479</v>
      </c>
      <c r="G37">
        <f t="shared" si="2"/>
        <v>0.69324148085258297</v>
      </c>
    </row>
    <row r="38" spans="4:7" x14ac:dyDescent="0.25">
      <c r="D38">
        <f t="shared" si="3"/>
        <v>0.36000000000000015</v>
      </c>
      <c r="E38">
        <f t="shared" si="4"/>
        <v>2.7636312671311547</v>
      </c>
      <c r="F38">
        <f t="shared" si="5"/>
        <v>0.260958230248166</v>
      </c>
      <c r="G38">
        <f t="shared" si="2"/>
        <v>0.72119232452904258</v>
      </c>
    </row>
    <row r="39" spans="4:7" x14ac:dyDescent="0.25">
      <c r="D39">
        <f t="shared" si="3"/>
        <v>0.37000000000000016</v>
      </c>
      <c r="E39">
        <f t="shared" si="4"/>
        <v>2.6293765287103135</v>
      </c>
      <c r="F39">
        <f t="shared" si="5"/>
        <v>0.28455447456963118</v>
      </c>
      <c r="G39">
        <f t="shared" si="2"/>
        <v>0.74820085657288404</v>
      </c>
    </row>
    <row r="40" spans="4:7" x14ac:dyDescent="0.25">
      <c r="D40">
        <f t="shared" si="3"/>
        <v>0.38000000000000017</v>
      </c>
      <c r="E40">
        <f t="shared" si="4"/>
        <v>2.500703716776314</v>
      </c>
      <c r="F40">
        <f t="shared" si="5"/>
        <v>0.3095819125374199</v>
      </c>
      <c r="G40">
        <f t="shared" si="2"/>
        <v>0.77417263932904568</v>
      </c>
    </row>
    <row r="41" spans="4:7" x14ac:dyDescent="0.25">
      <c r="D41">
        <f t="shared" si="3"/>
        <v>0.39000000000000018</v>
      </c>
      <c r="E41">
        <f t="shared" si="4"/>
        <v>2.3774204177634259</v>
      </c>
      <c r="F41">
        <f t="shared" si="5"/>
        <v>0.33608699166861211</v>
      </c>
      <c r="G41">
        <f t="shared" si="2"/>
        <v>0.79902007613764481</v>
      </c>
    </row>
    <row r="42" spans="4:7" x14ac:dyDescent="0.25">
      <c r="D42">
        <f t="shared" si="3"/>
        <v>0.40000000000000019</v>
      </c>
      <c r="E42">
        <f t="shared" si="4"/>
        <v>2.2593394628797339</v>
      </c>
      <c r="F42">
        <f t="shared" si="5"/>
        <v>0.36411642432432934</v>
      </c>
      <c r="G42">
        <f t="shared" si="2"/>
        <v>0.82266260655861945</v>
      </c>
    </row>
    <row r="43" spans="4:7" x14ac:dyDescent="0.25">
      <c r="D43">
        <f t="shared" si="3"/>
        <v>0.4100000000000002</v>
      </c>
      <c r="E43">
        <f t="shared" si="4"/>
        <v>2.1462788235488679</v>
      </c>
      <c r="F43">
        <f t="shared" si="5"/>
        <v>0.39371718248968501</v>
      </c>
      <c r="G43">
        <f t="shared" si="2"/>
        <v>0.84502685124493604</v>
      </c>
    </row>
    <row r="44" spans="4:7" x14ac:dyDescent="0.25">
      <c r="D44">
        <f t="shared" si="3"/>
        <v>0.42000000000000021</v>
      </c>
      <c r="E44">
        <f t="shared" si="4"/>
        <v>2.0380615081589482</v>
      </c>
      <c r="F44">
        <f t="shared" si="5"/>
        <v>0.42493649278279089</v>
      </c>
      <c r="G44">
        <f t="shared" si="2"/>
        <v>0.86604670935266881</v>
      </c>
    </row>
    <row r="45" spans="4:7" x14ac:dyDescent="0.25">
      <c r="D45">
        <f t="shared" si="3"/>
        <v>0.43000000000000022</v>
      </c>
      <c r="E45">
        <f t="shared" si="4"/>
        <v>1.9345154601122234</v>
      </c>
      <c r="F45">
        <f t="shared" si="5"/>
        <v>0.45782183167749235</v>
      </c>
      <c r="G45">
        <f t="shared" si="2"/>
        <v>0.88566341135700499</v>
      </c>
    </row>
    <row r="46" spans="4:7" x14ac:dyDescent="0.25">
      <c r="D46">
        <f t="shared" si="3"/>
        <v>0.44000000000000022</v>
      </c>
      <c r="E46">
        <f t="shared" si="4"/>
        <v>1.835473457168936</v>
      </c>
      <c r="F46">
        <f t="shared" si="5"/>
        <v>0.49242092092587786</v>
      </c>
      <c r="G46">
        <f t="shared" si="2"/>
        <v>0.90382553011413225</v>
      </c>
    </row>
    <row r="47" spans="4:7" x14ac:dyDescent="0.25">
      <c r="D47">
        <f t="shared" si="3"/>
        <v>0.45000000000000023</v>
      </c>
      <c r="E47">
        <f t="shared" si="4"/>
        <v>1.7407730120788683</v>
      </c>
      <c r="F47">
        <f t="shared" si="5"/>
        <v>0.5287817231678047</v>
      </c>
      <c r="G47">
        <f t="shared" si="2"/>
        <v>0.92048895297107369</v>
      </c>
    </row>
    <row r="48" spans="4:7" x14ac:dyDescent="0.25">
      <c r="D48">
        <f t="shared" si="3"/>
        <v>0.46000000000000024</v>
      </c>
      <c r="E48">
        <f t="shared" si="4"/>
        <v>1.6502562744940898</v>
      </c>
      <c r="F48">
        <f t="shared" si="5"/>
        <v>0.56695243771578141</v>
      </c>
      <c r="G48">
        <f t="shared" si="2"/>
        <v>0.9356168176801879</v>
      </c>
    </row>
    <row r="49" spans="4:7" x14ac:dyDescent="0.25">
      <c r="D49">
        <f t="shared" si="3"/>
        <v>0.47000000000000025</v>
      </c>
      <c r="E49">
        <f t="shared" si="4"/>
        <v>1.5637699341563145</v>
      </c>
      <c r="F49">
        <f t="shared" si="5"/>
        <v>0.60698149650449884</v>
      </c>
      <c r="G49">
        <f t="shared" si="2"/>
        <v>0.94917941482294144</v>
      </c>
    </row>
    <row r="50" spans="4:7" x14ac:dyDescent="0.25">
      <c r="D50">
        <f t="shared" si="3"/>
        <v>0.48000000000000026</v>
      </c>
      <c r="E50">
        <f t="shared" si="4"/>
        <v>1.4811651253523361</v>
      </c>
      <c r="F50">
        <f t="shared" si="5"/>
        <v>0.64891756019518676</v>
      </c>
      <c r="G50">
        <f t="shared" si="2"/>
        <v>0.96115405938983589</v>
      </c>
    </row>
    <row r="51" spans="4:7" x14ac:dyDescent="0.25">
      <c r="D51">
        <f t="shared" si="3"/>
        <v>0.49000000000000027</v>
      </c>
      <c r="E51">
        <f t="shared" si="4"/>
        <v>1.402297332630918</v>
      </c>
      <c r="F51">
        <f t="shared" si="5"/>
        <v>0.69280951442573935</v>
      </c>
      <c r="G51">
        <f t="shared" si="2"/>
        <v>0.97152493410053586</v>
      </c>
    </row>
    <row r="52" spans="4:7" x14ac:dyDescent="0.25">
      <c r="D52">
        <f t="shared" si="3"/>
        <v>0.50000000000000022</v>
      </c>
      <c r="E52">
        <f t="shared" si="4"/>
        <v>1.3270262977745801</v>
      </c>
      <c r="F52">
        <f t="shared" si="5"/>
        <v>0.73870646619827096</v>
      </c>
      <c r="G52">
        <f t="shared" si="2"/>
        <v>0.98028290698123455</v>
      </c>
    </row>
    <row r="53" spans="4:7" x14ac:dyDescent="0.25">
      <c r="D53">
        <f t="shared" si="3"/>
        <v>0.51000000000000023</v>
      </c>
      <c r="E53">
        <f t="shared" si="4"/>
        <v>1.2552159280196364</v>
      </c>
      <c r="F53">
        <f t="shared" si="5"/>
        <v>0.78665774039638836</v>
      </c>
      <c r="G53">
        <f t="shared" si="2"/>
        <v>0.98742532564548291</v>
      </c>
    </row>
    <row r="54" spans="4:7" x14ac:dyDescent="0.25">
      <c r="D54">
        <f t="shared" si="3"/>
        <v>0.52000000000000024</v>
      </c>
      <c r="E54">
        <f t="shared" si="4"/>
        <v>1.18673420551783</v>
      </c>
      <c r="F54">
        <f t="shared" si="5"/>
        <v>0.83671287642505165</v>
      </c>
      <c r="G54">
        <f t="shared" si="2"/>
        <v>0.99295579065082196</v>
      </c>
    </row>
    <row r="55" spans="4:7" x14ac:dyDescent="0.25">
      <c r="D55">
        <f t="shared" si="3"/>
        <v>0.53000000000000025</v>
      </c>
      <c r="E55">
        <f t="shared" si="4"/>
        <v>1.1214530980329402</v>
      </c>
      <c r="F55">
        <f t="shared" si="5"/>
        <v>0.88892162496641058</v>
      </c>
      <c r="G55">
        <f t="shared" si="2"/>
        <v>0.99688391022705658</v>
      </c>
    </row>
    <row r="56" spans="4:7" x14ac:dyDescent="0.25">
      <c r="D56">
        <f t="shared" si="3"/>
        <v>0.54000000000000026</v>
      </c>
      <c r="E56">
        <f t="shared" si="4"/>
        <v>1.05924847086565</v>
      </c>
      <c r="F56">
        <f t="shared" si="5"/>
        <v>0.94333394484548738</v>
      </c>
      <c r="G56">
        <f t="shared" si="2"/>
        <v>0.99922503859324396</v>
      </c>
    </row>
    <row r="57" spans="4:7" x14ac:dyDescent="0.25">
      <c r="D57">
        <f t="shared" si="3"/>
        <v>0.55000000000000027</v>
      </c>
      <c r="E57">
        <f t="shared" si="4"/>
        <v>0.99999999999999856</v>
      </c>
      <c r="F57">
        <f t="shared" si="5"/>
        <v>1.0000000000000013</v>
      </c>
      <c r="G57">
        <f t="shared" si="2"/>
        <v>0.99999999999999989</v>
      </c>
    </row>
    <row r="58" spans="4:7" x14ac:dyDescent="0.25">
      <c r="D58">
        <f t="shared" si="3"/>
        <v>0.56000000000000028</v>
      </c>
      <c r="E58">
        <f t="shared" si="4"/>
        <v>0.94359108646467238</v>
      </c>
      <c r="F58">
        <f t="shared" si="5"/>
        <v>1.0589701565490293</v>
      </c>
      <c r="G58">
        <f t="shared" si="2"/>
        <v>0.99923480055176273</v>
      </c>
    </row>
    <row r="59" spans="4:7" x14ac:dyDescent="0.25">
      <c r="D59">
        <f t="shared" si="3"/>
        <v>0.57000000000000028</v>
      </c>
      <c r="E59">
        <f t="shared" si="4"/>
        <v>0.88990877190242557</v>
      </c>
      <c r="F59">
        <f t="shared" si="5"/>
        <v>1.1202949799555586</v>
      </c>
      <c r="G59">
        <f t="shared" si="2"/>
        <v>0.99696032978070359</v>
      </c>
    </row>
    <row r="60" spans="4:7" x14ac:dyDescent="0.25">
      <c r="D60">
        <f t="shared" si="3"/>
        <v>0.58000000000000029</v>
      </c>
      <c r="E60">
        <f t="shared" si="4"/>
        <v>0.8388436553408497</v>
      </c>
      <c r="F60">
        <f t="shared" si="5"/>
        <v>1.1840252322783225</v>
      </c>
      <c r="G60">
        <f t="shared" si="2"/>
        <v>0.99321205386014666</v>
      </c>
    </row>
    <row r="61" spans="4:7" x14ac:dyDescent="0.25">
      <c r="D61">
        <f t="shared" si="3"/>
        <v>0.5900000000000003</v>
      </c>
      <c r="E61">
        <f t="shared" si="4"/>
        <v>0.79028981115771202</v>
      </c>
      <c r="F61">
        <f t="shared" si="5"/>
        <v>1.2502118695085918</v>
      </c>
      <c r="G61">
        <f t="shared" si="2"/>
        <v>0.98802970226107512</v>
      </c>
    </row>
    <row r="62" spans="4:7" x14ac:dyDescent="0.25">
      <c r="D62">
        <f t="shared" si="3"/>
        <v>0.60000000000000031</v>
      </c>
      <c r="E62">
        <f t="shared" si="4"/>
        <v>0.7441447082340753</v>
      </c>
      <c r="F62">
        <f t="shared" si="5"/>
        <v>1.3189060389879088</v>
      </c>
      <c r="G62">
        <f t="shared" si="2"/>
        <v>0.98145694957081731</v>
      </c>
    </row>
    <row r="63" spans="4:7" x14ac:dyDescent="0.25">
      <c r="D63">
        <f t="shared" si="3"/>
        <v>0.61000000000000032</v>
      </c>
      <c r="E63">
        <f t="shared" si="4"/>
        <v>0.70030913028835484</v>
      </c>
      <c r="F63">
        <f t="shared" si="5"/>
        <v>1.3901590769029735</v>
      </c>
      <c r="G63">
        <f t="shared" si="2"/>
        <v>0.97354109410838352</v>
      </c>
    </row>
    <row r="64" spans="4:7" x14ac:dyDescent="0.25">
      <c r="D64">
        <f t="shared" si="3"/>
        <v>0.62000000000000033</v>
      </c>
      <c r="E64">
        <f t="shared" si="4"/>
        <v>0.65868709738449083</v>
      </c>
      <c r="F64">
        <f t="shared" si="5"/>
        <v>1.4640225058541461</v>
      </c>
      <c r="G64">
        <f t="shared" si="2"/>
        <v>0.96433273488663618</v>
      </c>
    </row>
    <row r="65" spans="4:7" x14ac:dyDescent="0.25">
      <c r="D65">
        <f t="shared" si="3"/>
        <v>0.63000000000000034</v>
      </c>
      <c r="E65">
        <f t="shared" si="4"/>
        <v>0.61918578860734796</v>
      </c>
      <c r="F65">
        <f t="shared" si="5"/>
        <v>1.5405480324942356</v>
      </c>
      <c r="G65">
        <f t="shared" si="2"/>
        <v>0.9538854483874416</v>
      </c>
    </row>
    <row r="66" spans="4:7" x14ac:dyDescent="0.25">
      <c r="D66">
        <f t="shared" si="3"/>
        <v>0.64000000000000035</v>
      </c>
      <c r="E66">
        <f t="shared" ref="E66:E97" si="6">((D66-wfpscoefb)/(wfpscoefa-wfpscoefb))^wfpscoefe</f>
        <v>0.58171546589847345</v>
      </c>
      <c r="F66">
        <f t="shared" ref="F66:F102" si="7">((D66-wfpscoefc)/(wfpscoefa-wfpscoefc))^wfpscoefd</f>
        <v>1.6197875452344614</v>
      </c>
      <c r="G66">
        <f t="shared" ref="G66:G74" si="8">E66*F66</f>
        <v>0.94225546653260939</v>
      </c>
    </row>
    <row r="67" spans="4:7" x14ac:dyDescent="0.25">
      <c r="D67">
        <f t="shared" si="3"/>
        <v>0.65000000000000036</v>
      </c>
      <c r="E67">
        <f t="shared" si="6"/>
        <v>0.54618939904528574</v>
      </c>
      <c r="F67">
        <f t="shared" si="7"/>
        <v>1.7017931120146412</v>
      </c>
      <c r="G67">
        <f t="shared" si="8"/>
        <v>0.92950135715068349</v>
      </c>
    </row>
    <row r="68" spans="4:7" x14ac:dyDescent="0.25">
      <c r="D68">
        <f t="shared" ref="D68:D102" si="9">D67+0.01</f>
        <v>0.66000000000000036</v>
      </c>
      <c r="E68">
        <f t="shared" si="6"/>
        <v>0.51252379181677654</v>
      </c>
      <c r="F68">
        <f t="shared" si="7"/>
        <v>1.78661697813485</v>
      </c>
      <c r="G68">
        <f t="shared" si="8"/>
        <v>0.91568370815790423</v>
      </c>
    </row>
    <row r="69" spans="4:7" x14ac:dyDescent="0.25">
      <c r="D69">
        <f t="shared" si="9"/>
        <v>0.67000000000000037</v>
      </c>
      <c r="E69">
        <f t="shared" si="6"/>
        <v>0.48063770923875687</v>
      </c>
      <c r="F69">
        <f t="shared" si="7"/>
        <v>1.8743115641459258</v>
      </c>
      <c r="G69">
        <f t="shared" si="8"/>
        <v>0.90086481659080908</v>
      </c>
    </row>
    <row r="70" spans="4:7" x14ac:dyDescent="0.25">
      <c r="D70">
        <f t="shared" si="9"/>
        <v>0.68000000000000038</v>
      </c>
      <c r="E70">
        <f t="shared" si="6"/>
        <v>0.45045300600167498</v>
      </c>
      <c r="F70">
        <f t="shared" si="7"/>
        <v>1.9649294637963881</v>
      </c>
      <c r="G70">
        <f t="shared" si="8"/>
        <v>0.88510838354834243</v>
      </c>
    </row>
    <row r="71" spans="4:7" x14ac:dyDescent="0.25">
      <c r="D71">
        <f t="shared" si="9"/>
        <v>0.69000000000000039</v>
      </c>
      <c r="E71">
        <f t="shared" si="6"/>
        <v>0.4218942559940056</v>
      </c>
      <c r="F71">
        <f t="shared" si="7"/>
        <v>2.0585234420334309</v>
      </c>
      <c r="G71">
        <f t="shared" si="8"/>
        <v>0.86847921602291378</v>
      </c>
    </row>
    <row r="72" spans="4:7" x14ac:dyDescent="0.25">
      <c r="D72">
        <f t="shared" si="9"/>
        <v>0.7000000000000004</v>
      </c>
      <c r="E72">
        <f t="shared" si="6"/>
        <v>0.39488868295417556</v>
      </c>
      <c r="F72">
        <f t="shared" si="7"/>
        <v>2.1551464330558021</v>
      </c>
      <c r="G72">
        <f t="shared" si="8"/>
        <v>0.85104293652279495</v>
      </c>
    </row>
    <row r="73" spans="4:7" x14ac:dyDescent="0.25">
      <c r="D73">
        <f t="shared" si="9"/>
        <v>0.71000000000000041</v>
      </c>
      <c r="E73">
        <f t="shared" si="6"/>
        <v>0.36936609223398653</v>
      </c>
      <c r="F73">
        <f t="shared" si="7"/>
        <v>2.2548515384165073</v>
      </c>
      <c r="G73">
        <f t="shared" si="8"/>
        <v>0.8328657013126981</v>
      </c>
    </row>
    <row r="74" spans="4:7" x14ac:dyDescent="0.25">
      <c r="D74">
        <f t="shared" si="9"/>
        <v>0.72000000000000042</v>
      </c>
      <c r="E74">
        <f t="shared" si="6"/>
        <v>0.3452588036664494</v>
      </c>
      <c r="F74">
        <f t="shared" si="7"/>
        <v>2.3576920251733462</v>
      </c>
      <c r="G74">
        <f t="shared" si="8"/>
        <v>0.81401392802527783</v>
      </c>
    </row>
    <row r="75" spans="4:7" x14ac:dyDescent="0.25">
      <c r="D75">
        <f t="shared" si="9"/>
        <v>0.73000000000000043</v>
      </c>
      <c r="E75">
        <f t="shared" si="6"/>
        <v>0.32250158553094049</v>
      </c>
      <c r="F75">
        <f t="shared" si="7"/>
        <v>2.4637213240854638</v>
      </c>
      <c r="G75">
        <f>E75*F75</f>
        <v>0.79455403332395014</v>
      </c>
    </row>
    <row r="76" spans="4:7" x14ac:dyDescent="0.25">
      <c r="D76">
        <f t="shared" si="9"/>
        <v>0.74000000000000044</v>
      </c>
      <c r="E76">
        <f t="shared" si="6"/>
        <v>0.30103158960854698</v>
      </c>
      <c r="F76">
        <f t="shared" si="7"/>
        <v>2.5729930278541167</v>
      </c>
      <c r="G76">
        <f t="shared" ref="G76:G102" si="10">E76*F76</f>
        <v>0.77455218122663316</v>
      </c>
    </row>
    <row r="77" spans="4:7" x14ac:dyDescent="0.25">
      <c r="D77">
        <f t="shared" si="9"/>
        <v>0.75000000000000044</v>
      </c>
      <c r="E77">
        <f t="shared" si="6"/>
        <v>0.28078828732045913</v>
      </c>
      <c r="F77">
        <f t="shared" si="7"/>
        <v>2.6855608894060126</v>
      </c>
      <c r="G77">
        <f t="shared" si="10"/>
        <v>0.75407404263112321</v>
      </c>
    </row>
    <row r="78" spans="4:7" x14ac:dyDescent="0.25">
      <c r="D78">
        <f t="shared" si="9"/>
        <v>0.76000000000000045</v>
      </c>
      <c r="E78">
        <f t="shared" si="6"/>
        <v>0.26171340694222661</v>
      </c>
      <c r="F78">
        <f t="shared" si="7"/>
        <v>2.8014788202176102</v>
      </c>
      <c r="G78">
        <f t="shared" si="10"/>
        <v>0.73318456651564035</v>
      </c>
    </row>
    <row r="79" spans="4:7" x14ac:dyDescent="0.25">
      <c r="D79">
        <f t="shared" si="9"/>
        <v>0.77000000000000046</v>
      </c>
      <c r="E79">
        <f t="shared" si="6"/>
        <v>0.24375087188668446</v>
      </c>
      <c r="F79">
        <f t="shared" si="7"/>
        <v>2.9208008886788939</v>
      </c>
      <c r="G79">
        <f t="shared" si="10"/>
        <v>0.71194776322288311</v>
      </c>
    </row>
    <row r="80" spans="4:7" x14ac:dyDescent="0.25">
      <c r="D80">
        <f t="shared" si="9"/>
        <v>0.78000000000000047</v>
      </c>
      <c r="E80">
        <f t="shared" si="6"/>
        <v>0.22684674004831373</v>
      </c>
      <c r="F80">
        <f t="shared" si="7"/>
        <v>3.0435813184951805</v>
      </c>
      <c r="G80">
        <f t="shared" si="10"/>
        <v>0.69042650017258023</v>
      </c>
    </row>
    <row r="81" spans="4:7" x14ac:dyDescent="0.25">
      <c r="D81">
        <f t="shared" si="9"/>
        <v>0.79000000000000048</v>
      </c>
      <c r="E81">
        <f t="shared" si="6"/>
        <v>0.21094914420178917</v>
      </c>
      <c r="F81">
        <f t="shared" si="7"/>
        <v>3.1698744871255995</v>
      </c>
      <c r="G81">
        <f t="shared" si="10"/>
        <v>0.6686823102862306</v>
      </c>
    </row>
    <row r="82" spans="4:7" x14ac:dyDescent="0.25">
      <c r="D82">
        <f t="shared" si="9"/>
        <v>0.80000000000000049</v>
      </c>
      <c r="E82">
        <f t="shared" si="6"/>
        <v>0.19600823344742357</v>
      </c>
      <c r="F82">
        <f t="shared" si="7"/>
        <v>3.2997349242569332</v>
      </c>
      <c r="G82">
        <f t="shared" si="10"/>
        <v>0.64677521334836952</v>
      </c>
    </row>
    <row r="83" spans="4:7" x14ac:dyDescent="0.25">
      <c r="D83">
        <f t="shared" si="9"/>
        <v>0.8100000000000005</v>
      </c>
      <c r="E83">
        <f t="shared" si="6"/>
        <v>0.18197611569620836</v>
      </c>
      <c r="F83">
        <f t="shared" si="7"/>
        <v>3.4332173103116088</v>
      </c>
      <c r="G83">
        <f t="shared" si="10"/>
        <v>0.62476355047149057</v>
      </c>
    </row>
    <row r="84" spans="4:7" x14ac:dyDescent="0.25">
      <c r="D84">
        <f t="shared" si="9"/>
        <v>0.82000000000000051</v>
      </c>
      <c r="E84">
        <f t="shared" si="6"/>
        <v>0.16880680118710373</v>
      </c>
      <c r="F84">
        <f t="shared" si="7"/>
        <v>3.570376474988644</v>
      </c>
      <c r="G84">
        <f t="shared" si="10"/>
        <v>0.6027038317765202</v>
      </c>
    </row>
    <row r="85" spans="4:7" x14ac:dyDescent="0.25">
      <c r="D85">
        <f t="shared" si="9"/>
        <v>0.83000000000000052</v>
      </c>
      <c r="E85">
        <f t="shared" si="6"/>
        <v>0.15645614702921959</v>
      </c>
      <c r="F85">
        <f t="shared" si="7"/>
        <v>3.7112673958364302</v>
      </c>
      <c r="G85">
        <f t="shared" si="10"/>
        <v>0.58065059734773339</v>
      </c>
    </row>
    <row r="86" spans="4:7" x14ac:dyDescent="0.25">
      <c r="D86">
        <f t="shared" si="9"/>
        <v>0.84000000000000052</v>
      </c>
      <c r="E86">
        <f t="shared" si="6"/>
        <v>0.14488180276148754</v>
      </c>
      <c r="F86">
        <f t="shared" si="7"/>
        <v>3.8559451968562732</v>
      </c>
      <c r="G86">
        <f t="shared" si="10"/>
        <v>0.55865629147003582</v>
      </c>
    </row>
    <row r="87" spans="4:7" x14ac:dyDescent="0.25">
      <c r="D87">
        <f t="shared" si="9"/>
        <v>0.85000000000000053</v>
      </c>
      <c r="E87">
        <f t="shared" si="6"/>
        <v>0.13404315692240082</v>
      </c>
      <c r="F87">
        <f t="shared" si="7"/>
        <v>4.004465147135682</v>
      </c>
      <c r="G87">
        <f t="shared" si="10"/>
        <v>0.53677115010779308</v>
      </c>
    </row>
    <row r="88" spans="4:7" x14ac:dyDescent="0.25">
      <c r="D88">
        <f t="shared" si="9"/>
        <v>0.86000000000000054</v>
      </c>
      <c r="E88">
        <f t="shared" si="6"/>
        <v>0.12390128462237084</v>
      </c>
      <c r="F88">
        <f t="shared" si="7"/>
        <v>4.1568826595104218</v>
      </c>
      <c r="G88">
        <f t="shared" si="10"/>
        <v>0.51504310153779864</v>
      </c>
    </row>
    <row r="89" spans="4:7" x14ac:dyDescent="0.25">
      <c r="D89">
        <f t="shared" si="9"/>
        <v>0.87000000000000055</v>
      </c>
      <c r="E89">
        <f t="shared" si="6"/>
        <v>0.11441889611121051</v>
      </c>
      <c r="F89">
        <f t="shared" si="7"/>
        <v>4.3132532892543916</v>
      </c>
      <c r="G89">
        <f t="shared" si="10"/>
        <v>0.49351768000453522</v>
      </c>
    </row>
    <row r="90" spans="4:7" x14ac:dyDescent="0.25">
      <c r="D90">
        <f t="shared" si="9"/>
        <v>0.88000000000000056</v>
      </c>
      <c r="E90">
        <f t="shared" si="6"/>
        <v>0.10556028633323608</v>
      </c>
      <c r="F90">
        <f t="shared" si="7"/>
        <v>4.4736327327964354</v>
      </c>
      <c r="G90">
        <f t="shared" si="10"/>
        <v>0.47223795222372916</v>
      </c>
    </row>
    <row r="91" spans="4:7" x14ac:dyDescent="0.25">
      <c r="D91">
        <f t="shared" si="9"/>
        <v>0.89000000000000057</v>
      </c>
      <c r="E91">
        <f t="shared" si="6"/>
        <v>9.729128546243497E-2</v>
      </c>
      <c r="F91">
        <f t="shared" si="7"/>
        <v>4.638076826463239</v>
      </c>
      <c r="G91">
        <f t="shared" si="10"/>
        <v>0.45124445652013945</v>
      </c>
    </row>
    <row r="92" spans="4:7" x14ac:dyDescent="0.25">
      <c r="D92">
        <f t="shared" si="9"/>
        <v>0.90000000000000058</v>
      </c>
      <c r="E92">
        <f t="shared" si="6"/>
        <v>8.9579210410126994E-2</v>
      </c>
      <c r="F92">
        <f t="shared" si="7"/>
        <v>4.8066415452474862</v>
      </c>
      <c r="G92">
        <f t="shared" si="10"/>
        <v>0.43057515434778254</v>
      </c>
    </row>
    <row r="93" spans="4:7" x14ac:dyDescent="0.25">
      <c r="D93">
        <f t="shared" si="9"/>
        <v>0.91000000000000059</v>
      </c>
      <c r="E93">
        <f t="shared" si="6"/>
        <v>8.2392817297505153E-2</v>
      </c>
      <c r="F93">
        <f t="shared" si="7"/>
        <v>4.9793830016004907</v>
      </c>
      <c r="G93">
        <f t="shared" si="10"/>
        <v>0.41026539390517203</v>
      </c>
    </row>
    <row r="94" spans="4:7" x14ac:dyDescent="0.25">
      <c r="D94">
        <f t="shared" si="9"/>
        <v>0.9200000000000006</v>
      </c>
      <c r="E94">
        <f t="shared" si="6"/>
        <v>7.570225488541614E-2</v>
      </c>
      <c r="F94">
        <f t="shared" si="7"/>
        <v>5.1563574442485605</v>
      </c>
      <c r="G94">
        <f t="shared" si="10"/>
        <v>0.39034788552481747</v>
      </c>
    </row>
    <row r="95" spans="4:7" x14ac:dyDescent="0.25">
      <c r="D95">
        <f t="shared" si="9"/>
        <v>0.9300000000000006</v>
      </c>
      <c r="E95">
        <f t="shared" si="6"/>
        <v>6.9479018953702038E-2</v>
      </c>
      <c r="F95">
        <f t="shared" si="7"/>
        <v>5.3376212570323593</v>
      </c>
      <c r="G95">
        <f t="shared" si="10"/>
        <v>0.37085268848503417</v>
      </c>
    </row>
    <row r="96" spans="4:7" x14ac:dyDescent="0.25">
      <c r="D96">
        <f t="shared" si="9"/>
        <v>0.94000000000000061</v>
      </c>
      <c r="E96">
        <f t="shared" si="6"/>
        <v>6.3695907622395506E-2</v>
      </c>
      <c r="F96">
        <f t="shared" si="7"/>
        <v>5.5232309577685852</v>
      </c>
      <c r="G96">
        <f t="shared" si="10"/>
        <v>0.35180720886318284</v>
      </c>
    </row>
    <row r="97" spans="4:7" x14ac:dyDescent="0.25">
      <c r="D97">
        <f t="shared" si="9"/>
        <v>0.95000000000000062</v>
      </c>
      <c r="E97">
        <f t="shared" si="6"/>
        <v>5.8326977607022289E-2</v>
      </c>
      <c r="F97">
        <f t="shared" si="7"/>
        <v>5.7132431971333126</v>
      </c>
      <c r="G97">
        <f t="shared" si="10"/>
        <v>0.33323620802266718</v>
      </c>
    </row>
    <row r="98" spans="4:7" x14ac:dyDescent="0.25">
      <c r="D98">
        <f t="shared" si="9"/>
        <v>0.96000000000000063</v>
      </c>
      <c r="E98">
        <f t="shared" ref="E98:E102" si="11">((D98-wfpscoefb)/(wfpscoefa-wfpscoefb))^wfpscoefe</f>
        <v>5.3347501400233567E-2</v>
      </c>
      <c r="F98">
        <f t="shared" si="7"/>
        <v>5.9077147575663398</v>
      </c>
      <c r="G98">
        <f t="shared" si="10"/>
        <v>0.31516182130145082</v>
      </c>
    </row>
    <row r="99" spans="4:7" x14ac:dyDescent="0.25">
      <c r="D99">
        <f t="shared" si="9"/>
        <v>0.97000000000000064</v>
      </c>
      <c r="E99">
        <f t="shared" si="11"/>
        <v>4.8733925371951266E-2</v>
      </c>
      <c r="F99">
        <f t="shared" si="7"/>
        <v>6.1067025521959355</v>
      </c>
      <c r="G99">
        <f t="shared" si="10"/>
        <v>0.29760358644742108</v>
      </c>
    </row>
    <row r="100" spans="4:7" x14ac:dyDescent="0.25">
      <c r="D100">
        <f t="shared" si="9"/>
        <v>0.98000000000000065</v>
      </c>
      <c r="E100">
        <f t="shared" si="11"/>
        <v>4.4463828780176962E-2</v>
      </c>
      <c r="F100">
        <f t="shared" si="7"/>
        <v>6.3102636237834187</v>
      </c>
      <c r="G100">
        <f t="shared" si="10"/>
        <v>0.28057848132568491</v>
      </c>
    </row>
    <row r="101" spans="4:7" x14ac:dyDescent="0.25">
      <c r="D101">
        <f t="shared" si="9"/>
        <v>0.99000000000000066</v>
      </c>
      <c r="E101">
        <f t="shared" si="11"/>
        <v>4.0515883684574441E-2</v>
      </c>
      <c r="F101">
        <f t="shared" si="7"/>
        <v>6.5184551436869702</v>
      </c>
      <c r="G101">
        <f t="shared" si="10"/>
        <v>0.26410097040473729</v>
      </c>
    </row>
    <row r="102" spans="4:7" x14ac:dyDescent="0.25">
      <c r="D102">
        <f t="shared" si="9"/>
        <v>1.0000000000000007</v>
      </c>
      <c r="E102">
        <f t="shared" si="11"/>
        <v>3.6869815754901961E-2</v>
      </c>
      <c r="F102">
        <f t="shared" si="7"/>
        <v>6.7313344108441857</v>
      </c>
      <c r="G102">
        <f t="shared" si="10"/>
        <v>0.24818305951245667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topLeftCell="A2" workbookViewId="0">
      <selection activeCell="K9" sqref="K9"/>
    </sheetView>
  </sheetViews>
  <sheetFormatPr defaultRowHeight="15" x14ac:dyDescent="0.25"/>
  <cols>
    <col min="1" max="1" width="39.85546875" customWidth="1"/>
    <col min="5" max="5" width="24" customWidth="1"/>
    <col min="6" max="8" width="9.140625" hidden="1" customWidth="1"/>
    <col min="9" max="9" width="25.5703125" customWidth="1"/>
    <col min="10" max="10" width="26.42578125" customWidth="1"/>
    <col min="11" max="14" width="53.7109375" customWidth="1"/>
  </cols>
  <sheetData>
    <row r="1" spans="1:15" s="5" customFormat="1" ht="54.75" customHeight="1" x14ac:dyDescent="0.25">
      <c r="D1" s="5" t="s">
        <v>110</v>
      </c>
      <c r="E1" s="5" t="s">
        <v>127</v>
      </c>
      <c r="I1" s="5" t="s">
        <v>128</v>
      </c>
      <c r="J1" s="5" t="s">
        <v>129</v>
      </c>
      <c r="N1" s="5" t="s">
        <v>124</v>
      </c>
      <c r="O1" s="5" t="s">
        <v>123</v>
      </c>
    </row>
    <row r="2" spans="1:15" x14ac:dyDescent="0.25">
      <c r="A2" s="3" t="s">
        <v>126</v>
      </c>
      <c r="B2" s="3">
        <v>0.3</v>
      </c>
      <c r="D2">
        <v>0.05</v>
      </c>
      <c r="E2">
        <f t="shared" ref="E2:E21" si="0" xml:space="preserve"> (0.85 - 0.68 * (D2+silt))  * (0.997 - 0.032*D2)</f>
        <v>0.60918479999999997</v>
      </c>
      <c r="I2">
        <f t="shared" ref="I2:I21" si="1" xml:space="preserve"> (0.85 - 0.68 * (D2+silt)) * (0.003 + 0.032*D2)</f>
        <v>2.8151999999999999E-3</v>
      </c>
      <c r="J2">
        <f xml:space="preserve"> 0.45 * (0.003 + 0.009 * D2 )</f>
        <v>1.5525000000000001E-3</v>
      </c>
    </row>
    <row r="3" spans="1:15" x14ac:dyDescent="0.25">
      <c r="D3">
        <f>D2+0.05</f>
        <v>0.1</v>
      </c>
      <c r="E3">
        <f t="shared" si="0"/>
        <v>0.57441639999999994</v>
      </c>
      <c r="I3">
        <f t="shared" si="1"/>
        <v>3.5836000000000002E-3</v>
      </c>
      <c r="J3">
        <f t="shared" ref="J3:J21" si="2" xml:space="preserve"> 0.45 * (0.003 + 0.009 * D3 )</f>
        <v>1.755E-3</v>
      </c>
    </row>
    <row r="4" spans="1:15" ht="33.75" customHeight="1" x14ac:dyDescent="0.25">
      <c r="A4" s="5" t="s">
        <v>125</v>
      </c>
      <c r="D4">
        <f t="shared" ref="D4:D21" si="3">D3+0.05</f>
        <v>0.15000000000000002</v>
      </c>
      <c r="E4">
        <f t="shared" si="0"/>
        <v>0.53975679999999993</v>
      </c>
      <c r="I4">
        <f t="shared" si="1"/>
        <v>4.2431999999999999E-3</v>
      </c>
      <c r="J4">
        <f t="shared" si="2"/>
        <v>1.9575E-3</v>
      </c>
    </row>
    <row r="5" spans="1:15" ht="33.75" customHeight="1" x14ac:dyDescent="0.25">
      <c r="A5" s="5" t="s">
        <v>124</v>
      </c>
      <c r="D5">
        <f t="shared" si="3"/>
        <v>0.2</v>
      </c>
      <c r="E5">
        <f t="shared" si="0"/>
        <v>0.50520600000000004</v>
      </c>
      <c r="I5">
        <f t="shared" si="1"/>
        <v>4.7940000000000005E-3</v>
      </c>
      <c r="J5">
        <f t="shared" si="2"/>
        <v>2.1600000000000005E-3</v>
      </c>
    </row>
    <row r="6" spans="1:15" ht="33.75" customHeight="1" x14ac:dyDescent="0.25">
      <c r="A6" s="5" t="s">
        <v>123</v>
      </c>
      <c r="D6">
        <f t="shared" si="3"/>
        <v>0.25</v>
      </c>
      <c r="E6">
        <f t="shared" si="0"/>
        <v>0.4707639999999999</v>
      </c>
      <c r="I6">
        <f t="shared" si="1"/>
        <v>5.2359999999999985E-3</v>
      </c>
      <c r="J6">
        <f t="shared" si="2"/>
        <v>2.3625E-3</v>
      </c>
    </row>
    <row r="7" spans="1:15" x14ac:dyDescent="0.25">
      <c r="D7">
        <f t="shared" si="3"/>
        <v>0.3</v>
      </c>
      <c r="E7">
        <f t="shared" si="0"/>
        <v>0.43643079999999995</v>
      </c>
      <c r="I7">
        <f t="shared" si="1"/>
        <v>5.569199999999999E-3</v>
      </c>
      <c r="J7">
        <f t="shared" si="2"/>
        <v>2.565E-3</v>
      </c>
    </row>
    <row r="8" spans="1:15" x14ac:dyDescent="0.25">
      <c r="D8">
        <f t="shared" si="3"/>
        <v>0.35</v>
      </c>
      <c r="E8">
        <f t="shared" si="0"/>
        <v>0.40220640000000002</v>
      </c>
      <c r="I8">
        <f t="shared" si="1"/>
        <v>5.7936000000000012E-3</v>
      </c>
      <c r="J8">
        <f t="shared" si="2"/>
        <v>2.7674999999999996E-3</v>
      </c>
    </row>
    <row r="9" spans="1:15" x14ac:dyDescent="0.25">
      <c r="D9">
        <f t="shared" si="3"/>
        <v>0.39999999999999997</v>
      </c>
      <c r="E9">
        <f t="shared" si="0"/>
        <v>0.3680908</v>
      </c>
      <c r="I9">
        <f t="shared" si="1"/>
        <v>5.909199999999999E-3</v>
      </c>
      <c r="J9">
        <f t="shared" si="2"/>
        <v>2.97E-3</v>
      </c>
    </row>
    <row r="10" spans="1:15" x14ac:dyDescent="0.25">
      <c r="D10">
        <f t="shared" si="3"/>
        <v>0.44999999999999996</v>
      </c>
      <c r="E10">
        <f t="shared" si="0"/>
        <v>0.33408399999999999</v>
      </c>
      <c r="I10">
        <f t="shared" si="1"/>
        <v>5.9159999999999994E-3</v>
      </c>
      <c r="J10">
        <f t="shared" si="2"/>
        <v>3.1724999999999995E-3</v>
      </c>
    </row>
    <row r="11" spans="1:15" x14ac:dyDescent="0.25">
      <c r="D11">
        <f t="shared" si="3"/>
        <v>0.49999999999999994</v>
      </c>
      <c r="E11">
        <f t="shared" si="0"/>
        <v>0.30018599999999995</v>
      </c>
      <c r="I11">
        <f t="shared" si="1"/>
        <v>5.813999999999998E-3</v>
      </c>
      <c r="J11">
        <f t="shared" si="2"/>
        <v>3.3749999999999995E-3</v>
      </c>
    </row>
    <row r="12" spans="1:15" x14ac:dyDescent="0.25">
      <c r="D12">
        <f t="shared" si="3"/>
        <v>0.54999999999999993</v>
      </c>
      <c r="E12">
        <f t="shared" si="0"/>
        <v>0.26639680000000004</v>
      </c>
      <c r="I12">
        <f t="shared" si="1"/>
        <v>5.6031999999999992E-3</v>
      </c>
      <c r="J12">
        <f t="shared" si="2"/>
        <v>3.5774999999999995E-3</v>
      </c>
    </row>
    <row r="13" spans="1:15" x14ac:dyDescent="0.25">
      <c r="D13">
        <f t="shared" si="3"/>
        <v>0.6</v>
      </c>
      <c r="E13">
        <f t="shared" si="0"/>
        <v>0.23271639999999999</v>
      </c>
      <c r="I13">
        <f t="shared" si="1"/>
        <v>5.2835999999999994E-3</v>
      </c>
      <c r="J13">
        <f t="shared" si="2"/>
        <v>3.7799999999999999E-3</v>
      </c>
    </row>
    <row r="14" spans="1:15" x14ac:dyDescent="0.25">
      <c r="D14">
        <f t="shared" si="3"/>
        <v>0.65</v>
      </c>
      <c r="E14">
        <f t="shared" si="0"/>
        <v>0.19914479999999996</v>
      </c>
      <c r="I14">
        <f t="shared" si="1"/>
        <v>4.8551999999999996E-3</v>
      </c>
      <c r="J14">
        <f t="shared" si="2"/>
        <v>3.9824999999999999E-3</v>
      </c>
    </row>
    <row r="15" spans="1:15" x14ac:dyDescent="0.25">
      <c r="D15">
        <f t="shared" si="3"/>
        <v>0.70000000000000007</v>
      </c>
      <c r="E15">
        <f t="shared" si="0"/>
        <v>0.16568199999999994</v>
      </c>
      <c r="I15">
        <f t="shared" si="1"/>
        <v>4.3179999999999989E-3</v>
      </c>
      <c r="J15">
        <f t="shared" si="2"/>
        <v>4.1849999999999995E-3</v>
      </c>
    </row>
    <row r="16" spans="1:15" x14ac:dyDescent="0.25">
      <c r="D16">
        <f t="shared" si="3"/>
        <v>0.75000000000000011</v>
      </c>
      <c r="E16">
        <f t="shared" si="0"/>
        <v>0.13232799999999989</v>
      </c>
      <c r="I16">
        <f t="shared" si="1"/>
        <v>3.6719999999999977E-3</v>
      </c>
      <c r="J16">
        <f t="shared" si="2"/>
        <v>4.3875000000000008E-3</v>
      </c>
    </row>
    <row r="17" spans="4:10" x14ac:dyDescent="0.25">
      <c r="D17">
        <f t="shared" si="3"/>
        <v>0.80000000000000016</v>
      </c>
      <c r="E17">
        <f t="shared" si="0"/>
        <v>9.9082799999999874E-2</v>
      </c>
      <c r="I17">
        <f t="shared" si="1"/>
        <v>2.9171999999999965E-3</v>
      </c>
      <c r="J17">
        <f t="shared" si="2"/>
        <v>4.5900000000000003E-3</v>
      </c>
    </row>
    <row r="18" spans="4:10" x14ac:dyDescent="0.25">
      <c r="D18">
        <f t="shared" si="3"/>
        <v>0.8500000000000002</v>
      </c>
      <c r="E18">
        <f t="shared" si="0"/>
        <v>6.594639999999985E-2</v>
      </c>
      <c r="I18">
        <f t="shared" si="1"/>
        <v>2.0535999999999953E-3</v>
      </c>
      <c r="J18">
        <f t="shared" si="2"/>
        <v>4.7925000000000008E-3</v>
      </c>
    </row>
    <row r="19" spans="4:10" x14ac:dyDescent="0.25">
      <c r="D19">
        <f t="shared" si="3"/>
        <v>0.90000000000000024</v>
      </c>
      <c r="E19">
        <f t="shared" si="0"/>
        <v>3.2918799999999811E-2</v>
      </c>
      <c r="I19">
        <f t="shared" si="1"/>
        <v>1.0811999999999942E-3</v>
      </c>
      <c r="J19">
        <f t="shared" si="2"/>
        <v>4.9950000000000012E-3</v>
      </c>
    </row>
    <row r="20" spans="4:10" x14ac:dyDescent="0.25">
      <c r="D20">
        <f t="shared" si="3"/>
        <v>0.95000000000000029</v>
      </c>
      <c r="E20">
        <f t="shared" si="0"/>
        <v>-2.1462831512053527E-16</v>
      </c>
      <c r="I20">
        <f t="shared" si="1"/>
        <v>-7.4162898044960486E-18</v>
      </c>
      <c r="J20">
        <f t="shared" si="2"/>
        <v>5.1975000000000007E-3</v>
      </c>
    </row>
    <row r="21" spans="4:10" x14ac:dyDescent="0.25">
      <c r="D21">
        <f t="shared" si="3"/>
        <v>1.0000000000000002</v>
      </c>
      <c r="E21">
        <f t="shared" si="0"/>
        <v>-3.2810000000000242E-2</v>
      </c>
      <c r="I21">
        <f t="shared" si="1"/>
        <v>-1.1900000000000092E-3</v>
      </c>
      <c r="J21">
        <f t="shared" si="2"/>
        <v>5.4000000000000003E-3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92"/>
  <sheetViews>
    <sheetView topLeftCell="AM1" workbookViewId="0">
      <selection activeCell="V2" sqref="V2:AA2"/>
    </sheetView>
  </sheetViews>
  <sheetFormatPr defaultRowHeight="15" x14ac:dyDescent="0.25"/>
  <cols>
    <col min="1" max="1" width="20.28515625" customWidth="1"/>
    <col min="2" max="2" width="12" customWidth="1"/>
    <col min="5" max="5" width="14.140625" customWidth="1"/>
    <col min="6" max="11" width="16.85546875" customWidth="1"/>
    <col min="13" max="13" width="16.85546875" style="8" customWidth="1"/>
    <col min="14" max="14" width="13.28515625" style="7" customWidth="1"/>
    <col min="15" max="15" width="13.28515625" style="8" customWidth="1"/>
    <col min="16" max="17" width="13.28515625" style="6" customWidth="1"/>
    <col min="18" max="18" width="13.28515625" style="7" customWidth="1"/>
    <col min="20" max="20" width="14.140625" customWidth="1"/>
    <col min="21" max="21" width="13.42578125" customWidth="1"/>
    <col min="22" max="22" width="12.140625" customWidth="1"/>
    <col min="23" max="23" width="13.28515625" customWidth="1"/>
    <col min="24" max="24" width="12.7109375" customWidth="1"/>
    <col min="25" max="25" width="13.28515625" customWidth="1"/>
    <col min="26" max="26" width="15.140625" customWidth="1"/>
    <col min="27" max="27" width="12" bestFit="1" customWidth="1"/>
    <col min="28" max="28" width="14.140625" customWidth="1"/>
    <col min="29" max="29" width="13.42578125" customWidth="1"/>
    <col min="30" max="30" width="12.140625" customWidth="1"/>
    <col min="31" max="31" width="13.28515625" customWidth="1"/>
    <col min="32" max="32" width="12.7109375" customWidth="1"/>
    <col min="33" max="33" width="13.28515625" customWidth="1"/>
    <col min="34" max="34" width="15.140625" customWidth="1"/>
    <col min="35" max="35" width="12" bestFit="1" customWidth="1"/>
    <col min="37" max="37" width="13.42578125" customWidth="1"/>
    <col min="38" max="38" width="12.140625" customWidth="1"/>
    <col min="39" max="39" width="13.28515625" customWidth="1"/>
    <col min="40" max="40" width="12.7109375" customWidth="1"/>
    <col min="41" max="41" width="13.28515625" customWidth="1"/>
    <col min="42" max="42" width="15.140625" customWidth="1"/>
    <col min="43" max="43" width="11.42578125" customWidth="1"/>
    <col min="45" max="45" width="13.42578125" customWidth="1"/>
    <col min="46" max="46" width="12.140625" customWidth="1"/>
    <col min="47" max="47" width="13.28515625" customWidth="1"/>
    <col min="48" max="48" width="12.7109375" customWidth="1"/>
    <col min="49" max="49" width="13.28515625" customWidth="1"/>
    <col min="50" max="50" width="15.140625" customWidth="1"/>
    <col min="51" max="51" width="11.42578125" customWidth="1"/>
    <col min="53" max="53" width="13.42578125" customWidth="1"/>
    <col min="54" max="54" width="12.140625" customWidth="1"/>
    <col min="55" max="55" width="13.28515625" customWidth="1"/>
    <col min="56" max="56" width="12.7109375" customWidth="1"/>
    <col min="57" max="57" width="13.28515625" customWidth="1"/>
    <col min="58" max="58" width="15.140625" customWidth="1"/>
    <col min="59" max="59" width="11.42578125" customWidth="1"/>
    <col min="62" max="62" width="13.42578125" customWidth="1"/>
    <col min="63" max="63" width="12.140625" customWidth="1"/>
    <col min="64" max="64" width="13.28515625" customWidth="1"/>
    <col min="65" max="65" width="12.7109375" customWidth="1"/>
    <col min="66" max="66" width="13.28515625" customWidth="1"/>
    <col min="67" max="67" width="15.140625" customWidth="1"/>
    <col min="68" max="68" width="11.42578125" customWidth="1"/>
  </cols>
  <sheetData>
    <row r="1" spans="1:68" x14ac:dyDescent="0.25">
      <c r="E1" t="s">
        <v>31</v>
      </c>
      <c r="F1" t="s">
        <v>38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M1" s="8" t="s">
        <v>73</v>
      </c>
      <c r="N1" s="7" t="s">
        <v>74</v>
      </c>
      <c r="O1" s="8" t="s">
        <v>75</v>
      </c>
      <c r="P1" s="6" t="s">
        <v>76</v>
      </c>
      <c r="Q1" s="6" t="s">
        <v>77</v>
      </c>
      <c r="R1" s="7" t="s">
        <v>78</v>
      </c>
      <c r="T1" t="s">
        <v>31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S1" t="s">
        <v>130</v>
      </c>
      <c r="AT1" t="s">
        <v>131</v>
      </c>
      <c r="AU1" t="s">
        <v>132</v>
      </c>
      <c r="AV1" t="s">
        <v>133</v>
      </c>
      <c r="AW1" t="s">
        <v>134</v>
      </c>
      <c r="AX1" t="s">
        <v>135</v>
      </c>
      <c r="AY1" t="s">
        <v>136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</row>
    <row r="2" spans="1:68" x14ac:dyDescent="0.25">
      <c r="A2" t="s">
        <v>25</v>
      </c>
      <c r="B2" t="s">
        <v>13</v>
      </c>
      <c r="C2">
        <v>0.02</v>
      </c>
      <c r="E2">
        <v>-40</v>
      </c>
      <c r="F2">
        <f t="shared" ref="F2:F33" si="0">EXP(kslope_r1*E2+kint_r1)*ak_r1/Kmod_r1</f>
        <v>2.1315417857503849E-2</v>
      </c>
      <c r="G2">
        <f t="shared" ref="G2:G33" si="1">EXP(kslope_r2*$E2+kint_r2)*ak_r2/Kmod_r2</f>
        <v>8.5261671430015396E-2</v>
      </c>
      <c r="H2">
        <f t="shared" ref="H2:H33" si="2">EXP(kslope_r3*$E2+kint_r3)*ak_r3/Kmod_r3</f>
        <v>4.2630835715007698E-2</v>
      </c>
      <c r="I2">
        <f t="shared" ref="I2:I33" si="3">EXP(kslope_k1*$E2+kint_k1)*ak_k1/Kmod_k1</f>
        <v>8.5261671430015396E-2</v>
      </c>
      <c r="J2">
        <f t="shared" ref="J2:J33" si="4">EXP(kslope_k2*$E2+kint_k2)*ak_k2/Kmod_k2</f>
        <v>4.2630835715007698E-2</v>
      </c>
      <c r="K2">
        <f t="shared" ref="K2:K33" si="5">EXP(kslope_k3*$E2+kint_k3)*ak_k3/Kmod_k3</f>
        <v>2.8420557143338465E-2</v>
      </c>
      <c r="M2" s="8">
        <f t="shared" ref="M2:M33" si="6">EXP(Vslope_r1*$E2+Vint_r1)*av_r1*Vmod_r1</f>
        <v>2.3882442160289551E-6</v>
      </c>
      <c r="N2" s="7">
        <f t="shared" ref="N2:N33" si="7">EXP(Vslope_r2*$E2+Vint_r2)*av_r2*Vmod_r2</f>
        <v>4.7764884320579103E-7</v>
      </c>
      <c r="O2" s="8">
        <f t="shared" ref="O2:O33" si="8">EXP(Vslope_r3*$E2+Vint_r3)*av_r3*Vmod_r3</f>
        <v>2.3882442160289551E-6</v>
      </c>
      <c r="P2" s="6">
        <f t="shared" ref="P2:P33" si="9">EXP(Vslope_k1*$E2+Vint_k1)*av_k1*Vmod_k1</f>
        <v>7.1647326480868654E-7</v>
      </c>
      <c r="Q2" s="6">
        <f t="shared" ref="Q2:Q33" si="10">EXP(Vslope_k2*$E2+Vint_k2)*av_k2*Vmod_k2</f>
        <v>7.1647326480868654E-7</v>
      </c>
      <c r="R2" s="7">
        <f t="shared" ref="R2:R33" si="11">EXP(Vslope_k3*$E2+Vint_k3)*av_k3*Vmod_k3</f>
        <v>4.7764884320579103E-7</v>
      </c>
      <c r="T2">
        <v>-40</v>
      </c>
      <c r="U2">
        <v>0.01</v>
      </c>
      <c r="V2">
        <f>($U2*$M2)/($U2+$F2)</f>
        <v>7.6264165686573462E-7</v>
      </c>
      <c r="W2">
        <f>($U2*$N2)/($U2+$G2)</f>
        <v>5.0140716201552146E-8</v>
      </c>
      <c r="X2">
        <f>($U2*$O2)/($U2+$H2)</f>
        <v>4.5377280895958609E-7</v>
      </c>
      <c r="Y2">
        <f>($U2*$P2)/($U2+$I2)</f>
        <v>7.5211074302328229E-8</v>
      </c>
      <c r="Z2">
        <f>($U2*$Q2)/($U2+$J2)</f>
        <v>1.3613184268787583E-7</v>
      </c>
      <c r="AA2">
        <f>($U2*$R2)/($U2+$K2)</f>
        <v>1.2432116520949722E-7</v>
      </c>
      <c r="AC2">
        <v>0.05</v>
      </c>
      <c r="AD2">
        <f>($AC2*$M2)/($AC2+$F2)</f>
        <v>1.6744234891821942E-6</v>
      </c>
      <c r="AE2">
        <f>($AC2*$N2)/($AC2+$G2)</f>
        <v>1.7656474230873576E-7</v>
      </c>
      <c r="AF2">
        <f>($AC2*$O2)/($AC2+$H2)</f>
        <v>1.2891194371692475E-6</v>
      </c>
      <c r="AG2">
        <f>($AC2*$P2)/($AC2+$I2)</f>
        <v>2.6484711346310367E-7</v>
      </c>
      <c r="AH2">
        <f>($AC2*$Q2)/($AC2+$J2)</f>
        <v>3.867358311507743E-7</v>
      </c>
      <c r="AI2">
        <f>($AC2*$R2)/($AC2+$K2)</f>
        <v>3.0454313295220292E-7</v>
      </c>
      <c r="AK2">
        <v>0.1</v>
      </c>
      <c r="AL2">
        <f>(AK2*$M2)/(AK2+$F2)</f>
        <v>1.9686238222697862E-6</v>
      </c>
      <c r="AM2">
        <f>(AK2*$N2)/(AK2+$G2)</f>
        <v>2.5782388743384951E-7</v>
      </c>
      <c r="AN2">
        <f>(AK2*$O2)/(AK2+$H2)</f>
        <v>1.6744234891821942E-6</v>
      </c>
      <c r="AO2">
        <f>(AK2*$P2)/(AK2+$I2)</f>
        <v>3.867358311507743E-7</v>
      </c>
      <c r="AP2">
        <f>(AK2*$Q2)/(AK2+$J2)</f>
        <v>5.0232704675465829E-7</v>
      </c>
      <c r="AQ2">
        <f>(AK2*$R2)/(AK2+$K2)</f>
        <v>3.719411080522384E-7</v>
      </c>
      <c r="AS2">
        <v>0.3</v>
      </c>
      <c r="AT2">
        <f>(AS2*$M2)/(AS2+$F2)</f>
        <v>2.2298129034269568E-6</v>
      </c>
      <c r="AU2">
        <f>(AS2*$N2)/(AS2+$G2)</f>
        <v>3.7194110805223835E-7</v>
      </c>
      <c r="AV2">
        <f>(AS2*$O2)/(AS2+$H2)</f>
        <v>2.0910939417158361E-6</v>
      </c>
      <c r="AW2">
        <f>(AS2*$P2)/(AS2+$I2)</f>
        <v>5.5791166207835747E-7</v>
      </c>
      <c r="AX2">
        <f>(AS2*$Q2)/(AS2+$J2)</f>
        <v>6.2732818251475078E-7</v>
      </c>
      <c r="AY2">
        <f>(AS2*$R2)/(AS2+$K2)</f>
        <v>4.3631450542603111E-7</v>
      </c>
      <c r="BA2">
        <v>0.5</v>
      </c>
      <c r="BB2">
        <f>(BA2*$M2)/(BA2+$F2)</f>
        <v>2.2905942680960155E-6</v>
      </c>
      <c r="BC2">
        <f>(BA2*$N2)/(BA2+$G2)</f>
        <v>4.0806434670385506E-7</v>
      </c>
      <c r="BD2">
        <f>(BA2*$O2)/(BA2+$H2)</f>
        <v>2.2006160163032757E-6</v>
      </c>
      <c r="BE2">
        <f>(BA2*$P2)/(BA2+$I2)</f>
        <v>6.1209652005578264E-7</v>
      </c>
      <c r="BF2">
        <f>(BA2*$Q2)/(BA2+$J2)</f>
        <v>6.6018480489098272E-7</v>
      </c>
      <c r="BG2">
        <f>(BA2*$R2)/(BA2+$K2)</f>
        <v>4.5195899056991534E-7</v>
      </c>
      <c r="BJ2">
        <v>2</v>
      </c>
      <c r="BK2">
        <f>(BJ2*$M2)/(BJ2+$F2)</f>
        <v>2.363059416585639E-6</v>
      </c>
      <c r="BL2">
        <f>(BJ2*$N2)/(BJ2+$G2)</f>
        <v>4.5811885361920305E-7</v>
      </c>
      <c r="BM2">
        <f>(BJ2*$O2)/(BJ2+$H2)</f>
        <v>2.3384002378412818E-6</v>
      </c>
      <c r="BN2">
        <f>(BJ2*$P2)/(BJ2+$I2)</f>
        <v>6.8717828042880466E-7</v>
      </c>
      <c r="BO2">
        <f>(BJ2*$Q2)/(BJ2+$J2)</f>
        <v>7.0152007135238449E-7</v>
      </c>
      <c r="BP2">
        <f>(BJ2*$R2)/(BJ2+$K2)</f>
        <v>4.7095642126450607E-7</v>
      </c>
    </row>
    <row r="3" spans="1:68" x14ac:dyDescent="0.25">
      <c r="A3" t="s">
        <v>26</v>
      </c>
      <c r="B3" t="s">
        <v>14</v>
      </c>
      <c r="C3">
        <v>0.02</v>
      </c>
      <c r="E3">
        <f>E2+1</f>
        <v>-39</v>
      </c>
      <c r="F3">
        <f t="shared" si="0"/>
        <v>2.1746017861455677E-2</v>
      </c>
      <c r="G3">
        <f t="shared" si="1"/>
        <v>8.6984071445822708E-2</v>
      </c>
      <c r="H3">
        <f t="shared" si="2"/>
        <v>4.3492035722911354E-2</v>
      </c>
      <c r="I3">
        <f t="shared" si="3"/>
        <v>8.6984071445822708E-2</v>
      </c>
      <c r="J3">
        <f t="shared" si="4"/>
        <v>4.3492035722911354E-2</v>
      </c>
      <c r="K3">
        <f t="shared" si="5"/>
        <v>2.8994690481940904E-2</v>
      </c>
      <c r="M3" s="8">
        <f t="shared" si="6"/>
        <v>2.5435441887097658E-6</v>
      </c>
      <c r="N3" s="7">
        <f t="shared" si="7"/>
        <v>5.0870883774195319E-7</v>
      </c>
      <c r="O3" s="8">
        <f t="shared" si="8"/>
        <v>2.5435441887097658E-6</v>
      </c>
      <c r="P3" s="6">
        <f t="shared" si="9"/>
        <v>7.6306325661292983E-7</v>
      </c>
      <c r="Q3" s="6">
        <f t="shared" si="10"/>
        <v>7.6306325661292983E-7</v>
      </c>
      <c r="R3" s="7">
        <f t="shared" si="11"/>
        <v>5.0870883774195319E-7</v>
      </c>
      <c r="T3">
        <f>T2+1</f>
        <v>-39</v>
      </c>
      <c r="U3">
        <f>U2</f>
        <v>0.01</v>
      </c>
      <c r="V3">
        <f t="shared" ref="V3:V66" si="12">($U3*$M3)/($U3+$F3)</f>
        <v>8.0121676986706464E-7</v>
      </c>
      <c r="W3">
        <f t="shared" ref="W3:W66" si="13">($U3*$N3)/($U3+$G3)</f>
        <v>5.2452823454223456E-8</v>
      </c>
      <c r="X3">
        <f t="shared" ref="X3:X66" si="14">($U3*$O3)/($U3+$H3)</f>
        <v>4.7549960556470875E-7</v>
      </c>
      <c r="Y3">
        <f t="shared" ref="Y3:Y66" si="15">($U3*$P3)/($U3+$I3)</f>
        <v>7.8679235181335187E-8</v>
      </c>
      <c r="Z3">
        <f t="shared" ref="Z3:Z66" si="16">($U3*$Q3)/($U3+$J3)</f>
        <v>1.4264988166941264E-7</v>
      </c>
      <c r="AA3">
        <f t="shared" ref="AA3:AA66" si="17">($U3*$R3)/($U3+$K3)</f>
        <v>1.3045592398727844E-7</v>
      </c>
      <c r="AC3">
        <f>AC2</f>
        <v>0.05</v>
      </c>
      <c r="AD3">
        <f t="shared" ref="AD3:AD66" si="18">($AC3*$M3)/($AC3+$F3)</f>
        <v>1.7726030409251755E-6</v>
      </c>
      <c r="AE3">
        <f t="shared" ref="AE3:AE66" si="19">($AC3*$N3)/($AC3+$G3)</f>
        <v>1.856817483860333E-7</v>
      </c>
      <c r="AF3">
        <f>($AC3*$O3)/($AC3+$H3)</f>
        <v>1.3602999277116178E-6</v>
      </c>
      <c r="AG3">
        <f t="shared" ref="AG3:AG66" si="20">($AC3*$P3)/($AC3+$I3)</f>
        <v>2.7852262257905E-7</v>
      </c>
      <c r="AH3">
        <f t="shared" ref="AH3:AH66" si="21">($AC3*$Q3)/($AC3+$J3)</f>
        <v>4.0808997831348538E-7</v>
      </c>
      <c r="AI3">
        <f t="shared" ref="AI3:AI66" si="22">($AC3*$R3)/($AC3+$K3)</f>
        <v>3.2198925942892949E-7</v>
      </c>
      <c r="AK3">
        <f>AK2</f>
        <v>0.1</v>
      </c>
      <c r="AL3">
        <f t="shared" ref="AL3:AL66" si="23">(AK3*$M3)/(AK3+$F3)</f>
        <v>2.0892216709742932E-6</v>
      </c>
      <c r="AM3">
        <f t="shared" ref="AM3:AM66" si="24">(AK3*$N3)/(AK3+$G3)</f>
        <v>2.7205998554232355E-7</v>
      </c>
      <c r="AN3">
        <f t="shared" ref="AN3:AN66" si="25">(AK3*$O3)/(AK3+$H3)</f>
        <v>1.7726030409251755E-6</v>
      </c>
      <c r="AO3">
        <f t="shared" ref="AO3:AO66" si="26">(AK3*$P3)/(AK3+$I3)</f>
        <v>4.0808997831348538E-7</v>
      </c>
      <c r="AP3">
        <f t="shared" ref="AP3:AP66" si="27">(AK3*$Q3)/(AK3+$J3)</f>
        <v>5.3178091227755273E-7</v>
      </c>
      <c r="AQ3">
        <f t="shared" ref="AQ3:AQ66" si="28">(AK3*$R3)/(AK3+$K3)</f>
        <v>3.9436416789043875E-7</v>
      </c>
      <c r="AS3">
        <f>AS2</f>
        <v>0.3</v>
      </c>
      <c r="AT3">
        <f t="shared" ref="AT3:AT66" si="29">(AS3*$M3)/(AS3+$F3)</f>
        <v>2.3716323256609997E-6</v>
      </c>
      <c r="AU3">
        <f t="shared" ref="AU3:AU66" si="30">(AS3*$N3)/(AS3+$G3)</f>
        <v>3.9436416789043875E-7</v>
      </c>
      <c r="AV3">
        <f t="shared" ref="AV3:AV66" si="31">(AS3*$O3)/(AS3+$H3)</f>
        <v>2.221487479344292E-6</v>
      </c>
      <c r="AW3">
        <f t="shared" ref="AW3:AW66" si="32">(AS3*$P3)/(AS3+$I3)</f>
        <v>5.9154625183565807E-7</v>
      </c>
      <c r="AX3">
        <f t="shared" ref="AX3:AX66" si="33">(AS3*$Q3)/(AS3+$J3)</f>
        <v>6.6644624380328763E-7</v>
      </c>
      <c r="AY3">
        <f t="shared" ref="AY3:AY66" si="34">(AS3*$R3)/(AS3+$K3)</f>
        <v>4.6387572729221028E-7</v>
      </c>
      <c r="BA3">
        <f>BA2</f>
        <v>0.5</v>
      </c>
      <c r="BB3">
        <f t="shared" ref="BB3:BB66" si="35">(BA3*$M3)/(BA3+$F3)</f>
        <v>2.4375310032410998E-6</v>
      </c>
      <c r="BC3">
        <f t="shared" ref="BC3:BC66" si="36">(BA3*$N3)/(BA3+$G3)</f>
        <v>4.3332422674514245E-7</v>
      </c>
      <c r="BD3">
        <f t="shared" ref="BD3:BD66" si="37">(BA3*$O3)/(BA3+$H3)</f>
        <v>2.340001344570338E-6</v>
      </c>
      <c r="BE3">
        <f t="shared" ref="BE3:BE66" si="38">(BA3*$P3)/(BA3+$I3)</f>
        <v>6.4998634011771367E-7</v>
      </c>
      <c r="BF3">
        <f t="shared" ref="BF3:BF66" si="39">(BA3*$Q3)/(BA3+$J3)</f>
        <v>7.0200040337110154E-7</v>
      </c>
      <c r="BG3">
        <f t="shared" ref="BG3:BG66" si="40">(BA3*$R3)/(BA3+$K3)</f>
        <v>4.8082603369657047E-7</v>
      </c>
      <c r="BJ3">
        <f>BJ2</f>
        <v>2</v>
      </c>
      <c r="BK3">
        <f t="shared" ref="BK3:BK66" si="41">(BJ3*$M3)/(BJ3+$F3)</f>
        <v>2.5161856793468579E-6</v>
      </c>
      <c r="BL3">
        <f t="shared" ref="BL3:BL66" si="42">(BJ3*$N3)/(BJ3+$G3)</f>
        <v>4.8750620064821995E-7</v>
      </c>
      <c r="BM3">
        <f t="shared" ref="BM3:BM66" si="43">(BJ3*$O3)/(BJ3+$H3)</f>
        <v>2.489409446423367E-6</v>
      </c>
      <c r="BN3">
        <f t="shared" ref="BN3:BN66" si="44">(BJ3*$P3)/(BJ3+$I3)</f>
        <v>7.3125930097233003E-7</v>
      </c>
      <c r="BO3">
        <f t="shared" ref="BO3:BO66" si="45">(BJ3*$Q3)/(BJ3+$J3)</f>
        <v>7.4682283392701014E-7</v>
      </c>
      <c r="BP3">
        <f t="shared" ref="BP3:BP66" si="46">(BJ3*$R3)/(BJ3+$K3)</f>
        <v>5.0143929910543148E-7</v>
      </c>
    </row>
    <row r="4" spans="1:68" x14ac:dyDescent="0.25">
      <c r="A4" t="s">
        <v>27</v>
      </c>
      <c r="B4" t="s">
        <v>15</v>
      </c>
      <c r="C4">
        <v>0.02</v>
      </c>
      <c r="E4">
        <f t="shared" ref="E4:E67" si="47">E3+1</f>
        <v>-38</v>
      </c>
      <c r="F4">
        <f t="shared" si="0"/>
        <v>2.218531656250284E-2</v>
      </c>
      <c r="G4">
        <f t="shared" si="1"/>
        <v>8.8741266250011358E-2</v>
      </c>
      <c r="H4">
        <f t="shared" si="2"/>
        <v>4.4370633125005679E-2</v>
      </c>
      <c r="I4">
        <f t="shared" si="3"/>
        <v>8.8741266250011358E-2</v>
      </c>
      <c r="J4">
        <f t="shared" si="4"/>
        <v>4.4370633125005679E-2</v>
      </c>
      <c r="K4">
        <f t="shared" si="5"/>
        <v>2.9580422083337121E-2</v>
      </c>
      <c r="M4" s="8">
        <f t="shared" si="6"/>
        <v>2.7089428277467159E-6</v>
      </c>
      <c r="N4" s="7">
        <f t="shared" si="7"/>
        <v>5.4178856554934318E-7</v>
      </c>
      <c r="O4" s="8">
        <f t="shared" si="8"/>
        <v>2.7089428277467159E-6</v>
      </c>
      <c r="P4" s="6">
        <f t="shared" si="9"/>
        <v>8.1268284832401478E-7</v>
      </c>
      <c r="Q4" s="6">
        <f t="shared" si="10"/>
        <v>8.1268284832401478E-7</v>
      </c>
      <c r="R4" s="7">
        <f t="shared" si="11"/>
        <v>5.4178856554934318E-7</v>
      </c>
      <c r="T4">
        <f t="shared" ref="T4:T67" si="48">T3+1</f>
        <v>-38</v>
      </c>
      <c r="U4">
        <f t="shared" ref="U4:U67" si="49">U3</f>
        <v>0.01</v>
      </c>
      <c r="V4">
        <f t="shared" si="12"/>
        <v>8.4167040037839525E-7</v>
      </c>
      <c r="W4">
        <f t="shared" si="13"/>
        <v>5.4869517692586908E-8</v>
      </c>
      <c r="X4">
        <f t="shared" si="14"/>
        <v>4.9823639565102692E-7</v>
      </c>
      <c r="Y4">
        <f t="shared" si="15"/>
        <v>8.2304276538880365E-8</v>
      </c>
      <c r="Z4">
        <f t="shared" si="16"/>
        <v>1.4947091869530809E-7</v>
      </c>
      <c r="AA4">
        <f t="shared" si="17"/>
        <v>1.3688296815243659E-7</v>
      </c>
      <c r="AC4">
        <f t="shared" ref="AC4:AC67" si="50">AC3</f>
        <v>0.05</v>
      </c>
      <c r="AD4">
        <f t="shared" si="18"/>
        <v>1.876380790961229E-6</v>
      </c>
      <c r="AE4">
        <f t="shared" si="19"/>
        <v>1.9525141300535695E-7</v>
      </c>
      <c r="AF4">
        <f>($AC4*$O4)/($AC4+$H4)</f>
        <v>1.4352679101762425E-6</v>
      </c>
      <c r="AG4">
        <f t="shared" si="20"/>
        <v>2.9287711950803542E-7</v>
      </c>
      <c r="AH4">
        <f t="shared" si="21"/>
        <v>4.3058037305287276E-7</v>
      </c>
      <c r="AI4">
        <f t="shared" si="22"/>
        <v>3.4040317415128737E-7</v>
      </c>
      <c r="AK4">
        <f t="shared" ref="AK4:AK67" si="51">AK3</f>
        <v>0.1</v>
      </c>
      <c r="AL4">
        <f t="shared" si="23"/>
        <v>2.2170772265921003E-6</v>
      </c>
      <c r="AM4">
        <f t="shared" si="24"/>
        <v>2.8705358203524852E-7</v>
      </c>
      <c r="AN4">
        <f t="shared" si="25"/>
        <v>1.876380790961229E-6</v>
      </c>
      <c r="AO4">
        <f t="shared" si="26"/>
        <v>4.3058037305287276E-7</v>
      </c>
      <c r="AP4">
        <f t="shared" si="27"/>
        <v>5.6291423728836868E-7</v>
      </c>
      <c r="AQ4">
        <f t="shared" si="28"/>
        <v>4.1810989410182852E-7</v>
      </c>
      <c r="AS4">
        <f t="shared" ref="AS4:AS67" si="52">AS3</f>
        <v>0.3</v>
      </c>
      <c r="AT4">
        <f t="shared" si="29"/>
        <v>2.5224080879749129E-6</v>
      </c>
      <c r="AU4">
        <f t="shared" si="30"/>
        <v>4.1810989410182846E-7</v>
      </c>
      <c r="AV4">
        <f t="shared" si="31"/>
        <v>2.3599075244868892E-6</v>
      </c>
      <c r="AW4">
        <f t="shared" si="32"/>
        <v>6.2716484115274264E-7</v>
      </c>
      <c r="AX4">
        <f t="shared" si="33"/>
        <v>7.0797225734606663E-7</v>
      </c>
      <c r="AY4">
        <f t="shared" si="34"/>
        <v>4.9316208965745015E-7</v>
      </c>
      <c r="BA4">
        <f t="shared" ref="BA4:BA67" si="53">BA3</f>
        <v>0.5</v>
      </c>
      <c r="BB4">
        <f t="shared" si="35"/>
        <v>2.5938519734521005E-6</v>
      </c>
      <c r="BC4">
        <f t="shared" si="36"/>
        <v>4.6012450341749147E-7</v>
      </c>
      <c r="BD4">
        <f t="shared" si="37"/>
        <v>2.4881419596386016E-6</v>
      </c>
      <c r="BE4">
        <f t="shared" si="38"/>
        <v>6.9018675512623723E-7</v>
      </c>
      <c r="BF4">
        <f t="shared" si="39"/>
        <v>7.4644258789158049E-7</v>
      </c>
      <c r="BG4">
        <f t="shared" si="40"/>
        <v>5.115262413005941E-7</v>
      </c>
      <c r="BJ4">
        <f t="shared" ref="BJ4:BJ67" si="54">BJ3</f>
        <v>2</v>
      </c>
      <c r="BK4">
        <f t="shared" si="41"/>
        <v>2.6792231212039723E-6</v>
      </c>
      <c r="BL4">
        <f t="shared" si="42"/>
        <v>5.1877039469042013E-7</v>
      </c>
      <c r="BM4">
        <f t="shared" si="43"/>
        <v>2.6501484455446825E-6</v>
      </c>
      <c r="BN4">
        <f t="shared" si="44"/>
        <v>7.781555920356302E-7</v>
      </c>
      <c r="BO4">
        <f t="shared" si="45"/>
        <v>7.9504453366340476E-7</v>
      </c>
      <c r="BP4">
        <f t="shared" si="46"/>
        <v>5.3389218742384641E-7</v>
      </c>
    </row>
    <row r="5" spans="1:68" x14ac:dyDescent="0.25">
      <c r="A5" t="s">
        <v>28</v>
      </c>
      <c r="B5" t="s">
        <v>16</v>
      </c>
      <c r="C5">
        <v>0.02</v>
      </c>
      <c r="E5">
        <f t="shared" si="47"/>
        <v>-37</v>
      </c>
      <c r="F5">
        <f t="shared" si="0"/>
        <v>2.2633489685983187E-2</v>
      </c>
      <c r="G5">
        <f t="shared" si="1"/>
        <v>9.0533958743932746E-2</v>
      </c>
      <c r="H5">
        <f t="shared" si="2"/>
        <v>4.5266979371966373E-2</v>
      </c>
      <c r="I5">
        <f t="shared" si="3"/>
        <v>9.0533958743932746E-2</v>
      </c>
      <c r="J5">
        <f t="shared" si="4"/>
        <v>4.5266979371966373E-2</v>
      </c>
      <c r="K5">
        <f t="shared" si="5"/>
        <v>3.0177986247977583E-2</v>
      </c>
      <c r="M5" s="8">
        <f t="shared" si="6"/>
        <v>2.8850968174934004E-6</v>
      </c>
      <c r="N5" s="7">
        <f t="shared" si="7"/>
        <v>5.7701936349868004E-7</v>
      </c>
      <c r="O5" s="8">
        <f t="shared" si="8"/>
        <v>2.8850968174934004E-6</v>
      </c>
      <c r="P5" s="6">
        <f t="shared" si="9"/>
        <v>8.6552904524802006E-7</v>
      </c>
      <c r="Q5" s="6">
        <f t="shared" si="10"/>
        <v>8.6552904524802006E-7</v>
      </c>
      <c r="R5" s="7">
        <f t="shared" si="11"/>
        <v>5.7701936349868004E-7</v>
      </c>
      <c r="T5">
        <f t="shared" si="48"/>
        <v>-37</v>
      </c>
      <c r="U5">
        <f t="shared" si="49"/>
        <v>0.01</v>
      </c>
      <c r="V5">
        <f t="shared" si="12"/>
        <v>8.8409080526028256E-7</v>
      </c>
      <c r="W5">
        <f t="shared" si="13"/>
        <v>5.7395468228640043E-8</v>
      </c>
      <c r="X5">
        <f t="shared" si="14"/>
        <v>5.2202903981338936E-7</v>
      </c>
      <c r="Y5">
        <f t="shared" si="15"/>
        <v>8.6093202342960074E-8</v>
      </c>
      <c r="Z5">
        <f t="shared" si="16"/>
        <v>1.5660871194401682E-7</v>
      </c>
      <c r="AA5">
        <f t="shared" si="17"/>
        <v>1.4361579994012895E-7</v>
      </c>
      <c r="AC5">
        <f t="shared" si="50"/>
        <v>0.05</v>
      </c>
      <c r="AD5">
        <f t="shared" si="18"/>
        <v>1.986065126408326E-6</v>
      </c>
      <c r="AE5">
        <f t="shared" si="19"/>
        <v>2.0529534948562443E-7</v>
      </c>
      <c r="AF5">
        <f>($AC5*$O5)/(CAK5+$H5)</f>
        <v>3.1867565027766438E-6</v>
      </c>
      <c r="AG5">
        <f t="shared" si="20"/>
        <v>3.0794302422843669E-7</v>
      </c>
      <c r="AH5">
        <f t="shared" si="21"/>
        <v>4.5426497772569981E-7</v>
      </c>
      <c r="AI5">
        <f t="shared" si="22"/>
        <v>3.5983652776839031E-7</v>
      </c>
      <c r="AK5">
        <f t="shared" si="51"/>
        <v>0.1</v>
      </c>
      <c r="AL5">
        <f t="shared" si="23"/>
        <v>2.3526174007451101E-6</v>
      </c>
      <c r="AM5">
        <f t="shared" si="24"/>
        <v>3.0284331848379986E-7</v>
      </c>
      <c r="AN5">
        <f t="shared" si="25"/>
        <v>1.986065126408326E-6</v>
      </c>
      <c r="AO5">
        <f t="shared" si="26"/>
        <v>4.5426497772569981E-7</v>
      </c>
      <c r="AP5">
        <f t="shared" si="27"/>
        <v>5.9581953792249777E-7</v>
      </c>
      <c r="AQ5">
        <f t="shared" si="28"/>
        <v>4.4325417847492975E-7</v>
      </c>
      <c r="AS5">
        <f t="shared" si="52"/>
        <v>0.3</v>
      </c>
      <c r="AT5">
        <f t="shared" si="29"/>
        <v>2.6827005655563943E-6</v>
      </c>
      <c r="AU5">
        <f t="shared" si="30"/>
        <v>4.4325417847492975E-7</v>
      </c>
      <c r="AV5">
        <f t="shared" si="31"/>
        <v>2.506839915077891E-6</v>
      </c>
      <c r="AW5">
        <f t="shared" si="32"/>
        <v>6.6488126771239462E-7</v>
      </c>
      <c r="AX5">
        <f t="shared" si="33"/>
        <v>7.5205197452336718E-7</v>
      </c>
      <c r="AY5">
        <f t="shared" si="34"/>
        <v>5.2428028596550422E-7</v>
      </c>
      <c r="BA5">
        <f t="shared" si="53"/>
        <v>0.5</v>
      </c>
      <c r="BB5">
        <f t="shared" si="35"/>
        <v>2.7601530273412724E-6</v>
      </c>
      <c r="BC5">
        <f t="shared" si="36"/>
        <v>4.8855730898693929E-7</v>
      </c>
      <c r="BD5">
        <f t="shared" si="37"/>
        <v>2.6455818219695141E-6</v>
      </c>
      <c r="BE5">
        <f t="shared" si="38"/>
        <v>7.3283596348040893E-7</v>
      </c>
      <c r="BF5">
        <f t="shared" si="39"/>
        <v>7.936745465908542E-7</v>
      </c>
      <c r="BG5">
        <f t="shared" si="40"/>
        <v>5.441751435043491E-7</v>
      </c>
      <c r="BJ5">
        <f t="shared" si="54"/>
        <v>2</v>
      </c>
      <c r="BK5">
        <f t="shared" si="41"/>
        <v>2.8528122689606172E-6</v>
      </c>
      <c r="BL5">
        <f t="shared" si="42"/>
        <v>5.5203060546825445E-7</v>
      </c>
      <c r="BM5">
        <f t="shared" si="43"/>
        <v>2.8212422599022428E-6</v>
      </c>
      <c r="BN5">
        <f t="shared" si="44"/>
        <v>8.2804590820238162E-7</v>
      </c>
      <c r="BO5">
        <f t="shared" si="45"/>
        <v>8.4637267797067281E-7</v>
      </c>
      <c r="BP5">
        <f t="shared" si="46"/>
        <v>5.6844214389801736E-7</v>
      </c>
    </row>
    <row r="6" spans="1:68" x14ac:dyDescent="0.25">
      <c r="A6" t="s">
        <v>29</v>
      </c>
      <c r="B6" t="s">
        <v>17</v>
      </c>
      <c r="C6">
        <v>0.02</v>
      </c>
      <c r="E6">
        <f t="shared" si="47"/>
        <v>-36</v>
      </c>
      <c r="F6">
        <f t="shared" si="0"/>
        <v>2.3090716507121793E-2</v>
      </c>
      <c r="G6">
        <f t="shared" si="1"/>
        <v>9.2362866028487173E-2</v>
      </c>
      <c r="H6">
        <f t="shared" si="2"/>
        <v>4.6181433014243586E-2</v>
      </c>
      <c r="I6">
        <f t="shared" si="3"/>
        <v>9.2362866028487173E-2</v>
      </c>
      <c r="J6">
        <f t="shared" si="4"/>
        <v>4.6181433014243586E-2</v>
      </c>
      <c r="K6">
        <f t="shared" si="5"/>
        <v>3.0787622009495724E-2</v>
      </c>
      <c r="M6" s="8">
        <f t="shared" si="6"/>
        <v>3.0727055444112947E-6</v>
      </c>
      <c r="N6" s="7">
        <f t="shared" si="7"/>
        <v>6.1454110888225897E-7</v>
      </c>
      <c r="O6" s="8">
        <f t="shared" si="8"/>
        <v>3.0727055444112947E-6</v>
      </c>
      <c r="P6" s="6">
        <f t="shared" si="9"/>
        <v>9.2181166332338846E-7</v>
      </c>
      <c r="Q6" s="6">
        <f t="shared" si="10"/>
        <v>9.2181166332338846E-7</v>
      </c>
      <c r="R6" s="7">
        <f t="shared" si="11"/>
        <v>6.1454110888225897E-7</v>
      </c>
      <c r="T6">
        <f t="shared" si="48"/>
        <v>-36</v>
      </c>
      <c r="U6">
        <f t="shared" si="49"/>
        <v>0.01</v>
      </c>
      <c r="V6">
        <f t="shared" si="12"/>
        <v>9.2857026645221969E-7</v>
      </c>
      <c r="W6">
        <f t="shared" si="13"/>
        <v>6.0035551242892582E-8</v>
      </c>
      <c r="X6">
        <f t="shared" si="14"/>
        <v>5.4692544841856863E-7</v>
      </c>
      <c r="Y6">
        <f t="shared" si="15"/>
        <v>9.0053326864338873E-8</v>
      </c>
      <c r="Z6">
        <f t="shared" si="16"/>
        <v>1.6407763452557057E-7</v>
      </c>
      <c r="AA6">
        <f t="shared" si="17"/>
        <v>1.5066853094284053E-7</v>
      </c>
      <c r="AC6">
        <f t="shared" si="50"/>
        <v>0.05</v>
      </c>
      <c r="AD6">
        <f t="shared" si="18"/>
        <v>2.1019807242633183E-6</v>
      </c>
      <c r="AE6">
        <f t="shared" si="19"/>
        <v>2.1583616782458133E-7</v>
      </c>
      <c r="AF6">
        <f t="shared" ref="AF6:AF37" si="55">($AC6*$O6)/($AC6+$H6)</f>
        <v>1.5973485984328468E-6</v>
      </c>
      <c r="AG6">
        <f t="shared" si="20"/>
        <v>3.2375425173687201E-7</v>
      </c>
      <c r="AH6">
        <f t="shared" si="21"/>
        <v>4.7920457952985404E-7</v>
      </c>
      <c r="AI6">
        <f t="shared" si="22"/>
        <v>3.8034360561450009E-7</v>
      </c>
      <c r="AK6">
        <f t="shared" si="51"/>
        <v>0.1</v>
      </c>
      <c r="AL6">
        <f t="shared" si="23"/>
        <v>2.4962934911777151E-6</v>
      </c>
      <c r="AM6">
        <f t="shared" si="24"/>
        <v>3.1946971968656936E-7</v>
      </c>
      <c r="AN6">
        <f t="shared" si="25"/>
        <v>2.1019807242633183E-6</v>
      </c>
      <c r="AO6">
        <f t="shared" si="26"/>
        <v>4.7920457952985404E-7</v>
      </c>
      <c r="AP6">
        <f t="shared" si="27"/>
        <v>6.3059421727899554E-7</v>
      </c>
      <c r="AQ6">
        <f t="shared" si="28"/>
        <v>4.6987711791077651E-7</v>
      </c>
      <c r="AS6">
        <f t="shared" si="52"/>
        <v>0.3</v>
      </c>
      <c r="AT6">
        <f t="shared" si="29"/>
        <v>2.8531047666393383E-6</v>
      </c>
      <c r="AU6">
        <f t="shared" si="30"/>
        <v>4.6987711791077662E-7</v>
      </c>
      <c r="AV6">
        <f t="shared" si="31"/>
        <v>2.6627992590390039E-6</v>
      </c>
      <c r="AW6">
        <f t="shared" si="32"/>
        <v>7.048156768661649E-7</v>
      </c>
      <c r="AX6">
        <f t="shared" si="33"/>
        <v>7.9883977771170118E-7</v>
      </c>
      <c r="AY6">
        <f t="shared" si="34"/>
        <v>5.5734350500994649E-7</v>
      </c>
      <c r="BA6">
        <f t="shared" si="53"/>
        <v>0.5</v>
      </c>
      <c r="BB6">
        <f t="shared" si="35"/>
        <v>2.9370675558237137E-6</v>
      </c>
      <c r="BC6">
        <f t="shared" si="36"/>
        <v>5.1872014952799654E-7</v>
      </c>
      <c r="BD6">
        <f t="shared" si="37"/>
        <v>2.8128982044059736E-6</v>
      </c>
      <c r="BE6">
        <f t="shared" si="38"/>
        <v>7.7808022429199487E-7</v>
      </c>
      <c r="BF6">
        <f t="shared" si="39"/>
        <v>8.4386946132179211E-7</v>
      </c>
      <c r="BG6">
        <f t="shared" si="40"/>
        <v>5.7889547853026696E-7</v>
      </c>
      <c r="BJ6">
        <f t="shared" si="54"/>
        <v>2</v>
      </c>
      <c r="BK6">
        <f t="shared" si="41"/>
        <v>3.037634960548224E-6</v>
      </c>
      <c r="BL6">
        <f t="shared" si="42"/>
        <v>5.8741351116474279E-7</v>
      </c>
      <c r="BM6">
        <f t="shared" si="43"/>
        <v>3.0033559046470985E-6</v>
      </c>
      <c r="BN6">
        <f t="shared" si="44"/>
        <v>8.8112026674711414E-7</v>
      </c>
      <c r="BO6">
        <f t="shared" si="45"/>
        <v>9.0100677139412965E-7</v>
      </c>
      <c r="BP6">
        <f t="shared" si="46"/>
        <v>6.0522439887058314E-7</v>
      </c>
    </row>
    <row r="7" spans="1:68" x14ac:dyDescent="0.25">
      <c r="A7" t="s">
        <v>30</v>
      </c>
      <c r="B7" t="s">
        <v>18</v>
      </c>
      <c r="C7">
        <v>0.02</v>
      </c>
      <c r="E7">
        <f t="shared" si="47"/>
        <v>-35</v>
      </c>
      <c r="F7">
        <f t="shared" si="0"/>
        <v>2.3557179922743584E-2</v>
      </c>
      <c r="G7">
        <f t="shared" si="1"/>
        <v>9.4228719690974336E-2</v>
      </c>
      <c r="H7">
        <f t="shared" si="2"/>
        <v>4.7114359845487168E-2</v>
      </c>
      <c r="I7">
        <f t="shared" si="3"/>
        <v>9.4228719690974336E-2</v>
      </c>
      <c r="J7">
        <f t="shared" si="4"/>
        <v>4.7114359845487168E-2</v>
      </c>
      <c r="K7">
        <f t="shared" si="5"/>
        <v>3.1409573230324776E-2</v>
      </c>
      <c r="M7" s="8">
        <f t="shared" si="6"/>
        <v>3.2725138738528688E-6</v>
      </c>
      <c r="N7" s="7">
        <f t="shared" si="7"/>
        <v>6.5450277477057377E-7</v>
      </c>
      <c r="O7" s="8">
        <f t="shared" si="8"/>
        <v>3.2725138738528688E-6</v>
      </c>
      <c r="P7" s="6">
        <f t="shared" si="9"/>
        <v>9.8175416215586065E-7</v>
      </c>
      <c r="Q7" s="6">
        <f t="shared" si="10"/>
        <v>9.8175416215586065E-7</v>
      </c>
      <c r="R7" s="7">
        <f t="shared" si="11"/>
        <v>6.5450277477057377E-7</v>
      </c>
      <c r="T7">
        <f t="shared" si="48"/>
        <v>-35</v>
      </c>
      <c r="U7">
        <f t="shared" si="49"/>
        <v>0.01</v>
      </c>
      <c r="V7">
        <f t="shared" si="12"/>
        <v>9.7520527093961879E-7</v>
      </c>
      <c r="W7">
        <f t="shared" si="13"/>
        <v>6.2794858913272276E-8</v>
      </c>
      <c r="X7">
        <f t="shared" si="14"/>
        <v>5.7297567244141027E-7</v>
      </c>
      <c r="Y7">
        <f t="shared" si="15"/>
        <v>9.419228836990842E-8</v>
      </c>
      <c r="Z7">
        <f t="shared" si="16"/>
        <v>1.7189270173242305E-7</v>
      </c>
      <c r="AA7">
        <f t="shared" si="17"/>
        <v>1.5805590922904579E-7</v>
      </c>
      <c r="AC7">
        <f t="shared" si="50"/>
        <v>0.05</v>
      </c>
      <c r="AD7">
        <f t="shared" si="18"/>
        <v>2.2244693701484744E-6</v>
      </c>
      <c r="AE7">
        <f t="shared" si="19"/>
        <v>2.2689751949990159E-7</v>
      </c>
      <c r="AF7">
        <f t="shared" si="55"/>
        <v>1.6848764070831386E-6</v>
      </c>
      <c r="AG7">
        <f t="shared" si="20"/>
        <v>3.4034627924985238E-7</v>
      </c>
      <c r="AH7">
        <f t="shared" si="21"/>
        <v>5.0546292212494163E-7</v>
      </c>
      <c r="AI7">
        <f t="shared" si="22"/>
        <v>4.0198145549716126E-7</v>
      </c>
      <c r="AK7">
        <f t="shared" si="51"/>
        <v>0.1</v>
      </c>
      <c r="AL7">
        <f t="shared" si="23"/>
        <v>2.6485825234106739E-6</v>
      </c>
      <c r="AM7">
        <f t="shared" si="24"/>
        <v>3.3697528141662774E-7</v>
      </c>
      <c r="AN7">
        <f t="shared" si="25"/>
        <v>2.2244693701484744E-6</v>
      </c>
      <c r="AO7">
        <f t="shared" si="26"/>
        <v>5.0546292212494163E-7</v>
      </c>
      <c r="AP7">
        <f t="shared" si="27"/>
        <v>6.6734081104454236E-7</v>
      </c>
      <c r="AQ7">
        <f t="shared" si="28"/>
        <v>4.9806323746551606E-7</v>
      </c>
      <c r="AS7">
        <f t="shared" si="52"/>
        <v>0.3</v>
      </c>
      <c r="AT7">
        <f t="shared" si="29"/>
        <v>3.0342524384415642E-6</v>
      </c>
      <c r="AU7">
        <f t="shared" si="30"/>
        <v>4.9806323746551606E-7</v>
      </c>
      <c r="AV7">
        <f t="shared" si="31"/>
        <v>2.8283305899325917E-6</v>
      </c>
      <c r="AW7">
        <f t="shared" si="32"/>
        <v>7.470948561982741E-7</v>
      </c>
      <c r="AX7">
        <f t="shared" si="33"/>
        <v>8.484991769797775E-7</v>
      </c>
      <c r="AY7">
        <f t="shared" si="34"/>
        <v>5.9247181823172978E-7</v>
      </c>
      <c r="BA7">
        <f t="shared" si="53"/>
        <v>0.5</v>
      </c>
      <c r="BB7">
        <f t="shared" si="35"/>
        <v>3.1252688334211777E-6</v>
      </c>
      <c r="BC7">
        <f t="shared" si="36"/>
        <v>5.50716208323745E-7</v>
      </c>
      <c r="BD7">
        <f t="shared" si="37"/>
        <v>2.9907036938100775E-6</v>
      </c>
      <c r="BE7">
        <f t="shared" si="38"/>
        <v>8.2607431248561744E-7</v>
      </c>
      <c r="BF7">
        <f t="shared" si="39"/>
        <v>8.9721110814302323E-7</v>
      </c>
      <c r="BG7">
        <f t="shared" si="40"/>
        <v>6.158176364719888E-7</v>
      </c>
      <c r="BJ7">
        <f t="shared" si="54"/>
        <v>2</v>
      </c>
      <c r="BK7">
        <f t="shared" si="41"/>
        <v>3.2344170022196343E-6</v>
      </c>
      <c r="BL7">
        <f t="shared" si="42"/>
        <v>6.250537666842356E-7</v>
      </c>
      <c r="BM7">
        <f t="shared" si="43"/>
        <v>3.1971969305123458E-6</v>
      </c>
      <c r="BN7">
        <f t="shared" si="44"/>
        <v>9.3758065002635335E-7</v>
      </c>
      <c r="BO7">
        <f t="shared" si="45"/>
        <v>9.5915907915370383E-7</v>
      </c>
      <c r="BP7">
        <f t="shared" si="46"/>
        <v>6.4438287915498084E-7</v>
      </c>
    </row>
    <row r="8" spans="1:68" x14ac:dyDescent="0.25">
      <c r="B8" t="s">
        <v>19</v>
      </c>
      <c r="C8">
        <v>3.19</v>
      </c>
      <c r="E8">
        <f t="shared" si="47"/>
        <v>-34</v>
      </c>
      <c r="F8">
        <f t="shared" si="0"/>
        <v>2.4033066524434394E-2</v>
      </c>
      <c r="G8">
        <f t="shared" si="1"/>
        <v>9.6132266097737576E-2</v>
      </c>
      <c r="H8">
        <f t="shared" si="2"/>
        <v>4.8066133048868788E-2</v>
      </c>
      <c r="I8">
        <f t="shared" si="3"/>
        <v>9.6132266097737576E-2</v>
      </c>
      <c r="J8">
        <f t="shared" si="4"/>
        <v>4.8066133048868788E-2</v>
      </c>
      <c r="K8">
        <f t="shared" si="5"/>
        <v>3.2044088699245861E-2</v>
      </c>
      <c r="M8" s="8">
        <f t="shared" si="6"/>
        <v>3.4853151074101162E-6</v>
      </c>
      <c r="N8" s="7">
        <f t="shared" si="7"/>
        <v>6.9706302148202323E-7</v>
      </c>
      <c r="O8" s="8">
        <f t="shared" si="8"/>
        <v>3.4853151074101162E-6</v>
      </c>
      <c r="P8" s="6">
        <f t="shared" si="9"/>
        <v>1.0455945322230348E-6</v>
      </c>
      <c r="Q8" s="6">
        <f t="shared" si="10"/>
        <v>1.0455945322230348E-6</v>
      </c>
      <c r="R8" s="7">
        <f t="shared" si="11"/>
        <v>6.9706302148202323E-7</v>
      </c>
      <c r="T8">
        <f t="shared" si="48"/>
        <v>-34</v>
      </c>
      <c r="U8">
        <f t="shared" si="49"/>
        <v>0.01</v>
      </c>
      <c r="V8">
        <f t="shared" si="12"/>
        <v>1.0240966986938417E-6</v>
      </c>
      <c r="W8">
        <f t="shared" si="13"/>
        <v>6.5678708946070701E-8</v>
      </c>
      <c r="X8">
        <f t="shared" si="14"/>
        <v>6.0023199831076317E-7</v>
      </c>
      <c r="Y8">
        <f t="shared" si="15"/>
        <v>9.8518063419106052E-8</v>
      </c>
      <c r="Z8">
        <f t="shared" si="16"/>
        <v>1.8006959949322895E-7</v>
      </c>
      <c r="AA8">
        <f t="shared" si="17"/>
        <v>1.657933476613863E-7</v>
      </c>
      <c r="AC8">
        <f t="shared" si="50"/>
        <v>0.05</v>
      </c>
      <c r="AD8">
        <f t="shared" si="18"/>
        <v>2.3538908159773433E-6</v>
      </c>
      <c r="AE8">
        <f t="shared" si="19"/>
        <v>2.3850414425784887E-7</v>
      </c>
      <c r="AF8">
        <f t="shared" si="55"/>
        <v>1.7770228105523936E-6</v>
      </c>
      <c r="AG8">
        <f t="shared" si="20"/>
        <v>3.5775621638677333E-7</v>
      </c>
      <c r="AH8">
        <f t="shared" si="21"/>
        <v>5.3310684316571805E-7</v>
      </c>
      <c r="AI8">
        <f t="shared" si="22"/>
        <v>4.2481002137600102E-7</v>
      </c>
      <c r="AK8">
        <f t="shared" si="51"/>
        <v>0.1</v>
      </c>
      <c r="AL8">
        <f t="shared" si="23"/>
        <v>2.8099886627599524E-6</v>
      </c>
      <c r="AM8">
        <f t="shared" si="24"/>
        <v>3.5540456211047872E-7</v>
      </c>
      <c r="AN8">
        <f t="shared" si="25"/>
        <v>2.3538908159773433E-6</v>
      </c>
      <c r="AO8">
        <f t="shared" si="26"/>
        <v>5.3310684316571805E-7</v>
      </c>
      <c r="AP8">
        <f t="shared" si="27"/>
        <v>7.0616724479320293E-7</v>
      </c>
      <c r="AQ8">
        <f t="shared" si="28"/>
        <v>5.2790172460480944E-7</v>
      </c>
      <c r="AS8">
        <f t="shared" si="52"/>
        <v>0.3</v>
      </c>
      <c r="AT8">
        <f t="shared" si="29"/>
        <v>3.2268142984234285E-6</v>
      </c>
      <c r="AU8">
        <f t="shared" si="30"/>
        <v>5.2790172460480955E-7</v>
      </c>
      <c r="AV8">
        <f t="shared" si="31"/>
        <v>3.0040111143942649E-6</v>
      </c>
      <c r="AW8">
        <f t="shared" si="32"/>
        <v>7.9185258690721426E-7</v>
      </c>
      <c r="AX8">
        <f t="shared" si="33"/>
        <v>9.0120333431827948E-7</v>
      </c>
      <c r="AY8">
        <f t="shared" si="34"/>
        <v>6.297925894835601E-7</v>
      </c>
      <c r="BA8">
        <f t="shared" si="53"/>
        <v>0.5</v>
      </c>
      <c r="BB8">
        <f t="shared" si="35"/>
        <v>3.325472503601645E-6</v>
      </c>
      <c r="BC8">
        <f t="shared" si="36"/>
        <v>5.8465466568767955E-7</v>
      </c>
      <c r="BD8">
        <f t="shared" si="37"/>
        <v>3.1796483099780819E-6</v>
      </c>
      <c r="BE8">
        <f t="shared" si="38"/>
        <v>8.7698199853151937E-7</v>
      </c>
      <c r="BF8">
        <f t="shared" si="39"/>
        <v>9.5389449299342461E-7</v>
      </c>
      <c r="BG8">
        <f t="shared" si="40"/>
        <v>6.5508012990635755E-7</v>
      </c>
      <c r="BJ8">
        <f t="shared" si="54"/>
        <v>2</v>
      </c>
      <c r="BK8">
        <f t="shared" si="41"/>
        <v>3.4439309960433799E-6</v>
      </c>
      <c r="BL8">
        <f t="shared" si="42"/>
        <v>6.6509450072032894E-7</v>
      </c>
      <c r="BM8">
        <f t="shared" si="43"/>
        <v>3.4035181297799951E-6</v>
      </c>
      <c r="BN8">
        <f t="shared" si="44"/>
        <v>9.9764175108049347E-7</v>
      </c>
      <c r="BO8">
        <f t="shared" si="45"/>
        <v>1.0210554389339984E-6</v>
      </c>
      <c r="BP8">
        <f t="shared" si="46"/>
        <v>6.8607076525414167E-7</v>
      </c>
    </row>
    <row r="9" spans="1:68" x14ac:dyDescent="0.25">
      <c r="B9" t="s">
        <v>20</v>
      </c>
      <c r="C9">
        <v>3.19</v>
      </c>
      <c r="E9">
        <f t="shared" si="47"/>
        <v>-33</v>
      </c>
      <c r="F9">
        <f t="shared" si="0"/>
        <v>2.4518566673180135E-2</v>
      </c>
      <c r="G9">
        <f t="shared" si="1"/>
        <v>9.8074266692720541E-2</v>
      </c>
      <c r="H9">
        <f t="shared" si="2"/>
        <v>4.903713334636027E-2</v>
      </c>
      <c r="I9">
        <f t="shared" si="3"/>
        <v>9.8074266692720541E-2</v>
      </c>
      <c r="J9">
        <f t="shared" si="4"/>
        <v>4.903713334636027E-2</v>
      </c>
      <c r="K9">
        <f t="shared" si="5"/>
        <v>3.2691422230906847E-2</v>
      </c>
      <c r="M9" s="8">
        <f t="shared" si="6"/>
        <v>3.7119541325701132E-6</v>
      </c>
      <c r="N9" s="7">
        <f t="shared" si="7"/>
        <v>7.4239082651402263E-7</v>
      </c>
      <c r="O9" s="8">
        <f t="shared" si="8"/>
        <v>3.7119541325701132E-6</v>
      </c>
      <c r="P9" s="6">
        <f t="shared" si="9"/>
        <v>1.1135862397710339E-6</v>
      </c>
      <c r="Q9" s="6">
        <f t="shared" si="10"/>
        <v>1.1135862397710339E-6</v>
      </c>
      <c r="R9" s="7">
        <f t="shared" si="11"/>
        <v>7.4239082651402263E-7</v>
      </c>
      <c r="T9">
        <f t="shared" si="48"/>
        <v>-33</v>
      </c>
      <c r="U9">
        <f t="shared" si="49"/>
        <v>0.01</v>
      </c>
      <c r="V9">
        <f t="shared" si="12"/>
        <v>1.075350018937544E-6</v>
      </c>
      <c r="W9">
        <f t="shared" si="13"/>
        <v>6.8692654526614261E-8</v>
      </c>
      <c r="X9">
        <f t="shared" si="14"/>
        <v>6.2874904694181958E-7</v>
      </c>
      <c r="Y9">
        <f t="shared" si="15"/>
        <v>1.0303898178992139E-7</v>
      </c>
      <c r="Z9">
        <f t="shared" si="16"/>
        <v>1.8862471408254585E-7</v>
      </c>
      <c r="AA9">
        <f t="shared" si="17"/>
        <v>1.7389695346728505E-7</v>
      </c>
      <c r="AC9">
        <f t="shared" si="50"/>
        <v>0.05</v>
      </c>
      <c r="AD9">
        <f t="shared" si="18"/>
        <v>2.4906236782906865E-6</v>
      </c>
      <c r="AE9">
        <f t="shared" si="19"/>
        <v>2.5068191897739083E-7</v>
      </c>
      <c r="AF9">
        <f t="shared" si="55"/>
        <v>1.8740213933638315E-6</v>
      </c>
      <c r="AG9">
        <f t="shared" si="20"/>
        <v>3.7602287846608619E-7</v>
      </c>
      <c r="AH9">
        <f t="shared" si="21"/>
        <v>5.6220641800914952E-7</v>
      </c>
      <c r="AI9">
        <f t="shared" si="22"/>
        <v>4.4889228319291489E-7</v>
      </c>
      <c r="AK9">
        <f t="shared" si="51"/>
        <v>0.1</v>
      </c>
      <c r="AL9">
        <f t="shared" si="23"/>
        <v>2.9810447001954006E-6</v>
      </c>
      <c r="AM9">
        <f t="shared" si="24"/>
        <v>3.7480427867276635E-7</v>
      </c>
      <c r="AN9">
        <f t="shared" si="25"/>
        <v>2.4906236782906865E-6</v>
      </c>
      <c r="AO9">
        <f t="shared" si="26"/>
        <v>5.6220641800914952E-7</v>
      </c>
      <c r="AP9">
        <f t="shared" si="27"/>
        <v>7.4718710348720597E-7</v>
      </c>
      <c r="AQ9">
        <f t="shared" si="28"/>
        <v>5.5948667519904157E-7</v>
      </c>
      <c r="AS9">
        <f t="shared" si="52"/>
        <v>0.3</v>
      </c>
      <c r="AT9">
        <f t="shared" si="29"/>
        <v>3.4315023981124539E-6</v>
      </c>
      <c r="AU9">
        <f t="shared" si="30"/>
        <v>5.5948667519904157E-7</v>
      </c>
      <c r="AV9">
        <f t="shared" si="31"/>
        <v>3.1904520561884974E-6</v>
      </c>
      <c r="AW9">
        <f t="shared" si="32"/>
        <v>8.3923001279856241E-7</v>
      </c>
      <c r="AX9">
        <f t="shared" si="33"/>
        <v>9.5713561685654929E-7</v>
      </c>
      <c r="AY9">
        <f t="shared" si="34"/>
        <v>6.694409085174077E-7</v>
      </c>
      <c r="BA9">
        <f t="shared" si="53"/>
        <v>0.5</v>
      </c>
      <c r="BB9">
        <f t="shared" si="35"/>
        <v>3.5384392168551948E-6</v>
      </c>
      <c r="BC9">
        <f t="shared" si="36"/>
        <v>6.2065103604888025E-7</v>
      </c>
      <c r="BD9">
        <f t="shared" si="37"/>
        <v>3.3804217484761866E-6</v>
      </c>
      <c r="BE9">
        <f t="shared" si="38"/>
        <v>9.3097655407332037E-7</v>
      </c>
      <c r="BF9">
        <f t="shared" si="39"/>
        <v>1.014126524542856E-6</v>
      </c>
      <c r="BG9">
        <f t="shared" si="40"/>
        <v>6.9683009293156688E-7</v>
      </c>
      <c r="BJ9">
        <f t="shared" si="54"/>
        <v>2</v>
      </c>
      <c r="BK9">
        <f t="shared" si="41"/>
        <v>3.6669993485610128E-6</v>
      </c>
      <c r="BL9">
        <f t="shared" si="42"/>
        <v>7.0768784337103893E-7</v>
      </c>
      <c r="BM9">
        <f t="shared" si="43"/>
        <v>3.6231204131552068E-6</v>
      </c>
      <c r="BN9">
        <f t="shared" si="44"/>
        <v>1.0615317650565583E-6</v>
      </c>
      <c r="BO9">
        <f t="shared" si="45"/>
        <v>1.0869361239465621E-6</v>
      </c>
      <c r="BP9">
        <f t="shared" si="46"/>
        <v>7.3045108410920377E-7</v>
      </c>
    </row>
    <row r="10" spans="1:68" x14ac:dyDescent="0.25">
      <c r="B10" t="s">
        <v>21</v>
      </c>
      <c r="C10">
        <v>3.19</v>
      </c>
      <c r="E10">
        <f t="shared" si="47"/>
        <v>-32</v>
      </c>
      <c r="F10">
        <f t="shared" si="0"/>
        <v>2.5013874575513729E-2</v>
      </c>
      <c r="G10">
        <f t="shared" si="1"/>
        <v>0.10005549830205492</v>
      </c>
      <c r="H10">
        <f t="shared" si="2"/>
        <v>5.0027749151027458E-2</v>
      </c>
      <c r="I10">
        <f t="shared" si="3"/>
        <v>0.10005549830205492</v>
      </c>
      <c r="J10">
        <f t="shared" si="4"/>
        <v>5.0027749151027458E-2</v>
      </c>
      <c r="K10">
        <f t="shared" si="5"/>
        <v>3.3351832767351638E-2</v>
      </c>
      <c r="M10" s="8">
        <f t="shared" si="6"/>
        <v>3.9533307771827296E-6</v>
      </c>
      <c r="N10" s="7">
        <f t="shared" si="7"/>
        <v>7.9066615543654601E-7</v>
      </c>
      <c r="O10" s="8">
        <f t="shared" si="8"/>
        <v>3.9533307771827296E-6</v>
      </c>
      <c r="P10" s="6">
        <f t="shared" si="9"/>
        <v>1.185999233154819E-6</v>
      </c>
      <c r="Q10" s="6">
        <f t="shared" si="10"/>
        <v>1.185999233154819E-6</v>
      </c>
      <c r="R10" s="7">
        <f t="shared" si="11"/>
        <v>7.9066615543654601E-7</v>
      </c>
      <c r="T10">
        <f t="shared" si="48"/>
        <v>-32</v>
      </c>
      <c r="U10">
        <f t="shared" si="49"/>
        <v>0.01</v>
      </c>
      <c r="V10">
        <f t="shared" si="12"/>
        <v>1.1290754951031369E-6</v>
      </c>
      <c r="W10">
        <f t="shared" si="13"/>
        <v>7.184249470812519E-8</v>
      </c>
      <c r="X10">
        <f t="shared" si="14"/>
        <v>6.585838771392718E-7</v>
      </c>
      <c r="Y10">
        <f t="shared" si="15"/>
        <v>1.0776374206218777E-7</v>
      </c>
      <c r="Z10">
        <f t="shared" si="16"/>
        <v>1.9757516314178157E-7</v>
      </c>
      <c r="AA10">
        <f t="shared" si="17"/>
        <v>1.8238355911725108E-7</v>
      </c>
      <c r="AC10">
        <f t="shared" si="50"/>
        <v>0.05</v>
      </c>
      <c r="AD10">
        <f t="shared" si="18"/>
        <v>2.6350663790890152E-6</v>
      </c>
      <c r="AE10">
        <f t="shared" si="19"/>
        <v>2.6345790870154285E-7</v>
      </c>
      <c r="AF10">
        <f t="shared" si="55"/>
        <v>1.9761170328914285E-6</v>
      </c>
      <c r="AG10">
        <f t="shared" si="20"/>
        <v>3.9518686305231427E-7</v>
      </c>
      <c r="AH10">
        <f t="shared" si="21"/>
        <v>5.928351098674286E-7</v>
      </c>
      <c r="AI10">
        <f t="shared" si="22"/>
        <v>4.742944031257371E-7</v>
      </c>
      <c r="AK10">
        <f t="shared" si="51"/>
        <v>0.1</v>
      </c>
      <c r="AL10">
        <f t="shared" si="23"/>
        <v>3.1623136156737136E-6</v>
      </c>
      <c r="AM10">
        <f t="shared" si="24"/>
        <v>3.9522340657828573E-7</v>
      </c>
      <c r="AN10">
        <f t="shared" si="25"/>
        <v>2.6350663790890152E-6</v>
      </c>
      <c r="AO10">
        <f t="shared" si="26"/>
        <v>5.928351098674286E-7</v>
      </c>
      <c r="AP10">
        <f t="shared" si="27"/>
        <v>7.9051991372670463E-7</v>
      </c>
      <c r="AQ10">
        <f t="shared" si="28"/>
        <v>5.9291735181169846E-7</v>
      </c>
      <c r="AS10">
        <f t="shared" si="52"/>
        <v>0.3</v>
      </c>
      <c r="AT10">
        <f t="shared" si="29"/>
        <v>3.6490726271418414E-6</v>
      </c>
      <c r="AU10">
        <f t="shared" si="30"/>
        <v>5.9291735181169846E-7</v>
      </c>
      <c r="AV10">
        <f t="shared" si="31"/>
        <v>3.3883006019705377E-6</v>
      </c>
      <c r="AW10">
        <f t="shared" si="32"/>
        <v>8.8937602771754763E-7</v>
      </c>
      <c r="AX10">
        <f t="shared" si="33"/>
        <v>1.0164901805911615E-6</v>
      </c>
      <c r="AY10">
        <f t="shared" si="34"/>
        <v>7.1156004951833304E-7</v>
      </c>
      <c r="BA10">
        <f t="shared" si="53"/>
        <v>0.5</v>
      </c>
      <c r="BB10">
        <f t="shared" si="35"/>
        <v>3.7649774307194186E-6</v>
      </c>
      <c r="BC10">
        <f t="shared" si="36"/>
        <v>6.5882752318231552E-7</v>
      </c>
      <c r="BD10">
        <f t="shared" si="37"/>
        <v>3.5937557544003273E-6</v>
      </c>
      <c r="BE10">
        <f t="shared" si="38"/>
        <v>9.8824128477347339E-7</v>
      </c>
      <c r="BF10">
        <f t="shared" si="39"/>
        <v>1.0781267263200983E-6</v>
      </c>
      <c r="BG10">
        <f t="shared" si="40"/>
        <v>7.412238103074401E-7</v>
      </c>
      <c r="BJ10">
        <f t="shared" si="54"/>
        <v>2</v>
      </c>
      <c r="BK10">
        <f t="shared" si="41"/>
        <v>3.9044974721582416E-6</v>
      </c>
      <c r="BL10">
        <f t="shared" si="42"/>
        <v>7.5299548614388376E-7</v>
      </c>
      <c r="BM10">
        <f t="shared" si="43"/>
        <v>3.8568558682387708E-6</v>
      </c>
      <c r="BN10">
        <f t="shared" si="44"/>
        <v>1.1294932292158257E-6</v>
      </c>
      <c r="BO10">
        <f t="shared" si="45"/>
        <v>1.1570567604716313E-6</v>
      </c>
      <c r="BP10">
        <f t="shared" si="46"/>
        <v>7.7769733962908424E-7</v>
      </c>
    </row>
    <row r="11" spans="1:68" x14ac:dyDescent="0.25">
      <c r="B11" t="s">
        <v>22</v>
      </c>
      <c r="C11">
        <v>3.19</v>
      </c>
      <c r="E11">
        <f t="shared" si="47"/>
        <v>-31</v>
      </c>
      <c r="F11">
        <f t="shared" si="0"/>
        <v>2.5519188361200304E-2</v>
      </c>
      <c r="G11">
        <f t="shared" si="1"/>
        <v>0.10207675344480122</v>
      </c>
      <c r="H11">
        <f t="shared" si="2"/>
        <v>5.1038376722400608E-2</v>
      </c>
      <c r="I11">
        <f t="shared" si="3"/>
        <v>0.10207675344480122</v>
      </c>
      <c r="J11">
        <f t="shared" si="4"/>
        <v>5.1038376722400608E-2</v>
      </c>
      <c r="K11">
        <f t="shared" si="5"/>
        <v>3.4025584481600403E-2</v>
      </c>
      <c r="M11" s="8">
        <f t="shared" si="6"/>
        <v>4.2104033820587622E-6</v>
      </c>
      <c r="N11" s="7">
        <f t="shared" si="7"/>
        <v>8.4208067641175251E-7</v>
      </c>
      <c r="O11" s="8">
        <f t="shared" si="8"/>
        <v>4.2104033820587622E-6</v>
      </c>
      <c r="P11" s="6">
        <f t="shared" si="9"/>
        <v>1.2631210146176287E-6</v>
      </c>
      <c r="Q11" s="6">
        <f t="shared" si="10"/>
        <v>1.2631210146176287E-6</v>
      </c>
      <c r="R11" s="7">
        <f t="shared" si="11"/>
        <v>8.4208067641175251E-7</v>
      </c>
      <c r="T11">
        <f t="shared" si="48"/>
        <v>-31</v>
      </c>
      <c r="U11">
        <f t="shared" si="49"/>
        <v>0.01</v>
      </c>
      <c r="V11">
        <f t="shared" si="12"/>
        <v>1.1853883988683798E-6</v>
      </c>
      <c r="W11">
        <f t="shared" si="13"/>
        <v>7.5134285258047255E-8</v>
      </c>
      <c r="X11">
        <f t="shared" si="14"/>
        <v>6.8979609356380161E-7</v>
      </c>
      <c r="Y11">
        <f t="shared" si="15"/>
        <v>1.1270142788707088E-7</v>
      </c>
      <c r="Z11">
        <f t="shared" si="16"/>
        <v>2.069388280691405E-7</v>
      </c>
      <c r="AA11">
        <f t="shared" si="17"/>
        <v>1.912707545685584E-7</v>
      </c>
      <c r="AC11">
        <f t="shared" si="50"/>
        <v>0.05</v>
      </c>
      <c r="AD11">
        <f t="shared" si="18"/>
        <v>2.7876381310673304E-6</v>
      </c>
      <c r="AE11">
        <f t="shared" si="19"/>
        <v>2.7686041993176815E-7</v>
      </c>
      <c r="AF11">
        <f t="shared" si="55"/>
        <v>2.0835664223044171E-6</v>
      </c>
      <c r="AG11">
        <f t="shared" si="20"/>
        <v>4.1529062989765213E-7</v>
      </c>
      <c r="AH11">
        <f t="shared" si="21"/>
        <v>6.2506992669132502E-7</v>
      </c>
      <c r="AI11">
        <f t="shared" si="22"/>
        <v>5.0108587854937686E-7</v>
      </c>
      <c r="AK11">
        <f t="shared" si="51"/>
        <v>0.1</v>
      </c>
      <c r="AL11">
        <f t="shared" si="23"/>
        <v>3.3543902227464181E-6</v>
      </c>
      <c r="AM11">
        <f t="shared" si="24"/>
        <v>4.1671328446088347E-7</v>
      </c>
      <c r="AN11">
        <f t="shared" si="25"/>
        <v>2.7876381310673304E-6</v>
      </c>
      <c r="AO11">
        <f t="shared" si="26"/>
        <v>6.2506992669132502E-7</v>
      </c>
      <c r="AP11">
        <f t="shared" si="27"/>
        <v>8.3629143932019911E-7</v>
      </c>
      <c r="AQ11">
        <f t="shared" si="28"/>
        <v>6.2829845485759247E-7</v>
      </c>
      <c r="AS11">
        <f t="shared" si="52"/>
        <v>0.3</v>
      </c>
      <c r="AT11">
        <f t="shared" si="29"/>
        <v>3.8803273655746932E-6</v>
      </c>
      <c r="AU11">
        <f t="shared" si="30"/>
        <v>6.2829845485759236E-7</v>
      </c>
      <c r="AV11">
        <f t="shared" si="31"/>
        <v>3.5982419540883947E-6</v>
      </c>
      <c r="AW11">
        <f t="shared" si="32"/>
        <v>9.4244768228638865E-7</v>
      </c>
      <c r="AX11">
        <f t="shared" si="33"/>
        <v>1.0794725862265185E-6</v>
      </c>
      <c r="AY11">
        <f t="shared" si="34"/>
        <v>7.5630195607798237E-7</v>
      </c>
      <c r="BA11">
        <f t="shared" si="53"/>
        <v>0.5</v>
      </c>
      <c r="BB11">
        <f t="shared" si="35"/>
        <v>4.0059463815095408E-6</v>
      </c>
      <c r="BC11">
        <f t="shared" si="36"/>
        <v>6.993133945080599E-7</v>
      </c>
      <c r="BD11">
        <f t="shared" si="37"/>
        <v>3.8204266344409786E-6</v>
      </c>
      <c r="BE11">
        <f t="shared" si="38"/>
        <v>1.0489700917620898E-6</v>
      </c>
      <c r="BF11">
        <f t="shared" si="39"/>
        <v>1.1461279903322936E-6</v>
      </c>
      <c r="BG11">
        <f t="shared" si="40"/>
        <v>7.8842727846943254E-7</v>
      </c>
      <c r="BJ11">
        <f t="shared" si="54"/>
        <v>2</v>
      </c>
      <c r="BK11">
        <f t="shared" si="41"/>
        <v>4.1573571914322863E-6</v>
      </c>
      <c r="BL11">
        <f t="shared" si="42"/>
        <v>8.0118927630190828E-7</v>
      </c>
      <c r="BM11">
        <f t="shared" si="43"/>
        <v>4.1056310109487758E-6</v>
      </c>
      <c r="BN11">
        <f t="shared" si="44"/>
        <v>1.2017839144528623E-6</v>
      </c>
      <c r="BO11">
        <f t="shared" si="45"/>
        <v>1.2316893032846326E-6</v>
      </c>
      <c r="BP11">
        <f t="shared" si="46"/>
        <v>8.2799418339309489E-7</v>
      </c>
    </row>
    <row r="12" spans="1:68" x14ac:dyDescent="0.25">
      <c r="B12" t="s">
        <v>23</v>
      </c>
      <c r="C12">
        <v>3.19</v>
      </c>
      <c r="E12">
        <f t="shared" si="47"/>
        <v>-30</v>
      </c>
      <c r="F12">
        <f t="shared" si="0"/>
        <v>2.6034710162491741E-2</v>
      </c>
      <c r="G12">
        <f t="shared" si="1"/>
        <v>0.10413884064996697</v>
      </c>
      <c r="H12">
        <f t="shared" si="2"/>
        <v>5.2069420324983483E-2</v>
      </c>
      <c r="I12">
        <f t="shared" si="3"/>
        <v>0.10413884064996697</v>
      </c>
      <c r="J12">
        <f t="shared" si="4"/>
        <v>5.2069420324983483E-2</v>
      </c>
      <c r="K12">
        <f t="shared" si="5"/>
        <v>3.471294688332232E-2</v>
      </c>
      <c r="M12" s="8">
        <f t="shared" si="6"/>
        <v>4.4841926058828433E-6</v>
      </c>
      <c r="N12" s="7">
        <f t="shared" si="7"/>
        <v>8.9683852117656869E-7</v>
      </c>
      <c r="O12" s="8">
        <f t="shared" si="8"/>
        <v>4.4841926058828433E-6</v>
      </c>
      <c r="P12" s="6">
        <f t="shared" si="9"/>
        <v>1.3452577817648531E-6</v>
      </c>
      <c r="Q12" s="6">
        <f t="shared" si="10"/>
        <v>1.3452577817648531E-6</v>
      </c>
      <c r="R12" s="7">
        <f t="shared" si="11"/>
        <v>8.9683852117656869E-7</v>
      </c>
      <c r="T12">
        <f t="shared" si="48"/>
        <v>-30</v>
      </c>
      <c r="U12">
        <f t="shared" si="49"/>
        <v>0.01</v>
      </c>
      <c r="V12">
        <f t="shared" si="12"/>
        <v>1.2444092336700423E-6</v>
      </c>
      <c r="W12">
        <f t="shared" si="13"/>
        <v>7.8574349981960169E-8</v>
      </c>
      <c r="X12">
        <f t="shared" si="14"/>
        <v>7.2244795946288484E-7</v>
      </c>
      <c r="Y12">
        <f t="shared" si="15"/>
        <v>1.1786152497294027E-7</v>
      </c>
      <c r="Z12">
        <f t="shared" si="16"/>
        <v>2.167343878388655E-7</v>
      </c>
      <c r="AA12">
        <f t="shared" si="17"/>
        <v>2.0057692093452341E-7</v>
      </c>
      <c r="AC12">
        <f t="shared" si="50"/>
        <v>0.05</v>
      </c>
      <c r="AD12">
        <f t="shared" si="18"/>
        <v>2.9487799692402292E-6</v>
      </c>
      <c r="AE12">
        <f t="shared" si="19"/>
        <v>2.9091905628549339E-7</v>
      </c>
      <c r="AF12">
        <f t="shared" si="55"/>
        <v>2.1966386169361101E-6</v>
      </c>
      <c r="AG12">
        <f t="shared" si="20"/>
        <v>4.3637858442824005E-7</v>
      </c>
      <c r="AH12">
        <f t="shared" si="21"/>
        <v>6.5899158508083302E-7</v>
      </c>
      <c r="AI12">
        <f t="shared" si="22"/>
        <v>5.2933970200081186E-7</v>
      </c>
      <c r="AK12">
        <f t="shared" si="51"/>
        <v>0.1</v>
      </c>
      <c r="AL12">
        <f t="shared" si="23"/>
        <v>3.5579028984170672E-6</v>
      </c>
      <c r="AM12">
        <f t="shared" si="24"/>
        <v>4.3932772338722201E-7</v>
      </c>
      <c r="AN12">
        <f t="shared" si="25"/>
        <v>2.9487799692402292E-6</v>
      </c>
      <c r="AO12">
        <f t="shared" si="26"/>
        <v>6.5899158508083302E-7</v>
      </c>
      <c r="AP12">
        <f t="shared" si="27"/>
        <v>8.8463399077206886E-7</v>
      </c>
      <c r="AQ12">
        <f t="shared" si="28"/>
        <v>6.65740407232973E-7</v>
      </c>
      <c r="AS12">
        <f t="shared" si="52"/>
        <v>0.3</v>
      </c>
      <c r="AT12">
        <f t="shared" si="29"/>
        <v>4.1261182930320292E-6</v>
      </c>
      <c r="AU12">
        <f t="shared" si="30"/>
        <v>6.657404072329731E-7</v>
      </c>
      <c r="AV12">
        <f t="shared" si="31"/>
        <v>3.821001496020559E-6</v>
      </c>
      <c r="AW12">
        <f t="shared" si="32"/>
        <v>9.9861061084945949E-7</v>
      </c>
      <c r="AX12">
        <f t="shared" si="33"/>
        <v>1.1463004488061679E-6</v>
      </c>
      <c r="AY12">
        <f t="shared" si="34"/>
        <v>8.0382775407477556E-7</v>
      </c>
      <c r="BA12">
        <f t="shared" si="53"/>
        <v>0.5</v>
      </c>
      <c r="BB12">
        <f t="shared" si="35"/>
        <v>4.2622592380811521E-6</v>
      </c>
      <c r="BC12">
        <f t="shared" si="36"/>
        <v>7.422453754270283E-7</v>
      </c>
      <c r="BD12">
        <f t="shared" si="37"/>
        <v>4.0612579150310119E-6</v>
      </c>
      <c r="BE12">
        <f t="shared" si="38"/>
        <v>1.1133680631405425E-6</v>
      </c>
      <c r="BF12">
        <f t="shared" si="39"/>
        <v>1.2183773745093035E-6</v>
      </c>
      <c r="BG12">
        <f t="shared" si="40"/>
        <v>8.3861680028879542E-7</v>
      </c>
      <c r="BJ12">
        <f t="shared" si="54"/>
        <v>2</v>
      </c>
      <c r="BK12">
        <f t="shared" si="41"/>
        <v>4.4265703676154718E-6</v>
      </c>
      <c r="BL12">
        <f t="shared" si="42"/>
        <v>8.5245184761623046E-7</v>
      </c>
      <c r="BM12">
        <f t="shared" si="43"/>
        <v>4.3704102419426798E-6</v>
      </c>
      <c r="BN12">
        <f t="shared" si="44"/>
        <v>1.2786777714243458E-6</v>
      </c>
      <c r="BO12">
        <f t="shared" si="45"/>
        <v>1.3111230725828041E-6</v>
      </c>
      <c r="BP12">
        <f t="shared" si="46"/>
        <v>8.8153812806892866E-7</v>
      </c>
    </row>
    <row r="13" spans="1:68" x14ac:dyDescent="0.25">
      <c r="B13" t="s">
        <v>24</v>
      </c>
      <c r="C13">
        <v>3.19</v>
      </c>
      <c r="E13">
        <f t="shared" si="47"/>
        <v>-29</v>
      </c>
      <c r="F13">
        <f t="shared" si="0"/>
        <v>2.6560646194982274E-2</v>
      </c>
      <c r="G13">
        <f t="shared" si="1"/>
        <v>0.10624258477992909</v>
      </c>
      <c r="H13">
        <f t="shared" si="2"/>
        <v>5.3121292389964547E-2</v>
      </c>
      <c r="I13">
        <f t="shared" si="3"/>
        <v>0.10624258477992909</v>
      </c>
      <c r="J13">
        <f t="shared" si="4"/>
        <v>5.3121292389964547E-2</v>
      </c>
      <c r="K13">
        <f t="shared" si="5"/>
        <v>3.5414194926643029E-2</v>
      </c>
      <c r="M13" s="8">
        <f t="shared" si="6"/>
        <v>4.7757854775477963E-6</v>
      </c>
      <c r="N13" s="7">
        <f t="shared" si="7"/>
        <v>9.5515709550955923E-7</v>
      </c>
      <c r="O13" s="8">
        <f t="shared" si="8"/>
        <v>4.7757854775477963E-6</v>
      </c>
      <c r="P13" s="6">
        <f t="shared" si="9"/>
        <v>1.4327356432643387E-6</v>
      </c>
      <c r="Q13" s="6">
        <f t="shared" si="10"/>
        <v>1.4327356432643387E-6</v>
      </c>
      <c r="R13" s="7">
        <f t="shared" si="11"/>
        <v>9.5515709550955923E-7</v>
      </c>
      <c r="T13">
        <f t="shared" si="48"/>
        <v>-29</v>
      </c>
      <c r="U13">
        <f t="shared" si="49"/>
        <v>0.01</v>
      </c>
      <c r="V13">
        <f t="shared" si="12"/>
        <v>1.3062639681142299E-6</v>
      </c>
      <c r="W13">
        <f t="shared" si="13"/>
        <v>8.2169292546089407E-8</v>
      </c>
      <c r="X13">
        <f t="shared" si="14"/>
        <v>7.5660451437573603E-7</v>
      </c>
      <c r="Y13">
        <f t="shared" si="15"/>
        <v>1.232539388191341E-7</v>
      </c>
      <c r="Z13">
        <f t="shared" si="16"/>
        <v>2.2698135431272081E-7</v>
      </c>
      <c r="AA13">
        <f t="shared" si="17"/>
        <v>2.10321265642254E-7</v>
      </c>
      <c r="AC13">
        <f t="shared" si="50"/>
        <v>0.05</v>
      </c>
      <c r="AD13">
        <f t="shared" si="18"/>
        <v>3.1189558310316334E-6</v>
      </c>
      <c r="AE13">
        <f t="shared" si="19"/>
        <v>3.0566477662121302E-7</v>
      </c>
      <c r="AF13">
        <f t="shared" si="55"/>
        <v>2.315615605110745E-6</v>
      </c>
      <c r="AG13">
        <f t="shared" si="20"/>
        <v>4.5849716493181959E-7</v>
      </c>
      <c r="AH13">
        <f t="shared" si="21"/>
        <v>6.9468468153322345E-7</v>
      </c>
      <c r="AI13">
        <f t="shared" si="22"/>
        <v>5.5913252845729246E-7</v>
      </c>
      <c r="AK13">
        <f t="shared" si="51"/>
        <v>0.1</v>
      </c>
      <c r="AL13">
        <f t="shared" si="23"/>
        <v>3.7735154024025051E-6</v>
      </c>
      <c r="AM13">
        <f t="shared" si="24"/>
        <v>4.6312312102214898E-7</v>
      </c>
      <c r="AN13">
        <f t="shared" si="25"/>
        <v>3.1189558310316334E-6</v>
      </c>
      <c r="AO13">
        <f t="shared" si="26"/>
        <v>6.9468468153322345E-7</v>
      </c>
      <c r="AP13">
        <f t="shared" si="27"/>
        <v>9.3568674930949006E-7</v>
      </c>
      <c r="AQ13">
        <f t="shared" si="28"/>
        <v>7.0535965304596744E-7</v>
      </c>
      <c r="AS13">
        <f t="shared" si="52"/>
        <v>0.3</v>
      </c>
      <c r="AT13">
        <f t="shared" si="29"/>
        <v>4.3873493636121837E-6</v>
      </c>
      <c r="AU13">
        <f t="shared" si="30"/>
        <v>7.0535965304596734E-7</v>
      </c>
      <c r="AV13">
        <f t="shared" si="31"/>
        <v>4.0573470763188005E-6</v>
      </c>
      <c r="AW13">
        <f t="shared" si="32"/>
        <v>1.0580394795689508E-6</v>
      </c>
      <c r="AX13">
        <f t="shared" si="33"/>
        <v>1.2172041228956398E-6</v>
      </c>
      <c r="AY13">
        <f t="shared" si="34"/>
        <v>8.543082940050799E-7</v>
      </c>
      <c r="BA13">
        <f t="shared" si="53"/>
        <v>0.5</v>
      </c>
      <c r="BB13">
        <f t="shared" si="35"/>
        <v>4.5348864485586254E-6</v>
      </c>
      <c r="BC13">
        <f t="shared" si="36"/>
        <v>7.8776806470654722E-7</v>
      </c>
      <c r="BD13">
        <f t="shared" si="37"/>
        <v>4.3171231547715814E-6</v>
      </c>
      <c r="BE13">
        <f t="shared" si="38"/>
        <v>1.1816520970598207E-6</v>
      </c>
      <c r="BF13">
        <f t="shared" si="39"/>
        <v>1.2951369464314744E-6</v>
      </c>
      <c r="BG13">
        <f t="shared" si="40"/>
        <v>8.9197961555765733E-7</v>
      </c>
      <c r="BJ13">
        <f t="shared" si="54"/>
        <v>2</v>
      </c>
      <c r="BK13">
        <f t="shared" si="41"/>
        <v>4.7131927549414202E-6</v>
      </c>
      <c r="BL13">
        <f t="shared" si="42"/>
        <v>9.0697728971172499E-7</v>
      </c>
      <c r="BM13">
        <f t="shared" si="43"/>
        <v>4.6522195208335463E-6</v>
      </c>
      <c r="BN13">
        <f t="shared" si="44"/>
        <v>1.3604659345675875E-6</v>
      </c>
      <c r="BO13">
        <f t="shared" si="45"/>
        <v>1.3956658562500637E-6</v>
      </c>
      <c r="BP13">
        <f t="shared" si="46"/>
        <v>9.3853830624776924E-7</v>
      </c>
    </row>
    <row r="14" spans="1:68" x14ac:dyDescent="0.25">
      <c r="B14" t="s">
        <v>32</v>
      </c>
      <c r="C14">
        <v>1.5625E-2</v>
      </c>
      <c r="E14">
        <f t="shared" si="47"/>
        <v>-28</v>
      </c>
      <c r="F14">
        <f t="shared" si="0"/>
        <v>2.7097206840097469E-2</v>
      </c>
      <c r="G14">
        <f t="shared" si="1"/>
        <v>0.10838882736038988</v>
      </c>
      <c r="H14">
        <f t="shared" si="2"/>
        <v>5.4194413680194939E-2</v>
      </c>
      <c r="I14">
        <f t="shared" si="3"/>
        <v>0.10838882736038988</v>
      </c>
      <c r="J14">
        <f t="shared" si="4"/>
        <v>5.4194413680194939E-2</v>
      </c>
      <c r="K14">
        <f t="shared" si="5"/>
        <v>3.6129609120129962E-2</v>
      </c>
      <c r="M14" s="8">
        <f t="shared" si="6"/>
        <v>5.0863397119994994E-6</v>
      </c>
      <c r="N14" s="7">
        <f t="shared" si="7"/>
        <v>1.0172679423998999E-6</v>
      </c>
      <c r="O14" s="8">
        <f t="shared" si="8"/>
        <v>5.0863397119994994E-6</v>
      </c>
      <c r="P14" s="6">
        <f t="shared" si="9"/>
        <v>1.5259019135998498E-6</v>
      </c>
      <c r="Q14" s="6">
        <f t="shared" si="10"/>
        <v>1.5259019135998498E-6</v>
      </c>
      <c r="R14" s="7">
        <f t="shared" si="11"/>
        <v>1.0172679423998999E-6</v>
      </c>
      <c r="T14">
        <f t="shared" si="48"/>
        <v>-28</v>
      </c>
      <c r="U14">
        <f t="shared" si="49"/>
        <v>0.01</v>
      </c>
      <c r="V14">
        <f t="shared" si="12"/>
        <v>1.3710842797204338E-6</v>
      </c>
      <c r="W14">
        <f t="shared" si="13"/>
        <v>8.5926008820343628E-8</v>
      </c>
      <c r="X14">
        <f t="shared" si="14"/>
        <v>7.9233369703144776E-7</v>
      </c>
      <c r="Y14">
        <f t="shared" si="15"/>
        <v>1.2888901323051544E-7</v>
      </c>
      <c r="Z14">
        <f t="shared" si="16"/>
        <v>2.3770010910943432E-7</v>
      </c>
      <c r="AA14">
        <f t="shared" si="17"/>
        <v>2.2052385914451336E-7</v>
      </c>
      <c r="AC14">
        <f t="shared" si="50"/>
        <v>0.05</v>
      </c>
      <c r="AD14">
        <f t="shared" si="18"/>
        <v>3.298653686993331E-6</v>
      </c>
      <c r="AE14">
        <f t="shared" si="19"/>
        <v>3.2112995574026827E-7</v>
      </c>
      <c r="AF14">
        <f t="shared" si="55"/>
        <v>2.440792904507845E-6</v>
      </c>
      <c r="AG14">
        <f t="shared" si="20"/>
        <v>4.8169493361040246E-7</v>
      </c>
      <c r="AH14">
        <f t="shared" si="21"/>
        <v>7.3223787135235364E-7</v>
      </c>
      <c r="AI14">
        <f t="shared" si="22"/>
        <v>5.9054485025065966E-7</v>
      </c>
      <c r="AK14">
        <f t="shared" si="51"/>
        <v>0.1</v>
      </c>
      <c r="AL14">
        <f t="shared" si="23"/>
        <v>4.0019287901414581E-6</v>
      </c>
      <c r="AM14">
        <f t="shared" si="24"/>
        <v>4.8815858090156909E-7</v>
      </c>
      <c r="AN14">
        <f t="shared" si="25"/>
        <v>3.298653686993331E-6</v>
      </c>
      <c r="AO14">
        <f t="shared" si="26"/>
        <v>7.3223787135235364E-7</v>
      </c>
      <c r="AP14">
        <f t="shared" si="27"/>
        <v>9.8959610609799947E-7</v>
      </c>
      <c r="AQ14">
        <f t="shared" si="28"/>
        <v>7.4727897110333567E-7</v>
      </c>
      <c r="AS14">
        <f t="shared" si="52"/>
        <v>0.3</v>
      </c>
      <c r="AT14">
        <f t="shared" si="29"/>
        <v>4.6649799560831837E-6</v>
      </c>
      <c r="AU14">
        <f t="shared" si="30"/>
        <v>7.4727897110333577E-7</v>
      </c>
      <c r="AV14">
        <f t="shared" si="31"/>
        <v>4.3080914172113372E-6</v>
      </c>
      <c r="AW14">
        <f t="shared" si="32"/>
        <v>1.1209184566550036E-6</v>
      </c>
      <c r="AX14">
        <f t="shared" si="33"/>
        <v>1.2924274251634011E-6</v>
      </c>
      <c r="AY14">
        <f t="shared" si="34"/>
        <v>9.0792472439076619E-7</v>
      </c>
      <c r="BA14">
        <f t="shared" si="53"/>
        <v>0.5</v>
      </c>
      <c r="BB14">
        <f t="shared" si="35"/>
        <v>4.8248592916017051E-6</v>
      </c>
      <c r="BC14">
        <f t="shared" si="36"/>
        <v>8.3603437197680748E-7</v>
      </c>
      <c r="BD14">
        <f t="shared" si="37"/>
        <v>4.5889489197690088E-6</v>
      </c>
      <c r="BE14">
        <f t="shared" si="38"/>
        <v>1.2540515579652113E-6</v>
      </c>
      <c r="BF14">
        <f t="shared" si="39"/>
        <v>1.3766846759307025E-6</v>
      </c>
      <c r="BG14">
        <f t="shared" si="40"/>
        <v>9.48714569289869E-7</v>
      </c>
      <c r="BJ14">
        <f t="shared" si="54"/>
        <v>2</v>
      </c>
      <c r="BK14">
        <f t="shared" si="41"/>
        <v>5.0183481037184648E-6</v>
      </c>
      <c r="BL14">
        <f t="shared" si="42"/>
        <v>9.6497185832034093E-7</v>
      </c>
      <c r="BM14">
        <f t="shared" si="43"/>
        <v>4.9521502717817838E-6</v>
      </c>
      <c r="BN14">
        <f t="shared" si="44"/>
        <v>1.4474577874805114E-6</v>
      </c>
      <c r="BO14">
        <f t="shared" si="45"/>
        <v>1.4856450815345351E-6</v>
      </c>
      <c r="BP14">
        <f t="shared" si="46"/>
        <v>9.9921727756760101E-7</v>
      </c>
    </row>
    <row r="15" spans="1:68" x14ac:dyDescent="0.25">
      <c r="B15" t="s">
        <v>33</v>
      </c>
      <c r="C15">
        <v>1.5625E-2</v>
      </c>
      <c r="E15">
        <f t="shared" si="47"/>
        <v>-27</v>
      </c>
      <c r="F15">
        <f t="shared" si="0"/>
        <v>2.7644606729249611E-2</v>
      </c>
      <c r="G15">
        <f t="shared" si="1"/>
        <v>0.11057842691699844</v>
      </c>
      <c r="H15">
        <f t="shared" si="2"/>
        <v>5.5289213458499221E-2</v>
      </c>
      <c r="I15">
        <f t="shared" si="3"/>
        <v>0.11057842691699844</v>
      </c>
      <c r="J15">
        <f t="shared" si="4"/>
        <v>5.5289213458499221E-2</v>
      </c>
      <c r="K15">
        <f t="shared" si="5"/>
        <v>3.6859475638999481E-2</v>
      </c>
      <c r="M15" s="8">
        <f t="shared" si="6"/>
        <v>5.4170883067274953E-6</v>
      </c>
      <c r="N15" s="7">
        <f t="shared" si="7"/>
        <v>1.0834176613454991E-6</v>
      </c>
      <c r="O15" s="8">
        <f t="shared" si="8"/>
        <v>5.4170883067274953E-6</v>
      </c>
      <c r="P15" s="6">
        <f t="shared" si="9"/>
        <v>1.6251264920182488E-6</v>
      </c>
      <c r="Q15" s="6">
        <f t="shared" si="10"/>
        <v>1.6251264920182488E-6</v>
      </c>
      <c r="R15" s="7">
        <f t="shared" si="11"/>
        <v>1.0834176613454991E-6</v>
      </c>
      <c r="T15">
        <f t="shared" si="48"/>
        <v>-27</v>
      </c>
      <c r="U15">
        <f t="shared" si="49"/>
        <v>0.01</v>
      </c>
      <c r="V15">
        <f t="shared" si="12"/>
        <v>1.4390078094555982E-6</v>
      </c>
      <c r="W15">
        <f t="shared" si="13"/>
        <v>8.9851699764774861E-8</v>
      </c>
      <c r="X15">
        <f t="shared" si="14"/>
        <v>8.2970647366901452E-7</v>
      </c>
      <c r="Y15">
        <f t="shared" si="15"/>
        <v>1.3477754964716228E-7</v>
      </c>
      <c r="Z15">
        <f t="shared" si="16"/>
        <v>2.4891194210070436E-7</v>
      </c>
      <c r="AA15">
        <f t="shared" si="17"/>
        <v>2.3120567325422841E-7</v>
      </c>
      <c r="AC15">
        <f t="shared" si="50"/>
        <v>0.05</v>
      </c>
      <c r="AD15">
        <f t="shared" si="18"/>
        <v>3.4883867244103231E-6</v>
      </c>
      <c r="AE15">
        <f t="shared" si="19"/>
        <v>3.3734844777919891E-7</v>
      </c>
      <c r="AF15">
        <f t="shared" si="55"/>
        <v>2.5724801851913794E-6</v>
      </c>
      <c r="AG15">
        <f t="shared" si="20"/>
        <v>5.0602267166879845E-7</v>
      </c>
      <c r="AH15">
        <f t="shared" si="21"/>
        <v>7.7174405555741395E-7</v>
      </c>
      <c r="AI15">
        <f t="shared" si="22"/>
        <v>6.236611799548154E-7</v>
      </c>
      <c r="AK15">
        <f t="shared" si="51"/>
        <v>0.1</v>
      </c>
      <c r="AL15">
        <f t="shared" si="23"/>
        <v>4.2438834240900016E-6</v>
      </c>
      <c r="AM15">
        <f t="shared" si="24"/>
        <v>5.1449603703827586E-7</v>
      </c>
      <c r="AN15">
        <f t="shared" si="25"/>
        <v>3.4883867244103231E-6</v>
      </c>
      <c r="AO15">
        <f t="shared" si="26"/>
        <v>7.7174405555741395E-7</v>
      </c>
      <c r="AP15">
        <f t="shared" si="27"/>
        <v>1.0465160173230972E-6</v>
      </c>
      <c r="AQ15">
        <f t="shared" si="28"/>
        <v>7.9162780383820827E-7</v>
      </c>
      <c r="AS15">
        <f t="shared" si="52"/>
        <v>0.3</v>
      </c>
      <c r="AT15">
        <f t="shared" si="29"/>
        <v>4.9600282093493394E-6</v>
      </c>
      <c r="AU15">
        <f t="shared" si="30"/>
        <v>7.9162780383820816E-7</v>
      </c>
      <c r="AV15">
        <f t="shared" si="31"/>
        <v>4.5740946543204777E-6</v>
      </c>
      <c r="AW15">
        <f t="shared" si="32"/>
        <v>1.1874417057573123E-6</v>
      </c>
      <c r="AX15">
        <f t="shared" si="33"/>
        <v>1.3722283962961435E-6</v>
      </c>
      <c r="AY15">
        <f t="shared" si="34"/>
        <v>9.6486909797356558E-7</v>
      </c>
      <c r="BA15">
        <f t="shared" si="53"/>
        <v>0.5</v>
      </c>
      <c r="BB15">
        <f t="shared" si="35"/>
        <v>5.1332736444581594E-6</v>
      </c>
      <c r="BC15">
        <f t="shared" si="36"/>
        <v>8.8720597844900437E-7</v>
      </c>
      <c r="BD15">
        <f t="shared" si="37"/>
        <v>4.8777179309753995E-6</v>
      </c>
      <c r="BE15">
        <f t="shared" si="38"/>
        <v>1.3308089676735067E-6</v>
      </c>
      <c r="BF15">
        <f t="shared" si="39"/>
        <v>1.4633153792926198E-6</v>
      </c>
      <c r="BG15">
        <f t="shared" si="40"/>
        <v>1.009032820046583E-6</v>
      </c>
      <c r="BJ15">
        <f t="shared" si="54"/>
        <v>2</v>
      </c>
      <c r="BK15">
        <f t="shared" si="41"/>
        <v>5.3432325258080466E-6</v>
      </c>
      <c r="BL15">
        <f t="shared" si="42"/>
        <v>1.0266547288916319E-6</v>
      </c>
      <c r="BM15">
        <f t="shared" si="43"/>
        <v>5.2713635348788629E-6</v>
      </c>
      <c r="BN15">
        <f t="shared" si="44"/>
        <v>1.539982093337448E-6</v>
      </c>
      <c r="BO15">
        <f t="shared" si="45"/>
        <v>1.5814090604636589E-6</v>
      </c>
      <c r="BP15">
        <f t="shared" si="46"/>
        <v>1.0638118871755858E-6</v>
      </c>
    </row>
    <row r="16" spans="1:68" x14ac:dyDescent="0.25">
      <c r="B16" t="s">
        <v>34</v>
      </c>
      <c r="C16">
        <v>1.5625E-2</v>
      </c>
      <c r="E16">
        <f t="shared" si="47"/>
        <v>-26</v>
      </c>
      <c r="F16">
        <f t="shared" si="0"/>
        <v>2.8203064829693127E-2</v>
      </c>
      <c r="G16">
        <f t="shared" si="1"/>
        <v>0.11281225931877251</v>
      </c>
      <c r="H16">
        <f t="shared" si="2"/>
        <v>5.6406129659386253E-2</v>
      </c>
      <c r="I16">
        <f t="shared" si="3"/>
        <v>0.11281225931877251</v>
      </c>
      <c r="J16">
        <f t="shared" si="4"/>
        <v>5.6406129659386253E-2</v>
      </c>
      <c r="K16">
        <f t="shared" si="5"/>
        <v>3.7604086439590838E-2</v>
      </c>
      <c r="M16" s="8">
        <f t="shared" si="6"/>
        <v>5.7693444371508491E-6</v>
      </c>
      <c r="N16" s="7">
        <f t="shared" si="7"/>
        <v>1.1538688874301699E-6</v>
      </c>
      <c r="O16" s="8">
        <f t="shared" si="8"/>
        <v>5.7693444371508491E-6</v>
      </c>
      <c r="P16" s="6">
        <f t="shared" si="9"/>
        <v>1.7308033311452548E-6</v>
      </c>
      <c r="Q16" s="6">
        <f t="shared" si="10"/>
        <v>1.7308033311452548E-6</v>
      </c>
      <c r="R16" s="7">
        <f t="shared" si="11"/>
        <v>1.1538688874301699E-6</v>
      </c>
      <c r="T16">
        <f t="shared" si="48"/>
        <v>-26</v>
      </c>
      <c r="U16">
        <f t="shared" si="49"/>
        <v>0.01</v>
      </c>
      <c r="V16">
        <f t="shared" si="12"/>
        <v>1.5101784275346037E-6</v>
      </c>
      <c r="W16">
        <f t="shared" si="13"/>
        <v>9.3953884883363181E-8</v>
      </c>
      <c r="X16">
        <f t="shared" si="14"/>
        <v>8.6879697201798523E-7</v>
      </c>
      <c r="Y16">
        <f t="shared" si="15"/>
        <v>1.4093082732504478E-7</v>
      </c>
      <c r="Z16">
        <f t="shared" si="16"/>
        <v>2.6063909160539559E-7</v>
      </c>
      <c r="AA16">
        <f t="shared" si="17"/>
        <v>2.423886211731884E-7</v>
      </c>
      <c r="AC16">
        <f t="shared" si="50"/>
        <v>0.05</v>
      </c>
      <c r="AD16">
        <f t="shared" si="18"/>
        <v>3.6886945861489249E-6</v>
      </c>
      <c r="AE16">
        <f t="shared" si="19"/>
        <v>3.5435565241158931E-7</v>
      </c>
      <c r="AF16">
        <f t="shared" si="55"/>
        <v>2.7110019204809628E-6</v>
      </c>
      <c r="AG16">
        <f t="shared" si="20"/>
        <v>5.3153347861738401E-7</v>
      </c>
      <c r="AH16">
        <f t="shared" si="21"/>
        <v>8.1330057614428887E-7</v>
      </c>
      <c r="AI16">
        <f t="shared" si="22"/>
        <v>6.5857024159817221E-7</v>
      </c>
      <c r="AK16">
        <f t="shared" si="51"/>
        <v>0.1</v>
      </c>
      <c r="AL16">
        <f t="shared" si="23"/>
        <v>4.5001610880480378E-6</v>
      </c>
      <c r="AM16">
        <f t="shared" si="24"/>
        <v>5.4220038409619265E-7</v>
      </c>
      <c r="AN16">
        <f t="shared" si="25"/>
        <v>3.6886945861489249E-6</v>
      </c>
      <c r="AO16">
        <f t="shared" si="26"/>
        <v>8.1330057614428887E-7</v>
      </c>
      <c r="AP16">
        <f t="shared" si="27"/>
        <v>1.1066083758446777E-6</v>
      </c>
      <c r="AQ16">
        <f t="shared" si="28"/>
        <v>8.3854260239337179E-7</v>
      </c>
      <c r="AS16">
        <f t="shared" si="52"/>
        <v>0.3</v>
      </c>
      <c r="AT16">
        <f t="shared" si="29"/>
        <v>5.2735745537397115E-6</v>
      </c>
      <c r="AU16">
        <f t="shared" si="30"/>
        <v>8.3854260239337179E-7</v>
      </c>
      <c r="AV16">
        <f t="shared" si="31"/>
        <v>4.8562670142608544E-6</v>
      </c>
      <c r="AW16">
        <f t="shared" si="32"/>
        <v>1.2578139035900577E-6</v>
      </c>
      <c r="AX16">
        <f t="shared" si="33"/>
        <v>1.4568801042782567E-6</v>
      </c>
      <c r="AY16">
        <f t="shared" si="34"/>
        <v>1.0253450124958461E-6</v>
      </c>
      <c r="BA16">
        <f t="shared" si="53"/>
        <v>0.5</v>
      </c>
      <c r="BB16">
        <f t="shared" si="35"/>
        <v>5.4612939807638572E-6</v>
      </c>
      <c r="BC16">
        <f t="shared" si="36"/>
        <v>9.4145382201790352E-7</v>
      </c>
      <c r="BD16">
        <f t="shared" si="37"/>
        <v>5.184472393108478E-6</v>
      </c>
      <c r="BE16">
        <f t="shared" si="38"/>
        <v>1.4121807330268553E-6</v>
      </c>
      <c r="BF16">
        <f t="shared" si="39"/>
        <v>1.5553417179325434E-6</v>
      </c>
      <c r="BG16">
        <f t="shared" si="40"/>
        <v>1.0731585906200392E-6</v>
      </c>
      <c r="BJ16">
        <f t="shared" si="54"/>
        <v>2</v>
      </c>
      <c r="BK16">
        <f t="shared" si="41"/>
        <v>5.689119139197531E-6</v>
      </c>
      <c r="BL16">
        <f t="shared" si="42"/>
        <v>1.0922587961527714E-6</v>
      </c>
      <c r="BM16">
        <f t="shared" si="43"/>
        <v>5.6110943786249622E-6</v>
      </c>
      <c r="BN16">
        <f t="shared" si="44"/>
        <v>1.6383881942291571E-6</v>
      </c>
      <c r="BO16">
        <f t="shared" si="45"/>
        <v>1.6833283135874889E-6</v>
      </c>
      <c r="BP16">
        <f t="shared" si="46"/>
        <v>1.1325741787712878E-6</v>
      </c>
    </row>
    <row r="17" spans="1:68" x14ac:dyDescent="0.25">
      <c r="B17" t="s">
        <v>35</v>
      </c>
      <c r="C17">
        <v>1.5625E-2</v>
      </c>
      <c r="E17">
        <f t="shared" si="47"/>
        <v>-25</v>
      </c>
      <c r="F17">
        <f t="shared" si="0"/>
        <v>2.8772804532114393E-2</v>
      </c>
      <c r="G17">
        <f t="shared" si="1"/>
        <v>0.11509121812845757</v>
      </c>
      <c r="H17">
        <f t="shared" si="2"/>
        <v>5.7545609064228787E-2</v>
      </c>
      <c r="I17">
        <f t="shared" si="3"/>
        <v>0.11509121812845757</v>
      </c>
      <c r="J17">
        <f t="shared" si="4"/>
        <v>5.7545609064228787E-2</v>
      </c>
      <c r="K17">
        <f t="shared" si="5"/>
        <v>3.8363739376152527E-2</v>
      </c>
      <c r="M17" s="8">
        <f t="shared" si="6"/>
        <v>6.1445066703354827E-6</v>
      </c>
      <c r="N17" s="7">
        <f t="shared" si="7"/>
        <v>1.2289013340670966E-6</v>
      </c>
      <c r="O17" s="8">
        <f t="shared" si="8"/>
        <v>6.1445066703354827E-6</v>
      </c>
      <c r="P17" s="6">
        <f t="shared" si="9"/>
        <v>1.8433520011006449E-6</v>
      </c>
      <c r="Q17" s="6">
        <f t="shared" si="10"/>
        <v>1.8433520011006449E-6</v>
      </c>
      <c r="R17" s="7">
        <f t="shared" si="11"/>
        <v>1.2289013340670966E-6</v>
      </c>
      <c r="T17">
        <f t="shared" si="48"/>
        <v>-25</v>
      </c>
      <c r="U17">
        <f t="shared" si="49"/>
        <v>0.01</v>
      </c>
      <c r="V17">
        <f t="shared" si="12"/>
        <v>1.5847465109845655E-6</v>
      </c>
      <c r="W17">
        <f t="shared" si="13"/>
        <v>9.8240416270079326E-8</v>
      </c>
      <c r="X17">
        <f t="shared" si="14"/>
        <v>9.0968262118899582E-7</v>
      </c>
      <c r="Y17">
        <f t="shared" si="15"/>
        <v>1.47360624405119E-7</v>
      </c>
      <c r="Z17">
        <f t="shared" si="16"/>
        <v>2.7290478635669872E-7</v>
      </c>
      <c r="AA17">
        <f t="shared" si="17"/>
        <v>2.5409559928963027E-7</v>
      </c>
      <c r="AC17">
        <f t="shared" si="50"/>
        <v>0.05</v>
      </c>
      <c r="AD17">
        <f t="shared" si="18"/>
        <v>3.9001446672058422E-6</v>
      </c>
      <c r="AE17">
        <f t="shared" si="19"/>
        <v>3.7218858398357926E-7</v>
      </c>
      <c r="AF17">
        <f t="shared" si="55"/>
        <v>2.8566980668945016E-6</v>
      </c>
      <c r="AG17">
        <f t="shared" si="20"/>
        <v>5.5828287597536886E-7</v>
      </c>
      <c r="AH17">
        <f t="shared" si="21"/>
        <v>8.5700942006835046E-7</v>
      </c>
      <c r="AI17">
        <f t="shared" si="22"/>
        <v>6.9536517056834218E-7</v>
      </c>
      <c r="AK17">
        <f t="shared" si="51"/>
        <v>0.1</v>
      </c>
      <c r="AL17">
        <f t="shared" si="23"/>
        <v>4.7715872094741223E-6</v>
      </c>
      <c r="AM17">
        <f t="shared" si="24"/>
        <v>5.7133961337890034E-7</v>
      </c>
      <c r="AN17">
        <f t="shared" si="25"/>
        <v>3.9001446672058422E-6</v>
      </c>
      <c r="AO17">
        <f t="shared" si="26"/>
        <v>8.5700942006835046E-7</v>
      </c>
      <c r="AP17">
        <f t="shared" si="27"/>
        <v>1.1700434001617527E-6</v>
      </c>
      <c r="AQ17">
        <f t="shared" si="28"/>
        <v>8.8816718860584795E-7</v>
      </c>
      <c r="AS17">
        <f t="shared" si="52"/>
        <v>0.3</v>
      </c>
      <c r="AT17">
        <f t="shared" si="29"/>
        <v>5.6067654492407596E-6</v>
      </c>
      <c r="AU17">
        <f t="shared" si="30"/>
        <v>8.8816718860584805E-7</v>
      </c>
      <c r="AV17">
        <f t="shared" si="31"/>
        <v>5.1555716372103697E-6</v>
      </c>
      <c r="AW17">
        <f t="shared" si="32"/>
        <v>1.332250782908772E-6</v>
      </c>
      <c r="AX17">
        <f t="shared" si="33"/>
        <v>1.546671491163111E-6</v>
      </c>
      <c r="AY17">
        <f t="shared" si="34"/>
        <v>1.0895682879609188E-6</v>
      </c>
      <c r="BA17">
        <f t="shared" si="53"/>
        <v>0.5</v>
      </c>
      <c r="BB17">
        <f t="shared" si="35"/>
        <v>5.8101576118049993E-6</v>
      </c>
      <c r="BC17">
        <f t="shared" si="36"/>
        <v>9.989586079657287E-7</v>
      </c>
      <c r="BD17">
        <f t="shared" si="37"/>
        <v>5.5103175152327677E-6</v>
      </c>
      <c r="BE17">
        <f t="shared" si="38"/>
        <v>1.4984379119485929E-6</v>
      </c>
      <c r="BF17">
        <f t="shared" si="39"/>
        <v>1.6530952545698304E-6</v>
      </c>
      <c r="BG17">
        <f t="shared" si="40"/>
        <v>1.1413299635401969E-6</v>
      </c>
      <c r="BJ17">
        <f t="shared" si="54"/>
        <v>2</v>
      </c>
      <c r="BK17">
        <f t="shared" si="41"/>
        <v>6.0573630094105677E-6</v>
      </c>
      <c r="BL17">
        <f t="shared" si="42"/>
        <v>1.162031522361E-6</v>
      </c>
      <c r="BM17">
        <f t="shared" si="43"/>
        <v>5.9726565897414092E-6</v>
      </c>
      <c r="BN17">
        <f t="shared" si="44"/>
        <v>1.7430472835414999E-6</v>
      </c>
      <c r="BO17">
        <f t="shared" si="45"/>
        <v>1.7917969769224229E-6</v>
      </c>
      <c r="BP17">
        <f t="shared" si="46"/>
        <v>1.2057723656752307E-6</v>
      </c>
    </row>
    <row r="18" spans="1:68" x14ac:dyDescent="0.25">
      <c r="B18" t="s">
        <v>36</v>
      </c>
      <c r="C18">
        <v>1.5625E-2</v>
      </c>
      <c r="E18">
        <f t="shared" si="47"/>
        <v>-24</v>
      </c>
      <c r="F18">
        <f t="shared" si="0"/>
        <v>2.9354053739991018E-2</v>
      </c>
      <c r="G18">
        <f t="shared" si="1"/>
        <v>0.11741621495996407</v>
      </c>
      <c r="H18">
        <f t="shared" si="2"/>
        <v>5.8708107479982036E-2</v>
      </c>
      <c r="I18">
        <f t="shared" si="3"/>
        <v>0.11741621495996407</v>
      </c>
      <c r="J18">
        <f t="shared" si="4"/>
        <v>5.8708107479982036E-2</v>
      </c>
      <c r="K18">
        <f t="shared" si="5"/>
        <v>3.9138738319988021E-2</v>
      </c>
      <c r="M18" s="8">
        <f t="shared" si="6"/>
        <v>6.5440645177430737E-6</v>
      </c>
      <c r="N18" s="7">
        <f t="shared" si="7"/>
        <v>1.3088129035486147E-6</v>
      </c>
      <c r="O18" s="8">
        <f t="shared" si="8"/>
        <v>6.5440645177430737E-6</v>
      </c>
      <c r="P18" s="6">
        <f t="shared" si="9"/>
        <v>1.9632193553229221E-6</v>
      </c>
      <c r="Q18" s="6">
        <f t="shared" si="10"/>
        <v>1.9632193553229221E-6</v>
      </c>
      <c r="R18" s="7">
        <f t="shared" si="11"/>
        <v>1.3088129035486147E-6</v>
      </c>
      <c r="T18">
        <f t="shared" si="48"/>
        <v>-24</v>
      </c>
      <c r="U18">
        <f t="shared" si="49"/>
        <v>0.01</v>
      </c>
      <c r="V18">
        <f t="shared" si="12"/>
        <v>1.662869233492226E-6</v>
      </c>
      <c r="W18">
        <f t="shared" si="13"/>
        <v>1.0271949327327466E-7</v>
      </c>
      <c r="X18">
        <f t="shared" si="14"/>
        <v>9.5244429773439381E-7</v>
      </c>
      <c r="Y18">
        <f t="shared" si="15"/>
        <v>1.5407923990991199E-7</v>
      </c>
      <c r="Z18">
        <f t="shared" si="16"/>
        <v>2.8573328932031813E-7</v>
      </c>
      <c r="AA18">
        <f t="shared" si="17"/>
        <v>2.6635053082269162E-7</v>
      </c>
      <c r="AC18">
        <f t="shared" si="50"/>
        <v>0.05</v>
      </c>
      <c r="AD18">
        <f t="shared" si="18"/>
        <v>4.1233334715231741E-6</v>
      </c>
      <c r="AE18">
        <f t="shared" si="19"/>
        <v>3.9088594371268174E-7</v>
      </c>
      <c r="AF18">
        <f t="shared" si="55"/>
        <v>3.0099247744461586E-6</v>
      </c>
      <c r="AG18">
        <f t="shared" si="20"/>
        <v>5.8632891556902262E-7</v>
      </c>
      <c r="AH18">
        <f t="shared" si="21"/>
        <v>9.0297743233384751E-7</v>
      </c>
      <c r="AI18">
        <f t="shared" si="22"/>
        <v>7.3414372259245506E-7</v>
      </c>
      <c r="AK18">
        <f t="shared" si="51"/>
        <v>0.1</v>
      </c>
      <c r="AL18">
        <f t="shared" si="23"/>
        <v>5.0590331949681401E-6</v>
      </c>
      <c r="AM18">
        <f t="shared" si="24"/>
        <v>6.0198495488923167E-7</v>
      </c>
      <c r="AN18">
        <f t="shared" si="25"/>
        <v>4.1233334715231741E-6</v>
      </c>
      <c r="AO18">
        <f t="shared" si="26"/>
        <v>9.0297743233384751E-7</v>
      </c>
      <c r="AP18">
        <f t="shared" si="27"/>
        <v>1.2370000414569523E-6</v>
      </c>
      <c r="AQ18">
        <f t="shared" si="28"/>
        <v>9.4065313467097671E-7</v>
      </c>
      <c r="AS18">
        <f t="shared" si="52"/>
        <v>0.3</v>
      </c>
      <c r="AT18">
        <f t="shared" si="29"/>
        <v>5.9608173423995211E-6</v>
      </c>
      <c r="AU18">
        <f t="shared" si="30"/>
        <v>9.4065313467097671E-7</v>
      </c>
      <c r="AV18">
        <f t="shared" si="31"/>
        <v>5.4730275518862671E-6</v>
      </c>
      <c r="AW18">
        <f t="shared" si="32"/>
        <v>1.410979702006465E-6</v>
      </c>
      <c r="AX18">
        <f t="shared" si="33"/>
        <v>1.6419082655658802E-6</v>
      </c>
      <c r="AY18">
        <f t="shared" si="34"/>
        <v>1.1577676823640023E-6</v>
      </c>
      <c r="BA18">
        <f t="shared" si="53"/>
        <v>0.5</v>
      </c>
      <c r="BB18">
        <f t="shared" si="35"/>
        <v>6.181179185752867E-6</v>
      </c>
      <c r="BC18">
        <f t="shared" si="36"/>
        <v>1.059911346540748E-6</v>
      </c>
      <c r="BD18">
        <f t="shared" si="37"/>
        <v>5.856425233615875E-6</v>
      </c>
      <c r="BE18">
        <f t="shared" si="38"/>
        <v>1.5898670198111221E-6</v>
      </c>
      <c r="BF18">
        <f t="shared" si="39"/>
        <v>1.7569275700847625E-6</v>
      </c>
      <c r="BG18">
        <f t="shared" si="40"/>
        <v>1.2137997240070439E-6</v>
      </c>
      <c r="BJ18">
        <f t="shared" si="54"/>
        <v>2</v>
      </c>
      <c r="BK18">
        <f t="shared" si="41"/>
        <v>6.4494064066176253E-6</v>
      </c>
      <c r="BL18">
        <f t="shared" si="42"/>
        <v>1.2362358371505734E-6</v>
      </c>
      <c r="BM18">
        <f t="shared" si="43"/>
        <v>6.3574476575540517E-6</v>
      </c>
      <c r="BN18">
        <f t="shared" si="44"/>
        <v>1.8543537557258601E-6</v>
      </c>
      <c r="BO18">
        <f t="shared" si="45"/>
        <v>1.9072342972662156E-6</v>
      </c>
      <c r="BP18">
        <f t="shared" si="46"/>
        <v>1.2836918635824884E-6</v>
      </c>
    </row>
    <row r="19" spans="1:68" x14ac:dyDescent="0.25">
      <c r="B19" t="s">
        <v>37</v>
      </c>
      <c r="C19">
        <v>1.5625E-2</v>
      </c>
      <c r="E19">
        <f t="shared" si="47"/>
        <v>-23</v>
      </c>
      <c r="F19">
        <f t="shared" si="0"/>
        <v>2.9947044960756241E-2</v>
      </c>
      <c r="G19">
        <f t="shared" si="1"/>
        <v>0.11978817984302496</v>
      </c>
      <c r="H19">
        <f t="shared" si="2"/>
        <v>5.9894089921512482E-2</v>
      </c>
      <c r="I19">
        <f t="shared" si="3"/>
        <v>0.11978817984302496</v>
      </c>
      <c r="J19">
        <f t="shared" si="4"/>
        <v>5.9894089921512482E-2</v>
      </c>
      <c r="K19">
        <f t="shared" si="5"/>
        <v>3.9929393281008321E-2</v>
      </c>
      <c r="M19" s="8">
        <f t="shared" si="6"/>
        <v>6.9696043490576437E-6</v>
      </c>
      <c r="N19" s="7">
        <f t="shared" si="7"/>
        <v>1.3939208698115288E-6</v>
      </c>
      <c r="O19" s="8">
        <f t="shared" si="8"/>
        <v>6.9696043490576437E-6</v>
      </c>
      <c r="P19" s="6">
        <f t="shared" si="9"/>
        <v>2.0908813047172935E-6</v>
      </c>
      <c r="Q19" s="6">
        <f t="shared" si="10"/>
        <v>2.0908813047172935E-6</v>
      </c>
      <c r="R19" s="7">
        <f t="shared" si="11"/>
        <v>1.3939208698115288E-6</v>
      </c>
      <c r="T19">
        <f t="shared" si="48"/>
        <v>-23</v>
      </c>
      <c r="U19">
        <f t="shared" si="49"/>
        <v>0.01</v>
      </c>
      <c r="V19">
        <f t="shared" si="12"/>
        <v>1.7447108680766114E-6</v>
      </c>
      <c r="W19">
        <f t="shared" si="13"/>
        <v>1.0739967780559337E-7</v>
      </c>
      <c r="X19">
        <f t="shared" si="14"/>
        <v>9.9716647815060702E-7</v>
      </c>
      <c r="Y19">
        <f t="shared" si="15"/>
        <v>1.6109951670839006E-7</v>
      </c>
      <c r="Z19">
        <f t="shared" si="16"/>
        <v>2.9914994344518213E-7</v>
      </c>
      <c r="AA19">
        <f t="shared" si="17"/>
        <v>2.791784113951442E-7</v>
      </c>
      <c r="AC19">
        <f t="shared" si="50"/>
        <v>0.05</v>
      </c>
      <c r="AD19">
        <f t="shared" si="18"/>
        <v>4.3588880317457805E-6</v>
      </c>
      <c r="AE19">
        <f t="shared" si="19"/>
        <v>4.1048819508526941E-7</v>
      </c>
      <c r="AF19">
        <f t="shared" si="55"/>
        <v>3.1710551286404072E-6</v>
      </c>
      <c r="AG19">
        <f t="shared" si="20"/>
        <v>6.1573229262790417E-7</v>
      </c>
      <c r="AH19">
        <f t="shared" si="21"/>
        <v>9.5131653859212215E-7</v>
      </c>
      <c r="AI19">
        <f t="shared" si="22"/>
        <v>7.750084921933433E-7</v>
      </c>
      <c r="AK19">
        <f t="shared" si="51"/>
        <v>0.1</v>
      </c>
      <c r="AL19">
        <f t="shared" si="23"/>
        <v>5.3634188843328074E-6</v>
      </c>
      <c r="AM19">
        <f t="shared" si="24"/>
        <v>6.3421102572808144E-7</v>
      </c>
      <c r="AN19">
        <f t="shared" si="25"/>
        <v>4.3588880317457805E-6</v>
      </c>
      <c r="AO19">
        <f t="shared" si="26"/>
        <v>9.5131653859212215E-7</v>
      </c>
      <c r="AP19">
        <f t="shared" si="27"/>
        <v>1.3076664095237342E-6</v>
      </c>
      <c r="AQ19">
        <f t="shared" si="28"/>
        <v>9.9616016129808815E-7</v>
      </c>
      <c r="AS19">
        <f t="shared" si="52"/>
        <v>0.3</v>
      </c>
      <c r="AT19">
        <f t="shared" si="29"/>
        <v>6.3370208542585425E-6</v>
      </c>
      <c r="AU19">
        <f t="shared" si="30"/>
        <v>9.9616016129808836E-7</v>
      </c>
      <c r="AV19">
        <f t="shared" si="31"/>
        <v>5.8097128107140718E-6</v>
      </c>
      <c r="AW19">
        <f t="shared" si="32"/>
        <v>1.4942402419471325E-6</v>
      </c>
      <c r="AX19">
        <f t="shared" si="33"/>
        <v>1.7429138432142218E-6</v>
      </c>
      <c r="AY19">
        <f t="shared" si="34"/>
        <v>1.2301856479876874E-6</v>
      </c>
      <c r="BA19">
        <f t="shared" si="53"/>
        <v>0.5</v>
      </c>
      <c r="BB19">
        <f t="shared" si="35"/>
        <v>6.5757554602212734E-6</v>
      </c>
      <c r="BC19">
        <f t="shared" si="36"/>
        <v>1.1245139187428276E-6</v>
      </c>
      <c r="BD19">
        <f t="shared" si="37"/>
        <v>6.2240381480314096E-6</v>
      </c>
      <c r="BE19">
        <f t="shared" si="38"/>
        <v>1.6867708781142418E-6</v>
      </c>
      <c r="BF19">
        <f t="shared" si="39"/>
        <v>1.8672114444094232E-6</v>
      </c>
      <c r="BG19">
        <f t="shared" si="40"/>
        <v>1.2908362529969334E-6</v>
      </c>
      <c r="BJ19">
        <f t="shared" si="54"/>
        <v>2</v>
      </c>
      <c r="BK19">
        <f t="shared" si="41"/>
        <v>6.8667843984988113E-6</v>
      </c>
      <c r="BL19">
        <f t="shared" si="42"/>
        <v>1.3151510920442547E-6</v>
      </c>
      <c r="BM19">
        <f t="shared" si="43"/>
        <v>6.7669540712388808E-6</v>
      </c>
      <c r="BN19">
        <f t="shared" si="44"/>
        <v>1.9727266380663824E-6</v>
      </c>
      <c r="BO19">
        <f t="shared" si="45"/>
        <v>2.0300862213716647E-6</v>
      </c>
      <c r="BP19">
        <f t="shared" si="46"/>
        <v>1.3666363888894763E-6</v>
      </c>
    </row>
    <row r="20" spans="1:68" x14ac:dyDescent="0.25">
      <c r="B20" t="s">
        <v>56</v>
      </c>
      <c r="C20">
        <v>8</v>
      </c>
      <c r="E20">
        <f t="shared" si="47"/>
        <v>-22</v>
      </c>
      <c r="F20">
        <f t="shared" si="0"/>
        <v>3.0552015398805022E-2</v>
      </c>
      <c r="G20">
        <f t="shared" si="1"/>
        <v>0.12220806159522009</v>
      </c>
      <c r="H20">
        <f t="shared" si="2"/>
        <v>6.1104030797610044E-2</v>
      </c>
      <c r="I20">
        <f t="shared" si="3"/>
        <v>0.12220806159522009</v>
      </c>
      <c r="J20">
        <f t="shared" si="4"/>
        <v>6.1104030797610044E-2</v>
      </c>
      <c r="K20">
        <f t="shared" si="5"/>
        <v>4.0736020531740032E-2</v>
      </c>
      <c r="M20" s="8">
        <f t="shared" si="6"/>
        <v>7.4228156905696215E-6</v>
      </c>
      <c r="N20" s="7">
        <f t="shared" si="7"/>
        <v>1.4845631381139243E-6</v>
      </c>
      <c r="O20" s="8">
        <f t="shared" si="8"/>
        <v>7.4228156905696215E-6</v>
      </c>
      <c r="P20" s="6">
        <f t="shared" si="9"/>
        <v>2.2268447071708864E-6</v>
      </c>
      <c r="Q20" s="6">
        <f t="shared" si="10"/>
        <v>2.2268447071708864E-6</v>
      </c>
      <c r="R20" s="7">
        <f t="shared" si="11"/>
        <v>1.4845631381139243E-6</v>
      </c>
      <c r="T20">
        <f t="shared" si="48"/>
        <v>-22</v>
      </c>
      <c r="U20">
        <f t="shared" si="49"/>
        <v>0.01</v>
      </c>
      <c r="V20">
        <f t="shared" si="12"/>
        <v>1.8304431031529831E-6</v>
      </c>
      <c r="W20">
        <f t="shared" si="13"/>
        <v>1.1228991032779789E-7</v>
      </c>
      <c r="X20">
        <f t="shared" si="14"/>
        <v>1.0439373981058634E-6</v>
      </c>
      <c r="Y20">
        <f t="shared" si="15"/>
        <v>1.6843486549169683E-7</v>
      </c>
      <c r="Z20">
        <f t="shared" si="16"/>
        <v>3.1318121943175903E-7</v>
      </c>
      <c r="AA20">
        <f t="shared" si="17"/>
        <v>2.9260535661940493E-7</v>
      </c>
      <c r="AC20">
        <f t="shared" si="50"/>
        <v>0.05</v>
      </c>
      <c r="AD20">
        <f t="shared" si="18"/>
        <v>4.6074673947138375E-6</v>
      </c>
      <c r="AE20">
        <f t="shared" si="19"/>
        <v>4.3103764259405925E-7</v>
      </c>
      <c r="AF20">
        <f t="shared" si="55"/>
        <v>3.3404799255623824E-6</v>
      </c>
      <c r="AG20">
        <f t="shared" si="20"/>
        <v>6.4655646389108895E-7</v>
      </c>
      <c r="AH20">
        <f t="shared" si="21"/>
        <v>1.0021439776687148E-6</v>
      </c>
      <c r="AI20">
        <f t="shared" si="22"/>
        <v>8.1806714103943687E-7</v>
      </c>
      <c r="AK20">
        <f t="shared" si="51"/>
        <v>0.1</v>
      </c>
      <c r="AL20">
        <f t="shared" si="23"/>
        <v>5.6857151288662245E-6</v>
      </c>
      <c r="AM20">
        <f t="shared" si="24"/>
        <v>6.680959851124765E-7</v>
      </c>
      <c r="AN20">
        <f t="shared" si="25"/>
        <v>4.6074673947138375E-6</v>
      </c>
      <c r="AO20">
        <f t="shared" si="26"/>
        <v>1.0021439776687148E-6</v>
      </c>
      <c r="AP20">
        <f t="shared" si="27"/>
        <v>1.3822402184141513E-6</v>
      </c>
      <c r="AQ20">
        <f t="shared" si="28"/>
        <v>1.0548565552051492E-6</v>
      </c>
      <c r="AS20">
        <f t="shared" si="52"/>
        <v>0.3</v>
      </c>
      <c r="AT20">
        <f t="shared" si="29"/>
        <v>6.7367452123510387E-6</v>
      </c>
      <c r="AU20">
        <f t="shared" si="30"/>
        <v>1.0548565552051492E-6</v>
      </c>
      <c r="AV20">
        <f t="shared" si="31"/>
        <v>6.1667677933481123E-6</v>
      </c>
      <c r="AW20">
        <f t="shared" si="32"/>
        <v>1.5822848328077237E-6</v>
      </c>
      <c r="AX20">
        <f t="shared" si="33"/>
        <v>1.8500303380044336E-6</v>
      </c>
      <c r="AY20">
        <f t="shared" si="34"/>
        <v>1.3070791304633745E-6</v>
      </c>
      <c r="BA20">
        <f t="shared" si="53"/>
        <v>0.5</v>
      </c>
      <c r="BB20">
        <f t="shared" si="35"/>
        <v>6.9953703643836352E-6</v>
      </c>
      <c r="BC20">
        <f t="shared" si="36"/>
        <v>1.1929796717096479E-6</v>
      </c>
      <c r="BD20">
        <f t="shared" si="37"/>
        <v>6.6144736832651868E-6</v>
      </c>
      <c r="BE20">
        <f t="shared" si="38"/>
        <v>1.7894695075644721E-6</v>
      </c>
      <c r="BF20">
        <f t="shared" si="39"/>
        <v>1.984342104979556E-6</v>
      </c>
      <c r="BG20">
        <f t="shared" si="40"/>
        <v>1.3727244734446016E-6</v>
      </c>
      <c r="BJ20">
        <f t="shared" si="54"/>
        <v>2</v>
      </c>
      <c r="BK20">
        <f t="shared" si="41"/>
        <v>7.3111308001748125E-6</v>
      </c>
      <c r="BL20">
        <f t="shared" si="42"/>
        <v>1.399074072876727E-6</v>
      </c>
      <c r="BM20">
        <f t="shared" si="43"/>
        <v>7.2027569493395496E-6</v>
      </c>
      <c r="BN20">
        <f t="shared" si="44"/>
        <v>2.0986111093150904E-6</v>
      </c>
      <c r="BO20">
        <f t="shared" si="45"/>
        <v>2.160827084801865E-6</v>
      </c>
      <c r="BP20">
        <f t="shared" si="46"/>
        <v>1.4549291267246825E-6</v>
      </c>
    </row>
    <row r="21" spans="1:68" x14ac:dyDescent="0.25">
      <c r="B21" t="s">
        <v>57</v>
      </c>
      <c r="C21">
        <v>2</v>
      </c>
      <c r="E21">
        <f t="shared" si="47"/>
        <v>-21</v>
      </c>
      <c r="F21">
        <f t="shared" si="0"/>
        <v>3.1169207050378962E-2</v>
      </c>
      <c r="G21">
        <f t="shared" si="1"/>
        <v>0.12467682820151585</v>
      </c>
      <c r="H21">
        <f t="shared" si="2"/>
        <v>6.2338414100757925E-2</v>
      </c>
      <c r="I21">
        <f t="shared" si="3"/>
        <v>0.12467682820151585</v>
      </c>
      <c r="J21">
        <f t="shared" si="4"/>
        <v>6.2338414100757925E-2</v>
      </c>
      <c r="K21">
        <f t="shared" si="5"/>
        <v>4.1558942733838616E-2</v>
      </c>
      <c r="M21" s="8">
        <f t="shared" si="6"/>
        <v>7.9054979331239082E-6</v>
      </c>
      <c r="N21" s="7">
        <f t="shared" si="7"/>
        <v>1.5810995866247816E-6</v>
      </c>
      <c r="O21" s="8">
        <f t="shared" si="8"/>
        <v>7.9054979331239082E-6</v>
      </c>
      <c r="P21" s="6">
        <f t="shared" si="9"/>
        <v>2.3716493799371725E-6</v>
      </c>
      <c r="Q21" s="6">
        <f t="shared" si="10"/>
        <v>2.3716493799371725E-6</v>
      </c>
      <c r="R21" s="7">
        <f t="shared" si="11"/>
        <v>1.5810995866247816E-6</v>
      </c>
      <c r="T21">
        <f t="shared" si="48"/>
        <v>-21</v>
      </c>
      <c r="U21">
        <f t="shared" si="49"/>
        <v>0.01</v>
      </c>
      <c r="V21">
        <f t="shared" si="12"/>
        <v>1.9202453725790517E-6</v>
      </c>
      <c r="W21">
        <f t="shared" si="13"/>
        <v>1.1739952653614586E-7</v>
      </c>
      <c r="X21">
        <f t="shared" si="14"/>
        <v>1.092849218689338E-6</v>
      </c>
      <c r="Y21">
        <f t="shared" si="15"/>
        <v>1.7609928980421878E-7</v>
      </c>
      <c r="Z21">
        <f t="shared" si="16"/>
        <v>3.2785476560680137E-7</v>
      </c>
      <c r="AA21">
        <f t="shared" si="17"/>
        <v>3.0665865178555942E-7</v>
      </c>
      <c r="AC21">
        <f t="shared" si="50"/>
        <v>0.05</v>
      </c>
      <c r="AD21">
        <f t="shared" si="18"/>
        <v>4.8697641756049396E-6</v>
      </c>
      <c r="AE21">
        <f t="shared" si="19"/>
        <v>4.5257851396315333E-7</v>
      </c>
      <c r="AF21">
        <f t="shared" si="55"/>
        <v>3.5186084815267882E-6</v>
      </c>
      <c r="AG21">
        <f t="shared" si="20"/>
        <v>6.7886777094472999E-7</v>
      </c>
      <c r="AH21">
        <f t="shared" si="21"/>
        <v>1.0555825444580366E-6</v>
      </c>
      <c r="AI21">
        <f t="shared" si="22"/>
        <v>8.6343263662460048E-7</v>
      </c>
      <c r="AK21">
        <f t="shared" si="51"/>
        <v>0.1</v>
      </c>
      <c r="AL21">
        <f t="shared" si="23"/>
        <v>6.0269464997890816E-6</v>
      </c>
      <c r="AM21">
        <f t="shared" si="24"/>
        <v>7.0372169630535767E-7</v>
      </c>
      <c r="AN21">
        <f t="shared" si="25"/>
        <v>4.8697641756049396E-6</v>
      </c>
      <c r="AO21">
        <f t="shared" si="26"/>
        <v>1.0555825444580366E-6</v>
      </c>
      <c r="AP21">
        <f t="shared" si="27"/>
        <v>1.4609292526814819E-6</v>
      </c>
      <c r="AQ21">
        <f t="shared" si="28"/>
        <v>1.11691960683656E-6</v>
      </c>
      <c r="AS21">
        <f t="shared" si="52"/>
        <v>0.3</v>
      </c>
      <c r="AT21">
        <f t="shared" si="29"/>
        <v>7.1614429404856667E-6</v>
      </c>
      <c r="AU21">
        <f t="shared" si="30"/>
        <v>1.11691960683656E-6</v>
      </c>
      <c r="AV21">
        <f t="shared" si="31"/>
        <v>6.545398687089445E-6</v>
      </c>
      <c r="AW21">
        <f t="shared" si="32"/>
        <v>1.6753794102548402E-6</v>
      </c>
      <c r="AX21">
        <f t="shared" si="33"/>
        <v>1.9636196061268333E-6</v>
      </c>
      <c r="AY21">
        <f t="shared" si="34"/>
        <v>1.3887204129129136E-6</v>
      </c>
      <c r="BA21">
        <f t="shared" si="53"/>
        <v>0.5</v>
      </c>
      <c r="BB21">
        <f t="shared" si="35"/>
        <v>7.4416003678222524E-6</v>
      </c>
      <c r="BC21">
        <f t="shared" si="36"/>
        <v>1.2655340451612936E-6</v>
      </c>
      <c r="BD21">
        <f t="shared" si="37"/>
        <v>7.0291284881948576E-6</v>
      </c>
      <c r="BE21">
        <f t="shared" si="38"/>
        <v>1.8983010677419406E-6</v>
      </c>
      <c r="BF21">
        <f t="shared" si="39"/>
        <v>2.1087385464584571E-6</v>
      </c>
      <c r="BG21">
        <f t="shared" si="40"/>
        <v>1.4597668525638665E-6</v>
      </c>
      <c r="BJ21">
        <f t="shared" si="54"/>
        <v>2</v>
      </c>
      <c r="BK21">
        <f t="shared" si="41"/>
        <v>7.7841845038642609E-6</v>
      </c>
      <c r="BL21">
        <f t="shared" si="42"/>
        <v>1.4883200735644503E-6</v>
      </c>
      <c r="BM21">
        <f t="shared" si="43"/>
        <v>7.6665380221518538E-6</v>
      </c>
      <c r="BN21">
        <f t="shared" si="44"/>
        <v>2.2324801103466756E-6</v>
      </c>
      <c r="BO21">
        <f t="shared" si="45"/>
        <v>2.299961406645556E-6</v>
      </c>
      <c r="BP21">
        <f t="shared" si="46"/>
        <v>1.5489139730715206E-6</v>
      </c>
    </row>
    <row r="22" spans="1:68" x14ac:dyDescent="0.25">
      <c r="B22" t="s">
        <v>58</v>
      </c>
      <c r="C22">
        <v>4</v>
      </c>
      <c r="E22">
        <f t="shared" si="47"/>
        <v>-20</v>
      </c>
      <c r="F22">
        <f t="shared" si="0"/>
        <v>3.1798866800368024E-2</v>
      </c>
      <c r="G22">
        <f t="shared" si="1"/>
        <v>0.1271954672014721</v>
      </c>
      <c r="H22">
        <f t="shared" si="2"/>
        <v>6.3597733600736048E-2</v>
      </c>
      <c r="I22">
        <f t="shared" si="3"/>
        <v>0.1271954672014721</v>
      </c>
      <c r="J22">
        <f t="shared" si="4"/>
        <v>6.3597733600736048E-2</v>
      </c>
      <c r="K22">
        <f t="shared" si="5"/>
        <v>4.2398489067157367E-2</v>
      </c>
      <c r="M22" s="8">
        <f t="shared" si="6"/>
        <v>8.4195674762645724E-6</v>
      </c>
      <c r="N22" s="7">
        <f t="shared" si="7"/>
        <v>1.6839134952529143E-6</v>
      </c>
      <c r="O22" s="8">
        <f t="shared" si="8"/>
        <v>8.4195674762645724E-6</v>
      </c>
      <c r="P22" s="6">
        <f t="shared" si="9"/>
        <v>2.5258702428793715E-6</v>
      </c>
      <c r="Q22" s="6">
        <f t="shared" si="10"/>
        <v>2.5258702428793715E-6</v>
      </c>
      <c r="R22" s="7">
        <f t="shared" si="11"/>
        <v>1.6839134952529143E-6</v>
      </c>
      <c r="T22">
        <f t="shared" si="48"/>
        <v>-20</v>
      </c>
      <c r="U22">
        <f t="shared" si="49"/>
        <v>0.01</v>
      </c>
      <c r="V22">
        <f t="shared" si="12"/>
        <v>2.0143052003004161E-6</v>
      </c>
      <c r="W22">
        <f t="shared" si="13"/>
        <v>1.2273827478425948E-7</v>
      </c>
      <c r="X22">
        <f t="shared" si="14"/>
        <v>1.1439981999908173E-6</v>
      </c>
      <c r="Y22">
        <f t="shared" si="15"/>
        <v>1.8410741217638925E-7</v>
      </c>
      <c r="Z22">
        <f t="shared" si="16"/>
        <v>3.4319945999724519E-7</v>
      </c>
      <c r="AA22">
        <f t="shared" si="17"/>
        <v>3.2136680374403535E-7</v>
      </c>
      <c r="AC22">
        <f t="shared" si="50"/>
        <v>0.05</v>
      </c>
      <c r="AD22">
        <f t="shared" si="18"/>
        <v>5.1465061837670178E-6</v>
      </c>
      <c r="AE22">
        <f t="shared" si="19"/>
        <v>4.7515704601469756E-7</v>
      </c>
      <c r="AF22">
        <f t="shared" si="55"/>
        <v>3.7058694788123918E-6</v>
      </c>
      <c r="AG22">
        <f t="shared" si="20"/>
        <v>7.127355690220464E-7</v>
      </c>
      <c r="AH22">
        <f t="shared" si="21"/>
        <v>1.1117608436437175E-6</v>
      </c>
      <c r="AI22">
        <f t="shared" si="22"/>
        <v>9.1122350173334924E-7</v>
      </c>
      <c r="AK22">
        <f t="shared" si="51"/>
        <v>0.1</v>
      </c>
      <c r="AL22">
        <f t="shared" si="23"/>
        <v>6.3881941329719097E-6</v>
      </c>
      <c r="AM22">
        <f t="shared" si="24"/>
        <v>7.4117389576247826E-7</v>
      </c>
      <c r="AN22">
        <f t="shared" si="25"/>
        <v>5.1465061837670178E-6</v>
      </c>
      <c r="AO22">
        <f t="shared" si="26"/>
        <v>1.1117608436437175E-6</v>
      </c>
      <c r="AP22">
        <f t="shared" si="27"/>
        <v>1.5439518551301052E-6</v>
      </c>
      <c r="AQ22">
        <f t="shared" si="28"/>
        <v>1.1825360692266573E-6</v>
      </c>
      <c r="AS22">
        <f t="shared" si="52"/>
        <v>0.3</v>
      </c>
      <c r="AT22">
        <f t="shared" si="29"/>
        <v>7.6126548207866573E-6</v>
      </c>
      <c r="AU22">
        <f t="shared" si="30"/>
        <v>1.1825360692266575E-6</v>
      </c>
      <c r="AV22">
        <f t="shared" si="31"/>
        <v>6.9468811531510006E-6</v>
      </c>
      <c r="AW22">
        <f t="shared" si="32"/>
        <v>1.7738041038399863E-6</v>
      </c>
      <c r="AX22">
        <f t="shared" si="33"/>
        <v>2.0840643459453E-6</v>
      </c>
      <c r="AY22">
        <f t="shared" si="34"/>
        <v>1.475398007602745E-6</v>
      </c>
      <c r="BA22">
        <f t="shared" si="53"/>
        <v>0.5</v>
      </c>
      <c r="BB22">
        <f t="shared" si="35"/>
        <v>7.916120174269941E-6</v>
      </c>
      <c r="BC22">
        <f t="shared" si="36"/>
        <v>1.3424152304276746E-6</v>
      </c>
      <c r="BD22">
        <f t="shared" si="37"/>
        <v>7.4694830854564463E-6</v>
      </c>
      <c r="BE22">
        <f t="shared" si="38"/>
        <v>2.0136228456415117E-6</v>
      </c>
      <c r="BF22">
        <f t="shared" si="39"/>
        <v>2.2408449256369336E-6</v>
      </c>
      <c r="BG22">
        <f t="shared" si="40"/>
        <v>1.5522844635398861E-6</v>
      </c>
      <c r="BJ22">
        <f t="shared" si="54"/>
        <v>2</v>
      </c>
      <c r="BK22">
        <f t="shared" si="41"/>
        <v>8.2877962123519844E-6</v>
      </c>
      <c r="BL22">
        <f t="shared" si="42"/>
        <v>1.583224034853988E-6</v>
      </c>
      <c r="BM22">
        <f t="shared" si="43"/>
        <v>8.1600859888263344E-6</v>
      </c>
      <c r="BN22">
        <f t="shared" si="44"/>
        <v>2.374836052280982E-6</v>
      </c>
      <c r="BO22">
        <f t="shared" si="45"/>
        <v>2.4480257966479002E-6</v>
      </c>
      <c r="BP22">
        <f t="shared" si="46"/>
        <v>1.6489568556447796E-6</v>
      </c>
    </row>
    <row r="23" spans="1:68" x14ac:dyDescent="0.25">
      <c r="B23" t="s">
        <v>59</v>
      </c>
      <c r="C23">
        <v>2</v>
      </c>
      <c r="E23">
        <f t="shared" si="47"/>
        <v>-19</v>
      </c>
      <c r="F23">
        <f t="shared" si="0"/>
        <v>3.2441246521067772E-2</v>
      </c>
      <c r="G23">
        <f t="shared" si="1"/>
        <v>0.12976498608427109</v>
      </c>
      <c r="H23">
        <f t="shared" si="2"/>
        <v>6.4882493042135544E-2</v>
      </c>
      <c r="I23">
        <f t="shared" si="3"/>
        <v>0.12976498608427109</v>
      </c>
      <c r="J23">
        <f t="shared" si="4"/>
        <v>6.4882493042135544E-2</v>
      </c>
      <c r="K23">
        <f t="shared" si="5"/>
        <v>4.3254995361423694E-2</v>
      </c>
      <c r="M23" s="8">
        <f t="shared" si="6"/>
        <v>8.9670653369407535E-6</v>
      </c>
      <c r="N23" s="7">
        <f t="shared" si="7"/>
        <v>1.7934130673881509E-6</v>
      </c>
      <c r="O23" s="8">
        <f t="shared" si="8"/>
        <v>8.9670653369407535E-6</v>
      </c>
      <c r="P23" s="6">
        <f t="shared" si="9"/>
        <v>2.6901196010822263E-6</v>
      </c>
      <c r="Q23" s="6">
        <f t="shared" si="10"/>
        <v>2.6901196010822263E-6</v>
      </c>
      <c r="R23" s="7">
        <f t="shared" si="11"/>
        <v>1.7934130673881509E-6</v>
      </c>
      <c r="T23">
        <f t="shared" si="48"/>
        <v>-19</v>
      </c>
      <c r="U23">
        <f t="shared" si="49"/>
        <v>0.01</v>
      </c>
      <c r="V23">
        <f t="shared" si="12"/>
        <v>2.1128185602393926E-6</v>
      </c>
      <c r="W23">
        <f t="shared" si="13"/>
        <v>1.2831633427179071E-7</v>
      </c>
      <c r="X23">
        <f t="shared" si="14"/>
        <v>1.1974848823335899E-6</v>
      </c>
      <c r="Y23">
        <f t="shared" si="15"/>
        <v>1.9247450140768609E-7</v>
      </c>
      <c r="Z23">
        <f t="shared" si="16"/>
        <v>3.5924546470007697E-7</v>
      </c>
      <c r="AA23">
        <f t="shared" si="17"/>
        <v>3.3675959507964674E-7</v>
      </c>
      <c r="AC23">
        <f t="shared" si="50"/>
        <v>0.05</v>
      </c>
      <c r="AD23">
        <f t="shared" si="18"/>
        <v>5.4384581234159477E-6</v>
      </c>
      <c r="AE23">
        <f t="shared" si="19"/>
        <v>4.9882157433801549E-7</v>
      </c>
      <c r="AF23">
        <f t="shared" si="55"/>
        <v>3.9027118490769072E-6</v>
      </c>
      <c r="AG23">
        <f t="shared" si="20"/>
        <v>7.4823236150702319E-7</v>
      </c>
      <c r="AH23">
        <f t="shared" si="21"/>
        <v>1.1708135547230721E-6</v>
      </c>
      <c r="AI23">
        <f t="shared" si="22"/>
        <v>9.61564075166971E-7</v>
      </c>
      <c r="AK23">
        <f t="shared" si="51"/>
        <v>0.1</v>
      </c>
      <c r="AL23">
        <f t="shared" si="23"/>
        <v>6.7705987164008906E-6</v>
      </c>
      <c r="AM23">
        <f t="shared" si="24"/>
        <v>7.8054236981538149E-7</v>
      </c>
      <c r="AN23">
        <f t="shared" si="25"/>
        <v>5.4384581234159477E-6</v>
      </c>
      <c r="AO23">
        <f t="shared" si="26"/>
        <v>1.1708135547230721E-6</v>
      </c>
      <c r="AP23">
        <f t="shared" si="27"/>
        <v>1.6315374370247843E-6</v>
      </c>
      <c r="AQ23">
        <f t="shared" si="28"/>
        <v>1.2519026389714916E-6</v>
      </c>
      <c r="AS23">
        <f t="shared" si="52"/>
        <v>0.3</v>
      </c>
      <c r="AT23">
        <f t="shared" si="29"/>
        <v>8.0920151432284594E-6</v>
      </c>
      <c r="AU23">
        <f t="shared" si="30"/>
        <v>1.2519026389714914E-6</v>
      </c>
      <c r="AV23">
        <f t="shared" si="31"/>
        <v>7.3725641881414651E-6</v>
      </c>
      <c r="AW23">
        <f t="shared" si="32"/>
        <v>1.8778539584572372E-6</v>
      </c>
      <c r="AX23">
        <f t="shared" si="33"/>
        <v>2.2117692564424396E-6</v>
      </c>
      <c r="AY23">
        <f t="shared" si="34"/>
        <v>1.5674175976665493E-6</v>
      </c>
      <c r="BA23">
        <f t="shared" si="53"/>
        <v>0.5</v>
      </c>
      <c r="BB23">
        <f t="shared" si="35"/>
        <v>8.4207087594461397E-6</v>
      </c>
      <c r="BC23">
        <f t="shared" si="36"/>
        <v>1.423874863652842E-6</v>
      </c>
      <c r="BD23">
        <f t="shared" si="37"/>
        <v>7.9371067853857915E-6</v>
      </c>
      <c r="BE23">
        <f t="shared" si="38"/>
        <v>2.1358122954792629E-6</v>
      </c>
      <c r="BF23">
        <f t="shared" si="39"/>
        <v>2.3811320356157377E-6</v>
      </c>
      <c r="BG23">
        <f t="shared" si="40"/>
        <v>1.6506181100046817E-6</v>
      </c>
      <c r="BJ23">
        <f t="shared" si="54"/>
        <v>2</v>
      </c>
      <c r="BK23">
        <f t="shared" si="41"/>
        <v>8.8239356018676457E-6</v>
      </c>
      <c r="BL23">
        <f t="shared" si="42"/>
        <v>1.6841417518892281E-6</v>
      </c>
      <c r="BM23">
        <f t="shared" si="43"/>
        <v>8.6853032723715126E-6</v>
      </c>
      <c r="BN23">
        <f t="shared" si="44"/>
        <v>2.5262126278338423E-6</v>
      </c>
      <c r="BO23">
        <f t="shared" si="45"/>
        <v>2.6055909817114542E-6</v>
      </c>
      <c r="BP23">
        <f t="shared" si="46"/>
        <v>1.7554471384722305E-6</v>
      </c>
    </row>
    <row r="24" spans="1:68" x14ac:dyDescent="0.25">
      <c r="B24" t="s">
        <v>60</v>
      </c>
      <c r="C24">
        <v>4</v>
      </c>
      <c r="E24">
        <f t="shared" si="47"/>
        <v>-18</v>
      </c>
      <c r="F24">
        <f t="shared" si="0"/>
        <v>3.3096603172931678E-2</v>
      </c>
      <c r="G24">
        <f t="shared" si="1"/>
        <v>0.13238641269172671</v>
      </c>
      <c r="H24">
        <f t="shared" si="2"/>
        <v>6.6193206345863356E-2</v>
      </c>
      <c r="I24">
        <f t="shared" si="3"/>
        <v>0.13238641269172671</v>
      </c>
      <c r="J24">
        <f t="shared" si="4"/>
        <v>6.6193206345863356E-2</v>
      </c>
      <c r="K24">
        <f t="shared" si="5"/>
        <v>4.4128804230575573E-2</v>
      </c>
      <c r="M24" s="8">
        <f t="shared" si="6"/>
        <v>9.5501652529826203E-6</v>
      </c>
      <c r="N24" s="7">
        <f t="shared" si="7"/>
        <v>1.910033050596524E-6</v>
      </c>
      <c r="O24" s="8">
        <f t="shared" si="8"/>
        <v>9.5501652529826203E-6</v>
      </c>
      <c r="P24" s="6">
        <f t="shared" si="9"/>
        <v>2.8650495758947857E-6</v>
      </c>
      <c r="Q24" s="6">
        <f t="shared" si="10"/>
        <v>2.8650495758947857E-6</v>
      </c>
      <c r="R24" s="7">
        <f t="shared" si="11"/>
        <v>1.910033050596524E-6</v>
      </c>
      <c r="T24">
        <f t="shared" si="48"/>
        <v>-18</v>
      </c>
      <c r="U24">
        <f t="shared" si="49"/>
        <v>0.01</v>
      </c>
      <c r="V24">
        <f t="shared" si="12"/>
        <v>2.2159902520997138E-6</v>
      </c>
      <c r="W24">
        <f t="shared" si="13"/>
        <v>1.3414433403360159E-7</v>
      </c>
      <c r="X24">
        <f t="shared" si="14"/>
        <v>1.2534142754974262E-6</v>
      </c>
      <c r="Y24">
        <f t="shared" si="15"/>
        <v>2.0121650105040239E-7</v>
      </c>
      <c r="Z24">
        <f t="shared" si="16"/>
        <v>3.760242826492278E-7</v>
      </c>
      <c r="AA24">
        <f t="shared" si="17"/>
        <v>3.5286814067797368E-7</v>
      </c>
      <c r="AC24">
        <f t="shared" si="50"/>
        <v>0.05</v>
      </c>
      <c r="AD24">
        <f t="shared" si="18"/>
        <v>5.7464233725100928E-6</v>
      </c>
      <c r="AE24">
        <f t="shared" si="19"/>
        <v>5.2362262692915107E-7</v>
      </c>
      <c r="AF24">
        <f t="shared" si="55"/>
        <v>4.1096056961176282E-6</v>
      </c>
      <c r="AG24">
        <f t="shared" si="20"/>
        <v>7.8543394039372655E-7</v>
      </c>
      <c r="AH24">
        <f t="shared" si="21"/>
        <v>1.2328817088352884E-6</v>
      </c>
      <c r="AI24">
        <f t="shared" si="22"/>
        <v>1.0145847842270229E-6</v>
      </c>
      <c r="AK24">
        <f t="shared" si="51"/>
        <v>0.1</v>
      </c>
      <c r="AL24">
        <f t="shared" si="23"/>
        <v>7.1753636271048502E-6</v>
      </c>
      <c r="AM24">
        <f t="shared" si="24"/>
        <v>8.2192113922352569E-7</v>
      </c>
      <c r="AN24">
        <f t="shared" si="25"/>
        <v>5.7464233725100928E-6</v>
      </c>
      <c r="AO24">
        <f t="shared" si="26"/>
        <v>1.2328817088352884E-6</v>
      </c>
      <c r="AP24">
        <f t="shared" si="27"/>
        <v>1.7239270117530279E-6</v>
      </c>
      <c r="AQ24">
        <f t="shared" si="28"/>
        <v>1.3252264603131484E-6</v>
      </c>
      <c r="AS24">
        <f t="shared" si="52"/>
        <v>0.3</v>
      </c>
      <c r="AT24">
        <f t="shared" si="29"/>
        <v>8.6012572587158943E-6</v>
      </c>
      <c r="AU24">
        <f t="shared" si="30"/>
        <v>1.3252264603131482E-6</v>
      </c>
      <c r="AV24">
        <f t="shared" si="31"/>
        <v>7.8238741905790439E-6</v>
      </c>
      <c r="AW24">
        <f t="shared" si="32"/>
        <v>1.9878396904697222E-6</v>
      </c>
      <c r="AX24">
        <f t="shared" si="33"/>
        <v>2.3471622571737124E-6</v>
      </c>
      <c r="AY24">
        <f t="shared" si="34"/>
        <v>1.6651030315818174E-6</v>
      </c>
      <c r="BA24">
        <f t="shared" si="53"/>
        <v>0.5</v>
      </c>
      <c r="BB24">
        <f t="shared" si="35"/>
        <v>8.9572557732886478E-6</v>
      </c>
      <c r="BC24">
        <f t="shared" si="36"/>
        <v>1.5101787548427448E-6</v>
      </c>
      <c r="BD24">
        <f t="shared" si="37"/>
        <v>8.4336628786294815E-6</v>
      </c>
      <c r="BE24">
        <f t="shared" si="38"/>
        <v>2.2652681322641173E-6</v>
      </c>
      <c r="BF24">
        <f t="shared" si="39"/>
        <v>2.5300988635888441E-6</v>
      </c>
      <c r="BG24">
        <f t="shared" si="40"/>
        <v>1.7551295168957313E-6</v>
      </c>
      <c r="BJ24">
        <f t="shared" si="54"/>
        <v>2</v>
      </c>
      <c r="BK24">
        <f t="shared" si="41"/>
        <v>9.3946989415832503E-6</v>
      </c>
      <c r="BL24">
        <f t="shared" si="42"/>
        <v>1.7914511546577295E-6</v>
      </c>
      <c r="BM24">
        <f t="shared" si="43"/>
        <v>9.2442131971505515E-6</v>
      </c>
      <c r="BN24">
        <f t="shared" si="44"/>
        <v>2.6871767319865942E-6</v>
      </c>
      <c r="BO24">
        <f t="shared" si="45"/>
        <v>2.7732639591451649E-6</v>
      </c>
      <c r="BP24">
        <f t="shared" si="46"/>
        <v>1.8687991154407452E-6</v>
      </c>
    </row>
    <row r="25" spans="1:68" x14ac:dyDescent="0.25">
      <c r="B25" t="s">
        <v>61</v>
      </c>
      <c r="C25">
        <v>6</v>
      </c>
      <c r="E25">
        <f t="shared" si="47"/>
        <v>-17</v>
      </c>
      <c r="F25">
        <f t="shared" si="0"/>
        <v>3.3765198907358671E-2</v>
      </c>
      <c r="G25">
        <f t="shared" si="1"/>
        <v>0.13506079562943468</v>
      </c>
      <c r="H25">
        <f t="shared" si="2"/>
        <v>6.7530397814717341E-2</v>
      </c>
      <c r="I25">
        <f t="shared" si="3"/>
        <v>0.13506079562943468</v>
      </c>
      <c r="J25">
        <f t="shared" si="4"/>
        <v>6.7530397814717341E-2</v>
      </c>
      <c r="K25">
        <f t="shared" si="5"/>
        <v>4.5020265209811561E-2</v>
      </c>
      <c r="M25" s="8">
        <f t="shared" si="6"/>
        <v>1.0171182313520717E-5</v>
      </c>
      <c r="N25" s="7">
        <f t="shared" si="7"/>
        <v>2.0342364627041434E-6</v>
      </c>
      <c r="O25" s="8">
        <f t="shared" si="8"/>
        <v>1.0171182313520717E-5</v>
      </c>
      <c r="P25" s="6">
        <f t="shared" si="9"/>
        <v>3.0513546940562154E-6</v>
      </c>
      <c r="Q25" s="6">
        <f t="shared" si="10"/>
        <v>3.0513546940562154E-6</v>
      </c>
      <c r="R25" s="7">
        <f t="shared" si="11"/>
        <v>2.0342364627041434E-6</v>
      </c>
      <c r="T25">
        <f t="shared" si="48"/>
        <v>-17</v>
      </c>
      <c r="U25">
        <f t="shared" si="49"/>
        <v>0.01</v>
      </c>
      <c r="V25">
        <f t="shared" si="12"/>
        <v>2.3240342937891995E-6</v>
      </c>
      <c r="W25">
        <f t="shared" si="13"/>
        <v>1.4023337276466522E-7</v>
      </c>
      <c r="X25">
        <f t="shared" si="14"/>
        <v>1.311896056283353E-6</v>
      </c>
      <c r="Y25">
        <f t="shared" si="15"/>
        <v>2.1035005914699783E-7</v>
      </c>
      <c r="Z25">
        <f t="shared" si="16"/>
        <v>3.9356881688500595E-7</v>
      </c>
      <c r="AA25">
        <f t="shared" si="17"/>
        <v>3.6972494678949416E-7</v>
      </c>
      <c r="AC25">
        <f t="shared" si="50"/>
        <v>0.05</v>
      </c>
      <c r="AD25">
        <f t="shared" si="18"/>
        <v>6.0712458432586559E-6</v>
      </c>
      <c r="AE25">
        <f t="shared" si="19"/>
        <v>5.4961302197616567E-7</v>
      </c>
      <c r="AF25">
        <f t="shared" si="55"/>
        <v>4.327043259717047E-6</v>
      </c>
      <c r="AG25">
        <f t="shared" si="20"/>
        <v>8.2441953296424856E-7</v>
      </c>
      <c r="AH25">
        <f t="shared" si="21"/>
        <v>1.2981129779151144E-6</v>
      </c>
      <c r="AI25">
        <f t="shared" si="22"/>
        <v>1.0704224294745986E-6</v>
      </c>
      <c r="AK25">
        <f t="shared" si="51"/>
        <v>0.1</v>
      </c>
      <c r="AL25">
        <f t="shared" si="23"/>
        <v>7.6037582245625341E-6</v>
      </c>
      <c r="AM25">
        <f t="shared" si="24"/>
        <v>8.6540865194340957E-7</v>
      </c>
      <c r="AN25">
        <f t="shared" si="25"/>
        <v>6.0712458432586559E-6</v>
      </c>
      <c r="AO25">
        <f t="shared" si="26"/>
        <v>1.2981129779151144E-6</v>
      </c>
      <c r="AP25">
        <f t="shared" si="27"/>
        <v>1.8213737529775971E-6</v>
      </c>
      <c r="AQ25">
        <f t="shared" si="28"/>
        <v>1.4027256533844169E-6</v>
      </c>
      <c r="AS25">
        <f t="shared" si="52"/>
        <v>0.3</v>
      </c>
      <c r="AT25">
        <f t="shared" si="29"/>
        <v>9.1422194526133401E-6</v>
      </c>
      <c r="AU25">
        <f t="shared" si="30"/>
        <v>1.4027256533844169E-6</v>
      </c>
      <c r="AV25">
        <f t="shared" si="31"/>
        <v>8.3023192427051738E-6</v>
      </c>
      <c r="AW25">
        <f t="shared" si="32"/>
        <v>2.1040884800766256E-6</v>
      </c>
      <c r="AX25">
        <f t="shared" si="33"/>
        <v>2.4906957728115525E-6</v>
      </c>
      <c r="AY25">
        <f t="shared" si="34"/>
        <v>1.7687973732213348E-6</v>
      </c>
      <c r="BA25">
        <f t="shared" si="53"/>
        <v>0.5</v>
      </c>
      <c r="BB25">
        <f t="shared" si="35"/>
        <v>9.5277683280416045E-6</v>
      </c>
      <c r="BC25">
        <f t="shared" si="36"/>
        <v>1.6016076544985969E-6</v>
      </c>
      <c r="BD25">
        <f t="shared" si="37"/>
        <v>8.9609141225606386E-6</v>
      </c>
      <c r="BE25">
        <f t="shared" si="38"/>
        <v>2.4024114817478955E-6</v>
      </c>
      <c r="BF25">
        <f t="shared" si="39"/>
        <v>2.6882742367681918E-6</v>
      </c>
      <c r="BG25">
        <f t="shared" si="40"/>
        <v>1.8662025914954207E-6</v>
      </c>
      <c r="BJ25">
        <f t="shared" si="54"/>
        <v>2</v>
      </c>
      <c r="BK25">
        <f t="shared" si="41"/>
        <v>1.0002317198647306E-5</v>
      </c>
      <c r="BL25">
        <f t="shared" si="42"/>
        <v>1.9055536656083208E-6</v>
      </c>
      <c r="BM25">
        <f t="shared" si="43"/>
        <v>9.838967614958581E-6</v>
      </c>
      <c r="BN25">
        <f t="shared" si="44"/>
        <v>2.8583304984124814E-6</v>
      </c>
      <c r="BO25">
        <f t="shared" si="45"/>
        <v>2.9516902844875746E-6</v>
      </c>
      <c r="BP25">
        <f t="shared" si="46"/>
        <v>1.9894535983930099E-6</v>
      </c>
    </row>
    <row r="26" spans="1:68" x14ac:dyDescent="0.25">
      <c r="E26">
        <f t="shared" si="47"/>
        <v>-16</v>
      </c>
      <c r="F26">
        <f t="shared" si="0"/>
        <v>3.4447301171557268E-2</v>
      </c>
      <c r="G26">
        <f t="shared" si="1"/>
        <v>0.13778920468622907</v>
      </c>
      <c r="H26">
        <f t="shared" si="2"/>
        <v>6.8894602343114536E-2</v>
      </c>
      <c r="I26">
        <f t="shared" si="3"/>
        <v>0.13778920468622907</v>
      </c>
      <c r="J26">
        <f t="shared" si="4"/>
        <v>6.8894602343114536E-2</v>
      </c>
      <c r="K26">
        <f t="shared" si="5"/>
        <v>4.5929734895409691E-2</v>
      </c>
      <c r="M26" s="8">
        <f t="shared" si="6"/>
        <v>1.0832582150614323E-5</v>
      </c>
      <c r="N26" s="7">
        <f t="shared" si="7"/>
        <v>2.1665164301228647E-6</v>
      </c>
      <c r="O26" s="8">
        <f t="shared" si="8"/>
        <v>1.0832582150614323E-5</v>
      </c>
      <c r="P26" s="6">
        <f t="shared" si="9"/>
        <v>3.249774645184297E-6</v>
      </c>
      <c r="Q26" s="6">
        <f t="shared" si="10"/>
        <v>3.249774645184297E-6</v>
      </c>
      <c r="R26" s="7">
        <f t="shared" si="11"/>
        <v>2.1665164301228647E-6</v>
      </c>
      <c r="T26">
        <f t="shared" si="48"/>
        <v>-16</v>
      </c>
      <c r="U26">
        <f t="shared" si="49"/>
        <v>0.01</v>
      </c>
      <c r="V26">
        <f t="shared" si="12"/>
        <v>2.4371743311934338E-6</v>
      </c>
      <c r="W26">
        <f t="shared" si="13"/>
        <v>1.4659503951743909E-7</v>
      </c>
      <c r="X26">
        <f t="shared" si="14"/>
        <v>1.3730447747874008E-6</v>
      </c>
      <c r="Y26">
        <f t="shared" si="15"/>
        <v>2.1989255927615864E-7</v>
      </c>
      <c r="Z26">
        <f t="shared" si="16"/>
        <v>4.1191343243622027E-7</v>
      </c>
      <c r="AA26">
        <f t="shared" si="17"/>
        <v>3.8736397270151851E-7</v>
      </c>
      <c r="AC26">
        <f t="shared" si="50"/>
        <v>0.05</v>
      </c>
      <c r="AD26">
        <f t="shared" si="18"/>
        <v>6.4138119278717994E-6</v>
      </c>
      <c r="AE26">
        <f t="shared" si="19"/>
        <v>5.768479699732547E-7</v>
      </c>
      <c r="AF26">
        <f t="shared" si="55"/>
        <v>4.5555399223897838E-6</v>
      </c>
      <c r="AG26">
        <f t="shared" si="20"/>
        <v>8.652719549598821E-7</v>
      </c>
      <c r="AH26">
        <f t="shared" si="21"/>
        <v>1.3666619767169351E-6</v>
      </c>
      <c r="AI26">
        <f t="shared" si="22"/>
        <v>1.1292204823066461E-6</v>
      </c>
      <c r="AK26">
        <f t="shared" si="51"/>
        <v>0.1</v>
      </c>
      <c r="AL26">
        <f t="shared" si="23"/>
        <v>8.0571213079180709E-6</v>
      </c>
      <c r="AM26">
        <f t="shared" si="24"/>
        <v>9.1110798447795677E-7</v>
      </c>
      <c r="AN26">
        <f t="shared" si="25"/>
        <v>6.4138119278717994E-6</v>
      </c>
      <c r="AO26">
        <f t="shared" si="26"/>
        <v>1.3666619767169351E-6</v>
      </c>
      <c r="AP26">
        <f t="shared" si="27"/>
        <v>1.9241435783615402E-6</v>
      </c>
      <c r="AQ26">
        <f t="shared" si="28"/>
        <v>1.4846298677069781E-6</v>
      </c>
      <c r="AS26">
        <f t="shared" si="52"/>
        <v>0.3</v>
      </c>
      <c r="AT26">
        <f t="shared" si="29"/>
        <v>9.7168511565213695E-6</v>
      </c>
      <c r="AU26">
        <f t="shared" si="30"/>
        <v>1.4846298677069781E-6</v>
      </c>
      <c r="AV26">
        <f t="shared" si="31"/>
        <v>8.8094936183469316E-6</v>
      </c>
      <c r="AW26">
        <f t="shared" si="32"/>
        <v>2.2269448015604669E-6</v>
      </c>
      <c r="AX26">
        <f t="shared" si="33"/>
        <v>2.6428480855040796E-6</v>
      </c>
      <c r="AY26">
        <f t="shared" si="34"/>
        <v>1.8788640104423818E-6</v>
      </c>
      <c r="BA26">
        <f t="shared" si="53"/>
        <v>0.5</v>
      </c>
      <c r="BB26">
        <f t="shared" si="35"/>
        <v>1.013437819488312E-5</v>
      </c>
      <c r="BC26">
        <f t="shared" si="36"/>
        <v>1.6984580596568096E-6</v>
      </c>
      <c r="BD26">
        <f t="shared" si="37"/>
        <v>9.5207285374109785E-6</v>
      </c>
      <c r="BE26">
        <f t="shared" si="38"/>
        <v>2.5476870894852146E-6</v>
      </c>
      <c r="BF26">
        <f t="shared" si="39"/>
        <v>2.8562185612232941E-6</v>
      </c>
      <c r="BG26">
        <f t="shared" si="40"/>
        <v>1.9842447586573847E-6</v>
      </c>
      <c r="BJ26">
        <f t="shared" si="54"/>
        <v>2</v>
      </c>
      <c r="BK26">
        <f t="shared" si="41"/>
        <v>1.0649164659488864E-5</v>
      </c>
      <c r="BL26">
        <f t="shared" si="42"/>
        <v>2.0268756389766239E-6</v>
      </c>
      <c r="BM26">
        <f t="shared" si="43"/>
        <v>1.0471855007351215E-5</v>
      </c>
      <c r="BN26">
        <f t="shared" si="44"/>
        <v>3.0403134584649362E-6</v>
      </c>
      <c r="BO26">
        <f t="shared" si="45"/>
        <v>3.1415565022053645E-6</v>
      </c>
      <c r="BP26">
        <f t="shared" si="46"/>
        <v>2.1178796057075928E-6</v>
      </c>
    </row>
    <row r="27" spans="1:68" x14ac:dyDescent="0.25">
      <c r="A27" t="s">
        <v>25</v>
      </c>
      <c r="B27" t="s">
        <v>39</v>
      </c>
      <c r="C27">
        <v>6.3E-2</v>
      </c>
      <c r="E27">
        <f t="shared" si="47"/>
        <v>-15</v>
      </c>
      <c r="F27">
        <f t="shared" si="0"/>
        <v>3.5143182815527967E-2</v>
      </c>
      <c r="G27">
        <f t="shared" si="1"/>
        <v>0.14057273126211187</v>
      </c>
      <c r="H27">
        <f t="shared" si="2"/>
        <v>7.0286365631055933E-2</v>
      </c>
      <c r="I27">
        <f t="shared" si="3"/>
        <v>0.14057273126211187</v>
      </c>
      <c r="J27">
        <f t="shared" si="4"/>
        <v>7.0286365631055933E-2</v>
      </c>
      <c r="K27">
        <f t="shared" si="5"/>
        <v>4.6857577087370622E-2</v>
      </c>
      <c r="M27" s="8">
        <f t="shared" si="6"/>
        <v>1.1536990728582226E-5</v>
      </c>
      <c r="N27" s="7">
        <f t="shared" si="7"/>
        <v>2.3073981457164451E-6</v>
      </c>
      <c r="O27" s="8">
        <f t="shared" si="8"/>
        <v>1.1536990728582226E-5</v>
      </c>
      <c r="P27" s="6">
        <f t="shared" si="9"/>
        <v>3.4610972185746674E-6</v>
      </c>
      <c r="Q27" s="6">
        <f t="shared" si="10"/>
        <v>3.4610972185746674E-6</v>
      </c>
      <c r="R27" s="7">
        <f t="shared" si="11"/>
        <v>2.3073981457164451E-6</v>
      </c>
      <c r="T27">
        <f t="shared" si="48"/>
        <v>-15</v>
      </c>
      <c r="U27">
        <f t="shared" si="49"/>
        <v>0.01</v>
      </c>
      <c r="V27">
        <f t="shared" si="12"/>
        <v>2.5556440660656807E-6</v>
      </c>
      <c r="W27">
        <f t="shared" si="13"/>
        <v>1.5324143531007651E-7</v>
      </c>
      <c r="X27">
        <f t="shared" si="14"/>
        <v>1.4369800697666095E-6</v>
      </c>
      <c r="Y27">
        <f t="shared" si="15"/>
        <v>2.2986215296511476E-7</v>
      </c>
      <c r="Z27">
        <f t="shared" si="16"/>
        <v>4.3109402092998283E-7</v>
      </c>
      <c r="AA27">
        <f t="shared" si="17"/>
        <v>4.0582069513281662E-7</v>
      </c>
      <c r="AC27">
        <f t="shared" si="50"/>
        <v>0.05</v>
      </c>
      <c r="AD27">
        <f t="shared" si="18"/>
        <v>6.7750525333181297E-6</v>
      </c>
      <c r="AE27">
        <f t="shared" si="19"/>
        <v>6.0538518035480959E-7</v>
      </c>
      <c r="AF27">
        <f t="shared" si="55"/>
        <v>4.7956352609275145E-6</v>
      </c>
      <c r="AG27">
        <f t="shared" si="20"/>
        <v>9.0807777053221428E-7</v>
      </c>
      <c r="AH27">
        <f t="shared" si="21"/>
        <v>1.4386905782782541E-6</v>
      </c>
      <c r="AI27">
        <f t="shared" si="22"/>
        <v>1.1911293959145037E-6</v>
      </c>
      <c r="AK27">
        <f t="shared" si="51"/>
        <v>0.1</v>
      </c>
      <c r="AL27">
        <f t="shared" si="23"/>
        <v>8.5368647446540869E-6</v>
      </c>
      <c r="AM27">
        <f t="shared" si="24"/>
        <v>9.5912705218550269E-7</v>
      </c>
      <c r="AN27">
        <f t="shared" si="25"/>
        <v>6.7750525333181297E-6</v>
      </c>
      <c r="AO27">
        <f t="shared" si="26"/>
        <v>1.4386905782782541E-6</v>
      </c>
      <c r="AP27">
        <f t="shared" si="27"/>
        <v>2.0325157599954387E-6</v>
      </c>
      <c r="AQ27">
        <f t="shared" si="28"/>
        <v>1.5711808620836052E-6</v>
      </c>
      <c r="AS27">
        <f t="shared" si="52"/>
        <v>0.3</v>
      </c>
      <c r="AT27">
        <f t="shared" si="29"/>
        <v>1.0327219517037739E-5</v>
      </c>
      <c r="AU27">
        <f t="shared" si="30"/>
        <v>1.5711808620836055E-6</v>
      </c>
      <c r="AV27">
        <f t="shared" si="31"/>
        <v>9.3470825280756299E-6</v>
      </c>
      <c r="AW27">
        <f t="shared" si="32"/>
        <v>2.3567712931254079E-6</v>
      </c>
      <c r="AX27">
        <f t="shared" si="33"/>
        <v>2.8041247584226891E-6</v>
      </c>
      <c r="AY27">
        <f t="shared" si="34"/>
        <v>1.9956878253248278E-6</v>
      </c>
      <c r="BA27">
        <f t="shared" si="53"/>
        <v>0.5</v>
      </c>
      <c r="BB27">
        <f t="shared" si="35"/>
        <v>1.0779349433064909E-5</v>
      </c>
      <c r="BC27">
        <f t="shared" si="36"/>
        <v>1.8010430612385025E-6</v>
      </c>
      <c r="BD27">
        <f t="shared" si="37"/>
        <v>1.0115085528842915E-5</v>
      </c>
      <c r="BE27">
        <f t="shared" si="38"/>
        <v>2.7015645918577535E-6</v>
      </c>
      <c r="BF27">
        <f t="shared" si="39"/>
        <v>3.034525658652874E-6</v>
      </c>
      <c r="BG27">
        <f t="shared" si="40"/>
        <v>2.1096883744447011E-6</v>
      </c>
      <c r="BJ27">
        <f t="shared" si="54"/>
        <v>2</v>
      </c>
      <c r="BK27">
        <f t="shared" si="41"/>
        <v>1.1337768100052131E-5</v>
      </c>
      <c r="BL27">
        <f t="shared" si="42"/>
        <v>2.1558698866129819E-6</v>
      </c>
      <c r="BM27">
        <f t="shared" si="43"/>
        <v>1.1145309093571284E-5</v>
      </c>
      <c r="BN27">
        <f t="shared" si="44"/>
        <v>3.2338048299194728E-6</v>
      </c>
      <c r="BO27">
        <f t="shared" si="45"/>
        <v>3.3435927280713849E-6</v>
      </c>
      <c r="BP27">
        <f t="shared" si="46"/>
        <v>2.2545761576629259E-6</v>
      </c>
    </row>
    <row r="28" spans="1:68" x14ac:dyDescent="0.25">
      <c r="A28" t="s">
        <v>26</v>
      </c>
      <c r="B28" t="s">
        <v>40</v>
      </c>
      <c r="C28">
        <v>6.3E-2</v>
      </c>
      <c r="E28">
        <f t="shared" si="47"/>
        <v>-14</v>
      </c>
      <c r="F28">
        <f t="shared" si="0"/>
        <v>3.5853122201206886E-2</v>
      </c>
      <c r="G28">
        <f t="shared" si="1"/>
        <v>0.14341248880482754</v>
      </c>
      <c r="H28">
        <f t="shared" si="2"/>
        <v>7.1706244402413771E-2</v>
      </c>
      <c r="I28">
        <f t="shared" si="3"/>
        <v>0.14341248880482754</v>
      </c>
      <c r="J28">
        <f t="shared" si="4"/>
        <v>7.1706244402413771E-2</v>
      </c>
      <c r="K28">
        <f t="shared" si="5"/>
        <v>4.7804162934942517E-2</v>
      </c>
      <c r="M28" s="8">
        <f t="shared" si="6"/>
        <v>1.2287204769902812E-5</v>
      </c>
      <c r="N28" s="7">
        <f t="shared" si="7"/>
        <v>2.4574409539805624E-6</v>
      </c>
      <c r="O28" s="8">
        <f t="shared" si="8"/>
        <v>1.2287204769902812E-5</v>
      </c>
      <c r="P28" s="6">
        <f t="shared" si="9"/>
        <v>3.6861614309708433E-6</v>
      </c>
      <c r="Q28" s="6">
        <f t="shared" si="10"/>
        <v>3.6861614309708433E-6</v>
      </c>
      <c r="R28" s="7">
        <f t="shared" si="11"/>
        <v>2.4574409539805624E-6</v>
      </c>
      <c r="T28">
        <f t="shared" si="48"/>
        <v>-14</v>
      </c>
      <c r="U28">
        <f t="shared" si="49"/>
        <v>0.01</v>
      </c>
      <c r="V28">
        <f t="shared" si="12"/>
        <v>2.6796877028320231E-6</v>
      </c>
      <c r="W28">
        <f t="shared" si="13"/>
        <v>1.6018519568553092E-7</v>
      </c>
      <c r="X28">
        <f t="shared" si="14"/>
        <v>1.5038268934974846E-6</v>
      </c>
      <c r="Y28">
        <f t="shared" si="15"/>
        <v>2.4027779352829637E-7</v>
      </c>
      <c r="Z28">
        <f t="shared" si="16"/>
        <v>4.5114806804924532E-7</v>
      </c>
      <c r="AA28">
        <f t="shared" si="17"/>
        <v>4.2513217547088525E-7</v>
      </c>
      <c r="AC28">
        <f t="shared" si="50"/>
        <v>0.05</v>
      </c>
      <c r="AD28">
        <f t="shared" si="18"/>
        <v>7.1559452090200657E-6</v>
      </c>
      <c r="AE28">
        <f t="shared" si="19"/>
        <v>6.3528497284897804E-7</v>
      </c>
      <c r="AF28">
        <f t="shared" si="55"/>
        <v>5.0478941447227524E-6</v>
      </c>
      <c r="AG28">
        <f t="shared" si="20"/>
        <v>9.5292745927346691E-7</v>
      </c>
      <c r="AH28">
        <f t="shared" si="21"/>
        <v>1.5143682434168253E-6</v>
      </c>
      <c r="AI28">
        <f t="shared" si="22"/>
        <v>1.2563069302148244E-6</v>
      </c>
      <c r="AK28">
        <f t="shared" si="51"/>
        <v>0.1</v>
      </c>
      <c r="AL28">
        <f t="shared" si="23"/>
        <v>9.0444772787074431E-6</v>
      </c>
      <c r="AM28">
        <f t="shared" si="24"/>
        <v>1.0095788289445503E-6</v>
      </c>
      <c r="AN28">
        <f t="shared" si="25"/>
        <v>7.1559452090200657E-6</v>
      </c>
      <c r="AO28">
        <f t="shared" si="26"/>
        <v>1.5143682434168253E-6</v>
      </c>
      <c r="AP28">
        <f t="shared" si="27"/>
        <v>2.1467835627060191E-6</v>
      </c>
      <c r="AQ28">
        <f t="shared" si="28"/>
        <v>1.6626331120742719E-6</v>
      </c>
      <c r="AS28">
        <f t="shared" si="52"/>
        <v>0.3</v>
      </c>
      <c r="AT28">
        <f t="shared" si="29"/>
        <v>1.0975516341225179E-5</v>
      </c>
      <c r="AU28">
        <f t="shared" si="30"/>
        <v>1.6626331120742719E-6</v>
      </c>
      <c r="AV28">
        <f t="shared" si="31"/>
        <v>9.9168671134299254E-6</v>
      </c>
      <c r="AW28">
        <f t="shared" si="32"/>
        <v>2.4939496681114078E-6</v>
      </c>
      <c r="AX28">
        <f t="shared" si="33"/>
        <v>2.975060134028978E-6</v>
      </c>
      <c r="AY28">
        <f t="shared" si="34"/>
        <v>2.1196764293245955E-6</v>
      </c>
      <c r="BA28">
        <f t="shared" si="53"/>
        <v>0.5</v>
      </c>
      <c r="BB28">
        <f t="shared" si="35"/>
        <v>1.1465086476895719E-5</v>
      </c>
      <c r="BC28">
        <f t="shared" si="36"/>
        <v>1.9096932346972215E-6</v>
      </c>
      <c r="BD28">
        <f t="shared" si="37"/>
        <v>1.0746082354537017E-5</v>
      </c>
      <c r="BE28">
        <f t="shared" si="38"/>
        <v>2.8645398520458325E-6</v>
      </c>
      <c r="BF28">
        <f t="shared" si="39"/>
        <v>3.223824706361105E-6</v>
      </c>
      <c r="BG28">
        <f t="shared" si="40"/>
        <v>2.2429922226352352E-6</v>
      </c>
      <c r="BJ28">
        <f t="shared" si="54"/>
        <v>2</v>
      </c>
      <c r="BK28">
        <f t="shared" si="41"/>
        <v>1.2070816539670239E-5</v>
      </c>
      <c r="BL28">
        <f t="shared" si="42"/>
        <v>2.2930172953791439E-6</v>
      </c>
      <c r="BM28">
        <f t="shared" si="43"/>
        <v>1.1861917975197369E-5</v>
      </c>
      <c r="BN28">
        <f t="shared" si="44"/>
        <v>3.4395259430687156E-6</v>
      </c>
      <c r="BO28">
        <f t="shared" si="45"/>
        <v>3.5585753925592105E-6</v>
      </c>
      <c r="BP28">
        <f t="shared" si="46"/>
        <v>2.4000741852761179E-6</v>
      </c>
    </row>
    <row r="29" spans="1:68" x14ac:dyDescent="0.25">
      <c r="A29" t="s">
        <v>27</v>
      </c>
      <c r="B29" t="s">
        <v>41</v>
      </c>
      <c r="C29">
        <v>6.3E-2</v>
      </c>
      <c r="E29">
        <f t="shared" si="47"/>
        <v>-13</v>
      </c>
      <c r="F29">
        <f t="shared" si="0"/>
        <v>3.6577403313814282E-2</v>
      </c>
      <c r="G29">
        <f t="shared" si="1"/>
        <v>0.14630961325525713</v>
      </c>
      <c r="H29">
        <f t="shared" si="2"/>
        <v>7.3154806627628563E-2</v>
      </c>
      <c r="I29">
        <f t="shared" si="3"/>
        <v>0.14630961325525713</v>
      </c>
      <c r="J29">
        <f t="shared" si="4"/>
        <v>7.3154806627628563E-2</v>
      </c>
      <c r="K29">
        <f t="shared" si="5"/>
        <v>4.8769871085085709E-2</v>
      </c>
      <c r="M29" s="8">
        <f t="shared" si="6"/>
        <v>1.3086202859077407E-5</v>
      </c>
      <c r="N29" s="7">
        <f t="shared" si="7"/>
        <v>2.6172405718154814E-6</v>
      </c>
      <c r="O29" s="8">
        <f t="shared" si="8"/>
        <v>1.3086202859077407E-5</v>
      </c>
      <c r="P29" s="6">
        <f t="shared" si="9"/>
        <v>3.9258608577232219E-6</v>
      </c>
      <c r="Q29" s="6">
        <f t="shared" si="10"/>
        <v>3.9258608577232219E-6</v>
      </c>
      <c r="R29" s="7">
        <f t="shared" si="11"/>
        <v>2.6172405718154814E-6</v>
      </c>
      <c r="T29">
        <f t="shared" si="48"/>
        <v>-13</v>
      </c>
      <c r="U29">
        <f t="shared" si="49"/>
        <v>0.01</v>
      </c>
      <c r="V29">
        <f t="shared" si="12"/>
        <v>2.809560415145814E-6</v>
      </c>
      <c r="W29">
        <f t="shared" si="13"/>
        <v>1.6743951426336576E-7</v>
      </c>
      <c r="X29">
        <f t="shared" si="14"/>
        <v>1.5737157465446452E-6</v>
      </c>
      <c r="Y29">
        <f t="shared" si="15"/>
        <v>2.5115927139504869E-7</v>
      </c>
      <c r="Z29">
        <f t="shared" si="16"/>
        <v>4.7211472396339351E-7</v>
      </c>
      <c r="AA29">
        <f t="shared" si="17"/>
        <v>4.4533712997707596E-7</v>
      </c>
      <c r="AC29">
        <f t="shared" si="50"/>
        <v>0.05</v>
      </c>
      <c r="AD29">
        <f t="shared" si="18"/>
        <v>7.5575163715896385E-6</v>
      </c>
      <c r="AE29">
        <f t="shared" si="19"/>
        <v>6.6661039375905154E-7</v>
      </c>
      <c r="AF29">
        <f t="shared" si="55"/>
        <v>5.3129078829399296E-6</v>
      </c>
      <c r="AG29">
        <f t="shared" si="20"/>
        <v>9.9991559063857704E-7</v>
      </c>
      <c r="AH29">
        <f t="shared" si="21"/>
        <v>1.5938723648819784E-6</v>
      </c>
      <c r="AI29">
        <f t="shared" si="22"/>
        <v>1.3249184913691186E-6</v>
      </c>
      <c r="AK29">
        <f t="shared" si="51"/>
        <v>0.1</v>
      </c>
      <c r="AL29">
        <f t="shared" si="23"/>
        <v>9.5815285263618635E-6</v>
      </c>
      <c r="AM29">
        <f t="shared" si="24"/>
        <v>1.0625815765879858E-6</v>
      </c>
      <c r="AN29">
        <f t="shared" si="25"/>
        <v>7.5575163715896385E-6</v>
      </c>
      <c r="AO29">
        <f t="shared" si="26"/>
        <v>1.5938723648819784E-6</v>
      </c>
      <c r="AP29">
        <f t="shared" si="27"/>
        <v>2.2672549114768913E-6</v>
      </c>
      <c r="AQ29">
        <f t="shared" si="28"/>
        <v>1.7592544462975351E-6</v>
      </c>
      <c r="AS29">
        <f t="shared" si="52"/>
        <v>0.3</v>
      </c>
      <c r="AT29">
        <f t="shared" si="29"/>
        <v>1.1664065439541322E-5</v>
      </c>
      <c r="AU29">
        <f t="shared" si="30"/>
        <v>1.7592544462975351E-6</v>
      </c>
      <c r="AV29">
        <f t="shared" si="31"/>
        <v>1.0520729702514166E-5</v>
      </c>
      <c r="AW29">
        <f t="shared" si="32"/>
        <v>2.6388816694463027E-6</v>
      </c>
      <c r="AX29">
        <f t="shared" si="33"/>
        <v>3.15621891075425E-6</v>
      </c>
      <c r="AY29">
        <f t="shared" si="34"/>
        <v>2.2512614667712918E-6</v>
      </c>
      <c r="BA29">
        <f t="shared" si="53"/>
        <v>0.5</v>
      </c>
      <c r="BB29">
        <f t="shared" si="35"/>
        <v>1.2194142707332771E-5</v>
      </c>
      <c r="BC29">
        <f t="shared" si="36"/>
        <v>2.0247575760425938E-6</v>
      </c>
      <c r="BD29">
        <f t="shared" si="37"/>
        <v>1.1415940953260948E-5</v>
      </c>
      <c r="BE29">
        <f t="shared" si="38"/>
        <v>3.0371363640638903E-6</v>
      </c>
      <c r="BF29">
        <f t="shared" si="39"/>
        <v>3.4247822859782839E-6</v>
      </c>
      <c r="BG29">
        <f t="shared" si="40"/>
        <v>2.3846430987914818E-6</v>
      </c>
      <c r="BJ29">
        <f t="shared" si="54"/>
        <v>2</v>
      </c>
      <c r="BK29">
        <f t="shared" si="41"/>
        <v>1.2851171615460537E-5</v>
      </c>
      <c r="BL29">
        <f t="shared" si="42"/>
        <v>2.4388285414665541E-6</v>
      </c>
      <c r="BM29">
        <f t="shared" si="43"/>
        <v>1.2624433850518426E-5</v>
      </c>
      <c r="BN29">
        <f t="shared" si="44"/>
        <v>3.658242812199831E-6</v>
      </c>
      <c r="BO29">
        <f t="shared" si="45"/>
        <v>3.7873301551555275E-6</v>
      </c>
      <c r="BP29">
        <f t="shared" si="46"/>
        <v>2.5549385597215146E-6</v>
      </c>
    </row>
    <row r="30" spans="1:68" x14ac:dyDescent="0.25">
      <c r="A30" t="s">
        <v>28</v>
      </c>
      <c r="B30" t="s">
        <v>42</v>
      </c>
      <c r="C30">
        <v>6.3E-2</v>
      </c>
      <c r="E30">
        <f t="shared" si="47"/>
        <v>-12</v>
      </c>
      <c r="F30">
        <f t="shared" si="0"/>
        <v>3.7316315875452442E-2</v>
      </c>
      <c r="G30">
        <f t="shared" si="1"/>
        <v>0.14926526350180977</v>
      </c>
      <c r="H30">
        <f t="shared" si="2"/>
        <v>7.4632631750904885E-2</v>
      </c>
      <c r="I30">
        <f t="shared" si="3"/>
        <v>0.14926526350180977</v>
      </c>
      <c r="J30">
        <f t="shared" si="4"/>
        <v>7.4632631750904885E-2</v>
      </c>
      <c r="K30">
        <f t="shared" si="5"/>
        <v>4.975508783393659E-2</v>
      </c>
      <c r="M30" s="8">
        <f t="shared" si="6"/>
        <v>1.393715726854288E-5</v>
      </c>
      <c r="N30" s="7">
        <f t="shared" si="7"/>
        <v>2.7874314537085759E-6</v>
      </c>
      <c r="O30" s="8">
        <f t="shared" si="8"/>
        <v>1.393715726854288E-5</v>
      </c>
      <c r="P30" s="6">
        <f t="shared" si="9"/>
        <v>4.1811471805628637E-6</v>
      </c>
      <c r="Q30" s="6">
        <f t="shared" si="10"/>
        <v>4.1811471805628637E-6</v>
      </c>
      <c r="R30" s="7">
        <f t="shared" si="11"/>
        <v>2.7874314537085759E-6</v>
      </c>
      <c r="T30">
        <f t="shared" si="48"/>
        <v>-12</v>
      </c>
      <c r="U30">
        <f t="shared" si="49"/>
        <v>0.01</v>
      </c>
      <c r="V30">
        <f t="shared" si="12"/>
        <v>2.9455288330623038E-6</v>
      </c>
      <c r="W30">
        <f t="shared" si="13"/>
        <v>1.7501816732792469E-7</v>
      </c>
      <c r="X30">
        <f t="shared" si="14"/>
        <v>1.6467829228758286E-6</v>
      </c>
      <c r="Y30">
        <f t="shared" si="15"/>
        <v>2.62527250991887E-7</v>
      </c>
      <c r="Z30">
        <f t="shared" si="16"/>
        <v>4.9403487686274863E-7</v>
      </c>
      <c r="AA30">
        <f t="shared" si="17"/>
        <v>4.6647600309032022E-7</v>
      </c>
      <c r="AC30">
        <f t="shared" si="50"/>
        <v>0.05</v>
      </c>
      <c r="AD30">
        <f t="shared" si="18"/>
        <v>7.9808436308872517E-6</v>
      </c>
      <c r="AE30">
        <f t="shared" si="19"/>
        <v>6.9942733739020689E-7</v>
      </c>
      <c r="AF30">
        <f t="shared" si="55"/>
        <v>5.5912954226940214E-6</v>
      </c>
      <c r="AG30">
        <f t="shared" si="20"/>
        <v>1.0491410060853103E-6</v>
      </c>
      <c r="AH30">
        <f t="shared" si="21"/>
        <v>1.6773886268082063E-6</v>
      </c>
      <c r="AI30">
        <f t="shared" si="22"/>
        <v>1.3971374865354457E-6</v>
      </c>
      <c r="AK30">
        <f t="shared" si="51"/>
        <v>0.1</v>
      </c>
      <c r="AL30">
        <f t="shared" si="23"/>
        <v>1.0149673168616067E-5</v>
      </c>
      <c r="AM30">
        <f t="shared" si="24"/>
        <v>1.1182590845388042E-6</v>
      </c>
      <c r="AN30">
        <f t="shared" si="25"/>
        <v>7.9808436308872517E-6</v>
      </c>
      <c r="AO30">
        <f t="shared" si="26"/>
        <v>1.6773886268082063E-6</v>
      </c>
      <c r="AP30">
        <f t="shared" si="27"/>
        <v>2.3942530892661755E-6</v>
      </c>
      <c r="AQ30">
        <f t="shared" si="28"/>
        <v>1.8613267128523595E-6</v>
      </c>
      <c r="AS30">
        <f t="shared" si="52"/>
        <v>0.3</v>
      </c>
      <c r="AT30">
        <f t="shared" si="29"/>
        <v>1.2395330388070147E-5</v>
      </c>
      <c r="AU30">
        <f t="shared" si="30"/>
        <v>1.8613267128523599E-6</v>
      </c>
      <c r="AV30">
        <f t="shared" si="31"/>
        <v>1.1160659339848776E-5</v>
      </c>
      <c r="AW30">
        <f t="shared" si="32"/>
        <v>2.7919900692785396E-6</v>
      </c>
      <c r="AX30">
        <f t="shared" si="33"/>
        <v>3.3481978019546328E-6</v>
      </c>
      <c r="AY30">
        <f t="shared" si="34"/>
        <v>2.3908999903086864E-6</v>
      </c>
      <c r="BA30">
        <f t="shared" si="53"/>
        <v>0.5</v>
      </c>
      <c r="BB30">
        <f t="shared" si="35"/>
        <v>1.2969229536455627E-5</v>
      </c>
      <c r="BC30">
        <f t="shared" si="36"/>
        <v>2.1466044854106123E-6</v>
      </c>
      <c r="BD30">
        <f t="shared" si="37"/>
        <v>1.2127015155819102E-5</v>
      </c>
      <c r="BE30">
        <f t="shared" si="38"/>
        <v>3.2199067281159183E-6</v>
      </c>
      <c r="BF30">
        <f t="shared" si="39"/>
        <v>3.6381045467457305E-6</v>
      </c>
      <c r="BG30">
        <f t="shared" si="40"/>
        <v>2.5351574868467336E-6</v>
      </c>
      <c r="BJ30">
        <f t="shared" si="54"/>
        <v>2</v>
      </c>
      <c r="BK30">
        <f t="shared" si="41"/>
        <v>1.3681878616432679E-5</v>
      </c>
      <c r="BL30">
        <f t="shared" si="42"/>
        <v>2.5938459072911255E-6</v>
      </c>
      <c r="BM30">
        <f t="shared" si="43"/>
        <v>1.3435783333630968E-5</v>
      </c>
      <c r="BN30">
        <f t="shared" si="44"/>
        <v>3.8907688609366882E-6</v>
      </c>
      <c r="BO30">
        <f t="shared" si="45"/>
        <v>4.0307350000892901E-6</v>
      </c>
      <c r="BP30">
        <f t="shared" si="46"/>
        <v>2.719770249873289E-6</v>
      </c>
    </row>
    <row r="31" spans="1:68" x14ac:dyDescent="0.25">
      <c r="A31" t="s">
        <v>29</v>
      </c>
      <c r="B31" t="s">
        <v>43</v>
      </c>
      <c r="C31">
        <v>6.3E-2</v>
      </c>
      <c r="E31">
        <f t="shared" si="47"/>
        <v>-11</v>
      </c>
      <c r="F31">
        <f t="shared" si="0"/>
        <v>3.8070155460998269E-2</v>
      </c>
      <c r="G31">
        <f t="shared" si="1"/>
        <v>0.15228062184399307</v>
      </c>
      <c r="H31">
        <f t="shared" si="2"/>
        <v>7.6140310921996537E-2</v>
      </c>
      <c r="I31">
        <f t="shared" si="3"/>
        <v>0.15228062184399307</v>
      </c>
      <c r="J31">
        <f t="shared" si="4"/>
        <v>7.6140310921996537E-2</v>
      </c>
      <c r="K31">
        <f t="shared" si="5"/>
        <v>5.0760207281331023E-2</v>
      </c>
      <c r="M31" s="8">
        <f t="shared" si="6"/>
        <v>1.4843446553585833E-5</v>
      </c>
      <c r="N31" s="7">
        <f t="shared" si="7"/>
        <v>2.9686893107171667E-6</v>
      </c>
      <c r="O31" s="8">
        <f t="shared" si="8"/>
        <v>1.4843446553585833E-5</v>
      </c>
      <c r="P31" s="6">
        <f t="shared" si="9"/>
        <v>4.4530339660757503E-6</v>
      </c>
      <c r="Q31" s="6">
        <f t="shared" si="10"/>
        <v>4.4530339660757503E-6</v>
      </c>
      <c r="R31" s="7">
        <f t="shared" si="11"/>
        <v>2.9686893107171667E-6</v>
      </c>
      <c r="T31">
        <f t="shared" si="48"/>
        <v>-11</v>
      </c>
      <c r="U31">
        <f t="shared" si="49"/>
        <v>0.01</v>
      </c>
      <c r="V31">
        <f t="shared" si="12"/>
        <v>3.0878715517425497E-6</v>
      </c>
      <c r="W31">
        <f t="shared" si="13"/>
        <v>1.8293553949843057E-7</v>
      </c>
      <c r="X31">
        <f t="shared" si="14"/>
        <v>1.7231707657785404E-6</v>
      </c>
      <c r="Y31">
        <f t="shared" si="15"/>
        <v>2.7440330924764587E-7</v>
      </c>
      <c r="Z31">
        <f t="shared" si="16"/>
        <v>5.1695122973356218E-7</v>
      </c>
      <c r="AA31">
        <f t="shared" si="17"/>
        <v>4.8859104396592745E-7</v>
      </c>
      <c r="AC31">
        <f t="shared" si="50"/>
        <v>0.05</v>
      </c>
      <c r="AD31">
        <f t="shared" si="18"/>
        <v>8.4270582218736003E-6</v>
      </c>
      <c r="AE31">
        <f t="shared" si="19"/>
        <v>7.3380467284867733E-7</v>
      </c>
      <c r="AF31">
        <f t="shared" si="55"/>
        <v>5.8837046004923911E-6</v>
      </c>
      <c r="AG31">
        <f t="shared" si="20"/>
        <v>1.1007070092730159E-6</v>
      </c>
      <c r="AH31">
        <f t="shared" si="21"/>
        <v>1.7651113801477177E-6</v>
      </c>
      <c r="AI31">
        <f t="shared" si="22"/>
        <v>1.473145694524196E-6</v>
      </c>
      <c r="AK31">
        <f t="shared" si="51"/>
        <v>0.1</v>
      </c>
      <c r="AL31">
        <f t="shared" si="23"/>
        <v>1.0750655349105314E-5</v>
      </c>
      <c r="AM31">
        <f t="shared" si="24"/>
        <v>1.1767409200984785E-6</v>
      </c>
      <c r="AN31">
        <f t="shared" si="25"/>
        <v>8.4270582218736003E-6</v>
      </c>
      <c r="AO31">
        <f t="shared" si="26"/>
        <v>1.7651113801477177E-6</v>
      </c>
      <c r="AP31">
        <f t="shared" si="27"/>
        <v>2.5281174665620805E-6</v>
      </c>
      <c r="AQ31">
        <f t="shared" si="28"/>
        <v>1.9691464772115544E-6</v>
      </c>
      <c r="AS31">
        <f t="shared" si="52"/>
        <v>0.3</v>
      </c>
      <c r="AT31">
        <f t="shared" si="29"/>
        <v>1.3171922733030119E-5</v>
      </c>
      <c r="AU31">
        <f t="shared" si="30"/>
        <v>1.9691464772115539E-6</v>
      </c>
      <c r="AV31">
        <f t="shared" si="31"/>
        <v>1.1838757603938957E-5</v>
      </c>
      <c r="AW31">
        <f t="shared" si="32"/>
        <v>2.9537197158173311E-6</v>
      </c>
      <c r="AX31">
        <f t="shared" si="33"/>
        <v>3.5516272811816875E-6</v>
      </c>
      <c r="AY31">
        <f t="shared" si="34"/>
        <v>2.5390759120541549E-6</v>
      </c>
      <c r="BA31">
        <f t="shared" si="53"/>
        <v>0.5</v>
      </c>
      <c r="BB31">
        <f t="shared" si="35"/>
        <v>1.3793226034687361E-5</v>
      </c>
      <c r="BC31">
        <f t="shared" si="36"/>
        <v>2.2756228004479894E-6</v>
      </c>
      <c r="BD31">
        <f t="shared" si="37"/>
        <v>1.2881798298258184E-5</v>
      </c>
      <c r="BE31">
        <f t="shared" si="38"/>
        <v>3.413434200671984E-6</v>
      </c>
      <c r="BF31">
        <f t="shared" si="39"/>
        <v>3.8645394894774551E-6</v>
      </c>
      <c r="BG31">
        <f t="shared" si="40"/>
        <v>2.6950833334267609E-6</v>
      </c>
      <c r="BJ31">
        <f t="shared" si="54"/>
        <v>2</v>
      </c>
      <c r="BK31">
        <f t="shared" si="41"/>
        <v>1.4566178218951784E-5</v>
      </c>
      <c r="BL31">
        <f t="shared" si="42"/>
        <v>2.7586452069374724E-6</v>
      </c>
      <c r="BM31">
        <f t="shared" si="43"/>
        <v>1.4299078415363924E-5</v>
      </c>
      <c r="BN31">
        <f t="shared" si="44"/>
        <v>4.137967810406209E-6</v>
      </c>
      <c r="BO31">
        <f t="shared" si="45"/>
        <v>4.2897235246091768E-6</v>
      </c>
      <c r="BP31">
        <f t="shared" si="46"/>
        <v>2.8952086159821909E-6</v>
      </c>
    </row>
    <row r="32" spans="1:68" x14ac:dyDescent="0.25">
      <c r="A32" t="s">
        <v>30</v>
      </c>
      <c r="B32" t="s">
        <v>44</v>
      </c>
      <c r="C32">
        <v>6.3E-2</v>
      </c>
      <c r="E32">
        <f t="shared" si="47"/>
        <v>-10</v>
      </c>
      <c r="F32">
        <f t="shared" si="0"/>
        <v>3.8839223616337348E-2</v>
      </c>
      <c r="G32">
        <f t="shared" si="1"/>
        <v>0.15535689446534939</v>
      </c>
      <c r="H32">
        <f t="shared" si="2"/>
        <v>7.7678447232674697E-2</v>
      </c>
      <c r="I32">
        <f t="shared" si="3"/>
        <v>0.15535689446534939</v>
      </c>
      <c r="J32">
        <f t="shared" si="4"/>
        <v>7.7678447232674697E-2</v>
      </c>
      <c r="K32">
        <f t="shared" si="5"/>
        <v>5.17856314884498E-2</v>
      </c>
      <c r="M32" s="8">
        <f t="shared" si="6"/>
        <v>1.5808668966264347E-5</v>
      </c>
      <c r="N32" s="7">
        <f t="shared" si="7"/>
        <v>3.1617337932528692E-6</v>
      </c>
      <c r="O32" s="8">
        <f t="shared" si="8"/>
        <v>1.5808668966264347E-5</v>
      </c>
      <c r="P32" s="6">
        <f t="shared" si="9"/>
        <v>4.7426006898793036E-6</v>
      </c>
      <c r="Q32" s="6">
        <f t="shared" si="10"/>
        <v>4.7426006898793036E-6</v>
      </c>
      <c r="R32" s="7">
        <f t="shared" si="11"/>
        <v>3.1617337932528692E-6</v>
      </c>
      <c r="T32">
        <f t="shared" si="48"/>
        <v>-10</v>
      </c>
      <c r="U32">
        <f t="shared" si="49"/>
        <v>0.01</v>
      </c>
      <c r="V32">
        <f t="shared" si="12"/>
        <v>3.2368796626357804E-6</v>
      </c>
      <c r="W32">
        <f t="shared" si="13"/>
        <v>1.9120665052858813E-7</v>
      </c>
      <c r="X32">
        <f t="shared" si="14"/>
        <v>1.8030279350536912E-6</v>
      </c>
      <c r="Y32">
        <f t="shared" si="15"/>
        <v>2.8680997579288221E-7</v>
      </c>
      <c r="Z32">
        <f t="shared" si="16"/>
        <v>5.4090838051610733E-7</v>
      </c>
      <c r="AA32">
        <f t="shared" si="17"/>
        <v>5.1172638639194344E-7</v>
      </c>
      <c r="AC32">
        <f t="shared" si="50"/>
        <v>0.05</v>
      </c>
      <c r="AD32">
        <f t="shared" si="18"/>
        <v>8.8973475469213616E-6</v>
      </c>
      <c r="AE32">
        <f t="shared" si="19"/>
        <v>7.6981437645044839E-7</v>
      </c>
      <c r="AF32">
        <f t="shared" si="55"/>
        <v>6.1908134492955714E-6</v>
      </c>
      <c r="AG32">
        <f t="shared" si="20"/>
        <v>1.1547215646756725E-6</v>
      </c>
      <c r="AH32">
        <f t="shared" si="21"/>
        <v>1.8572440347886712E-6</v>
      </c>
      <c r="AI32">
        <f t="shared" si="22"/>
        <v>1.5531336530596902E-6</v>
      </c>
      <c r="AK32">
        <f t="shared" si="51"/>
        <v>0.1</v>
      </c>
      <c r="AL32">
        <f t="shared" si="23"/>
        <v>1.1386313287050193E-5</v>
      </c>
      <c r="AM32">
        <f t="shared" si="24"/>
        <v>1.2381626898591143E-6</v>
      </c>
      <c r="AN32">
        <f t="shared" si="25"/>
        <v>8.8973475469213616E-6</v>
      </c>
      <c r="AO32">
        <f t="shared" si="26"/>
        <v>1.8572440347886712E-6</v>
      </c>
      <c r="AP32">
        <f t="shared" si="27"/>
        <v>2.6692042640764079E-6</v>
      </c>
      <c r="AQ32">
        <f t="shared" si="28"/>
        <v>2.0830257529965627E-6</v>
      </c>
      <c r="AS32">
        <f t="shared" si="52"/>
        <v>0.3</v>
      </c>
      <c r="AT32">
        <f t="shared" si="29"/>
        <v>1.3996610661725753E-5</v>
      </c>
      <c r="AU32">
        <f t="shared" si="30"/>
        <v>2.0830257529965627E-6</v>
      </c>
      <c r="AV32">
        <f t="shared" si="31"/>
        <v>1.2557244726643219E-5</v>
      </c>
      <c r="AW32">
        <f t="shared" si="32"/>
        <v>3.124538629494844E-6</v>
      </c>
      <c r="AX32">
        <f t="shared" si="33"/>
        <v>3.7671734179929659E-6</v>
      </c>
      <c r="AY32">
        <f t="shared" si="34"/>
        <v>2.696301534438889E-6</v>
      </c>
      <c r="BA32">
        <f t="shared" si="53"/>
        <v>0.5</v>
      </c>
      <c r="BB32">
        <f t="shared" si="35"/>
        <v>1.4669189132304507E-5</v>
      </c>
      <c r="BC32">
        <f t="shared" si="36"/>
        <v>2.4122228818789354E-6</v>
      </c>
      <c r="BD32">
        <f t="shared" si="37"/>
        <v>1.3682931258725845E-5</v>
      </c>
      <c r="BE32">
        <f t="shared" si="38"/>
        <v>3.6183343228184032E-6</v>
      </c>
      <c r="BF32">
        <f t="shared" si="39"/>
        <v>4.1048793776177533E-6</v>
      </c>
      <c r="BG32">
        <f t="shared" si="40"/>
        <v>2.8650019254071965E-6</v>
      </c>
      <c r="BJ32">
        <f t="shared" si="54"/>
        <v>2</v>
      </c>
      <c r="BK32">
        <f t="shared" si="41"/>
        <v>1.5507518967801823E-5</v>
      </c>
      <c r="BL32">
        <f t="shared" si="42"/>
        <v>2.9338378264609015E-6</v>
      </c>
      <c r="BM32">
        <f t="shared" si="43"/>
        <v>1.5217628105369636E-5</v>
      </c>
      <c r="BN32">
        <f t="shared" si="44"/>
        <v>4.4007567396913518E-6</v>
      </c>
      <c r="BO32">
        <f t="shared" si="45"/>
        <v>4.5652884316108905E-6</v>
      </c>
      <c r="BP32">
        <f t="shared" si="46"/>
        <v>3.0819338479909495E-6</v>
      </c>
    </row>
    <row r="33" spans="2:68" x14ac:dyDescent="0.25">
      <c r="B33" t="s">
        <v>45</v>
      </c>
      <c r="C33">
        <v>5.47</v>
      </c>
      <c r="E33">
        <f t="shared" si="47"/>
        <v>-9</v>
      </c>
      <c r="F33">
        <f t="shared" si="0"/>
        <v>3.9623827978986184E-2</v>
      </c>
      <c r="G33">
        <f t="shared" si="1"/>
        <v>0.15849531191594474</v>
      </c>
      <c r="H33">
        <f t="shared" si="2"/>
        <v>7.9247655957972368E-2</v>
      </c>
      <c r="I33">
        <f t="shared" si="3"/>
        <v>0.15849531191594474</v>
      </c>
      <c r="J33">
        <f t="shared" si="4"/>
        <v>7.9247655957972368E-2</v>
      </c>
      <c r="K33">
        <f t="shared" si="5"/>
        <v>5.2831770638648246E-2</v>
      </c>
      <c r="M33" s="8">
        <f t="shared" si="6"/>
        <v>1.6836656741594541E-5</v>
      </c>
      <c r="N33" s="7">
        <f t="shared" si="7"/>
        <v>3.367331348318908E-6</v>
      </c>
      <c r="O33" s="8">
        <f t="shared" si="8"/>
        <v>1.6836656741594541E-5</v>
      </c>
      <c r="P33" s="6">
        <f t="shared" si="9"/>
        <v>5.0509970224783619E-6</v>
      </c>
      <c r="Q33" s="6">
        <f t="shared" si="10"/>
        <v>5.0509970224783619E-6</v>
      </c>
      <c r="R33" s="7">
        <f t="shared" si="11"/>
        <v>3.367331348318908E-6</v>
      </c>
      <c r="T33">
        <f t="shared" si="48"/>
        <v>-9</v>
      </c>
      <c r="U33">
        <f t="shared" si="49"/>
        <v>0.01</v>
      </c>
      <c r="V33">
        <f t="shared" si="12"/>
        <v>3.3928573081311316E-6</v>
      </c>
      <c r="W33">
        <f t="shared" si="13"/>
        <v>1.9984718328535625E-7</v>
      </c>
      <c r="X33">
        <f t="shared" si="14"/>
        <v>1.8865096859824637E-6</v>
      </c>
      <c r="Y33">
        <f t="shared" si="15"/>
        <v>2.9977077492803438E-7</v>
      </c>
      <c r="Z33">
        <f t="shared" si="16"/>
        <v>5.6595290579473916E-7</v>
      </c>
      <c r="AA33">
        <f t="shared" si="17"/>
        <v>5.359281322318235E-7</v>
      </c>
      <c r="AC33">
        <f t="shared" si="50"/>
        <v>0.05</v>
      </c>
      <c r="AD33">
        <f t="shared" si="18"/>
        <v>9.3929578334581842E-6</v>
      </c>
      <c r="AE33">
        <f t="shared" si="19"/>
        <v>8.0753166998701012E-7</v>
      </c>
      <c r="AF33">
        <f t="shared" si="55"/>
        <v>6.5133315636568827E-6</v>
      </c>
      <c r="AG33">
        <f t="shared" si="20"/>
        <v>1.2112975049805152E-6</v>
      </c>
      <c r="AH33">
        <f t="shared" si="21"/>
        <v>1.9539994690970648E-6</v>
      </c>
      <c r="AI33">
        <f t="shared" si="22"/>
        <v>1.6373010633803732E-6</v>
      </c>
      <c r="AK33">
        <f t="shared" si="51"/>
        <v>0.1</v>
      </c>
      <c r="AL33">
        <f t="shared" si="23"/>
        <v>1.2058584115118594E-5</v>
      </c>
      <c r="AM33">
        <f t="shared" si="24"/>
        <v>1.3026663127313765E-6</v>
      </c>
      <c r="AN33">
        <f t="shared" si="25"/>
        <v>9.3929578334581842E-6</v>
      </c>
      <c r="AO33">
        <f t="shared" si="26"/>
        <v>1.9539994690970648E-6</v>
      </c>
      <c r="AP33">
        <f t="shared" si="27"/>
        <v>2.8178873500374552E-6</v>
      </c>
      <c r="AQ33">
        <f t="shared" si="28"/>
        <v>2.2032927671043903E-6</v>
      </c>
      <c r="AS33">
        <f t="shared" si="52"/>
        <v>0.3</v>
      </c>
      <c r="AT33">
        <f t="shared" si="29"/>
        <v>1.4872328165357369E-5</v>
      </c>
      <c r="AU33">
        <f t="shared" si="30"/>
        <v>2.2032927671043899E-6</v>
      </c>
      <c r="AV33">
        <f t="shared" si="31"/>
        <v>1.3318466029063882E-5</v>
      </c>
      <c r="AW33">
        <f t="shared" si="32"/>
        <v>3.304939150656585E-6</v>
      </c>
      <c r="AX33">
        <f t="shared" si="33"/>
        <v>3.9955398087191645E-6</v>
      </c>
      <c r="AY33">
        <f t="shared" si="34"/>
        <v>2.8631191648845745E-6</v>
      </c>
      <c r="BA33">
        <f t="shared" si="53"/>
        <v>0.5</v>
      </c>
      <c r="BB33">
        <f t="shared" si="35"/>
        <v>1.560036442854242E-5</v>
      </c>
      <c r="BC33">
        <f t="shared" si="36"/>
        <v>2.5568377537278044E-6</v>
      </c>
      <c r="BD33">
        <f t="shared" si="37"/>
        <v>1.4533210940448014E-5</v>
      </c>
      <c r="BE33">
        <f t="shared" si="38"/>
        <v>3.8352566305917067E-6</v>
      </c>
      <c r="BF33">
        <f t="shared" si="39"/>
        <v>4.359963282134404E-6</v>
      </c>
      <c r="BG33">
        <f t="shared" si="40"/>
        <v>3.0455298765019088E-6</v>
      </c>
      <c r="BJ33">
        <f t="shared" si="54"/>
        <v>2</v>
      </c>
      <c r="BK33">
        <f t="shared" si="41"/>
        <v>1.6509570549857302E-5</v>
      </c>
      <c r="BL33">
        <f t="shared" si="42"/>
        <v>3.120072885708484E-6</v>
      </c>
      <c r="BM33">
        <f t="shared" si="43"/>
        <v>1.6194950797082787E-5</v>
      </c>
      <c r="BN33">
        <f t="shared" si="44"/>
        <v>4.6801093285627258E-6</v>
      </c>
      <c r="BO33">
        <f t="shared" si="45"/>
        <v>4.8584852391248354E-6</v>
      </c>
      <c r="BP33">
        <f t="shared" si="46"/>
        <v>3.2806695575169427E-6</v>
      </c>
    </row>
    <row r="34" spans="2:68" x14ac:dyDescent="0.25">
      <c r="B34" t="s">
        <v>46</v>
      </c>
      <c r="C34">
        <v>5.47</v>
      </c>
      <c r="E34">
        <f t="shared" si="47"/>
        <v>-8</v>
      </c>
      <c r="F34">
        <f t="shared" ref="F34:F65" si="56">EXP(kslope_r1*E34+kint_r1)*ak_r1/Kmod_r1</f>
        <v>4.0424282401151368E-2</v>
      </c>
      <c r="G34">
        <f t="shared" ref="G34:G65" si="57">EXP(kslope_r2*$E34+kint_r2)*ak_r2/Kmod_r2</f>
        <v>0.16169712960460547</v>
      </c>
      <c r="H34">
        <f t="shared" ref="H34:H65" si="58">EXP(kslope_r3*$E34+kint_r3)*ak_r3/Kmod_r3</f>
        <v>8.0848564802302736E-2</v>
      </c>
      <c r="I34">
        <f t="shared" ref="I34:I65" si="59">EXP(kslope_k1*$E34+kint_k1)*ak_k1/Kmod_k1</f>
        <v>0.16169712960460547</v>
      </c>
      <c r="J34">
        <f t="shared" ref="J34:J65" si="60">EXP(kslope_k2*$E34+kint_k2)*ak_k2/Kmod_k2</f>
        <v>8.0848564802302736E-2</v>
      </c>
      <c r="K34">
        <f t="shared" ref="K34:K65" si="61">EXP(kslope_k3*$E34+kint_k3)*ak_k3/Kmod_k3</f>
        <v>5.3899043201535157E-2</v>
      </c>
      <c r="M34" s="8">
        <f t="shared" ref="M34:M65" si="62">EXP(Vslope_r1*$E34+Vint_r1)*av_r1*Vmod_r1</f>
        <v>1.7931491312722878E-5</v>
      </c>
      <c r="N34" s="7">
        <f t="shared" ref="N34:N65" si="63">EXP(Vslope_r2*$E34+Vint_r2)*av_r2*Vmod_r2</f>
        <v>3.5862982625445758E-6</v>
      </c>
      <c r="O34" s="8">
        <f t="shared" ref="O34:O65" si="64">EXP(Vslope_r3*$E34+Vint_r3)*av_r3*Vmod_r3</f>
        <v>1.7931491312722878E-5</v>
      </c>
      <c r="P34" s="6">
        <f t="shared" ref="P34:P65" si="65">EXP(Vslope_k1*$E34+Vint_k1)*av_k1*Vmod_k1</f>
        <v>5.3794473938168642E-6</v>
      </c>
      <c r="Q34" s="6">
        <f t="shared" ref="Q34:Q65" si="66">EXP(Vslope_k2*$E34+Vint_k2)*av_k2*Vmod_k2</f>
        <v>5.3794473938168642E-6</v>
      </c>
      <c r="R34" s="7">
        <f t="shared" ref="R34:R65" si="67">EXP(Vslope_k3*$E34+Vint_k3)*av_k3*Vmod_k3</f>
        <v>3.5862982625445758E-6</v>
      </c>
      <c r="T34">
        <f t="shared" si="48"/>
        <v>-8</v>
      </c>
      <c r="U34">
        <f t="shared" si="49"/>
        <v>0.01</v>
      </c>
      <c r="V34">
        <f t="shared" si="12"/>
        <v>3.5561222607133102E-6</v>
      </c>
      <c r="W34">
        <f t="shared" si="13"/>
        <v>2.0887351295873843E-7</v>
      </c>
      <c r="X34">
        <f t="shared" si="14"/>
        <v>1.9737781605844773E-6</v>
      </c>
      <c r="Y34">
        <f t="shared" si="15"/>
        <v>3.1331026943810769E-7</v>
      </c>
      <c r="Z34">
        <f t="shared" si="16"/>
        <v>5.9213344817534335E-7</v>
      </c>
      <c r="AA34">
        <f t="shared" si="17"/>
        <v>5.6124443854871617E-7</v>
      </c>
      <c r="AC34">
        <f t="shared" si="50"/>
        <v>0.05</v>
      </c>
      <c r="AD34">
        <f t="shared" si="18"/>
        <v>9.9151969120268952E-6</v>
      </c>
      <c r="AE34">
        <f t="shared" si="19"/>
        <v>8.4703516510659304E-7</v>
      </c>
      <c r="AF34">
        <f t="shared" si="55"/>
        <v>6.8520015255097827E-6</v>
      </c>
      <c r="AG34">
        <f t="shared" si="20"/>
        <v>1.2705527476598897E-6</v>
      </c>
      <c r="AH34">
        <f t="shared" si="21"/>
        <v>2.0556004576529351E-6</v>
      </c>
      <c r="AI34">
        <f t="shared" si="22"/>
        <v>1.7258572129428363E-6</v>
      </c>
      <c r="AK34">
        <f t="shared" si="51"/>
        <v>0.1</v>
      </c>
      <c r="AL34">
        <f t="shared" si="23"/>
        <v>1.2769508952517071E-5</v>
      </c>
      <c r="AM34">
        <f t="shared" si="24"/>
        <v>1.3704003051019567E-6</v>
      </c>
      <c r="AN34">
        <f t="shared" si="25"/>
        <v>9.9151969120268952E-6</v>
      </c>
      <c r="AO34">
        <f t="shared" si="26"/>
        <v>2.0556004576529351E-6</v>
      </c>
      <c r="AP34">
        <f t="shared" si="27"/>
        <v>2.9745590736080688E-6</v>
      </c>
      <c r="AQ34">
        <f t="shared" si="28"/>
        <v>2.3302927607212066E-6</v>
      </c>
      <c r="AS34">
        <f t="shared" si="52"/>
        <v>0.3</v>
      </c>
      <c r="AT34">
        <f t="shared" si="29"/>
        <v>1.5802184720412498E-5</v>
      </c>
      <c r="AU34">
        <f t="shared" si="30"/>
        <v>2.3302927607212061E-6</v>
      </c>
      <c r="AV34">
        <f t="shared" si="31"/>
        <v>1.4124898689349972E-5</v>
      </c>
      <c r="AW34">
        <f t="shared" si="32"/>
        <v>3.4954391410818099E-6</v>
      </c>
      <c r="AX34">
        <f t="shared" si="33"/>
        <v>4.2374696068049919E-6</v>
      </c>
      <c r="AY34">
        <f t="shared" si="34"/>
        <v>3.0401028186750003E-6</v>
      </c>
      <c r="BA34">
        <f t="shared" si="53"/>
        <v>0.5</v>
      </c>
      <c r="BB34">
        <f t="shared" si="35"/>
        <v>1.65901976434624E-5</v>
      </c>
      <c r="BC34">
        <f t="shared" si="36"/>
        <v>2.7099243007805961E-6</v>
      </c>
      <c r="BD34">
        <f t="shared" si="37"/>
        <v>1.5435599224408886E-5</v>
      </c>
      <c r="BE34">
        <f t="shared" si="38"/>
        <v>4.0648864511708947E-6</v>
      </c>
      <c r="BF34">
        <f t="shared" si="39"/>
        <v>4.6306797673226666E-6</v>
      </c>
      <c r="BG34">
        <f t="shared" si="40"/>
        <v>3.2373212289876695E-6</v>
      </c>
      <c r="BJ34">
        <f t="shared" si="54"/>
        <v>2</v>
      </c>
      <c r="BK34">
        <f t="shared" si="41"/>
        <v>1.7576237910304886E-5</v>
      </c>
      <c r="BL34">
        <f t="shared" si="42"/>
        <v>3.31803952869248E-6</v>
      </c>
      <c r="BM34">
        <f t="shared" si="43"/>
        <v>1.7234787399751518E-5</v>
      </c>
      <c r="BN34">
        <f t="shared" si="44"/>
        <v>4.9770592930387202E-6</v>
      </c>
      <c r="BO34">
        <f t="shared" si="45"/>
        <v>5.1704362199254562E-6</v>
      </c>
      <c r="BP34">
        <f t="shared" si="46"/>
        <v>3.492185533086766E-6</v>
      </c>
    </row>
    <row r="35" spans="2:68" x14ac:dyDescent="0.25">
      <c r="B35" t="s">
        <v>47</v>
      </c>
      <c r="C35">
        <v>5.47</v>
      </c>
      <c r="E35">
        <f t="shared" si="47"/>
        <v>-7</v>
      </c>
      <c r="F35">
        <f t="shared" si="56"/>
        <v>4.1240907075274627E-2</v>
      </c>
      <c r="G35">
        <f t="shared" si="57"/>
        <v>0.16496362830109851</v>
      </c>
      <c r="H35">
        <f t="shared" si="58"/>
        <v>8.2481814150549254E-2</v>
      </c>
      <c r="I35">
        <f t="shared" si="59"/>
        <v>0.16496362830109851</v>
      </c>
      <c r="J35">
        <f t="shared" si="60"/>
        <v>8.2481814150549254E-2</v>
      </c>
      <c r="K35">
        <f t="shared" si="61"/>
        <v>5.4987876100366172E-2</v>
      </c>
      <c r="M35" s="8">
        <f t="shared" si="62"/>
        <v>1.9097519515492871E-5</v>
      </c>
      <c r="N35" s="7">
        <f t="shared" si="63"/>
        <v>3.8195039030985742E-6</v>
      </c>
      <c r="O35" s="8">
        <f t="shared" si="64"/>
        <v>1.9097519515492871E-5</v>
      </c>
      <c r="P35" s="6">
        <f t="shared" si="65"/>
        <v>5.7292558546478613E-6</v>
      </c>
      <c r="Q35" s="6">
        <f t="shared" si="66"/>
        <v>5.7292558546478613E-6</v>
      </c>
      <c r="R35" s="7">
        <f t="shared" si="67"/>
        <v>3.8195039030985742E-6</v>
      </c>
      <c r="T35">
        <f t="shared" si="48"/>
        <v>-7</v>
      </c>
      <c r="U35">
        <f t="shared" si="49"/>
        <v>0.01</v>
      </c>
      <c r="V35">
        <f t="shared" si="12"/>
        <v>3.7270065277021676E-6</v>
      </c>
      <c r="W35">
        <f t="shared" si="13"/>
        <v>2.1830273755671729E-7</v>
      </c>
      <c r="X35">
        <f t="shared" si="14"/>
        <v>2.0650026917080597E-6</v>
      </c>
      <c r="Y35">
        <f t="shared" si="15"/>
        <v>3.2745410633507591E-7</v>
      </c>
      <c r="Z35">
        <f t="shared" si="16"/>
        <v>6.195008075124179E-7</v>
      </c>
      <c r="AA35">
        <f t="shared" si="17"/>
        <v>5.8772560857348179E-7</v>
      </c>
      <c r="AC35">
        <f t="shared" si="50"/>
        <v>0.05</v>
      </c>
      <c r="AD35">
        <f t="shared" si="18"/>
        <v>1.0465437120072268E-5</v>
      </c>
      <c r="AE35">
        <f t="shared" si="19"/>
        <v>8.8840701408068303E-7</v>
      </c>
      <c r="AF35">
        <f t="shared" si="55"/>
        <v>7.207600393285259E-6</v>
      </c>
      <c r="AG35">
        <f t="shared" si="20"/>
        <v>1.3326105211210244E-6</v>
      </c>
      <c r="AH35">
        <f t="shared" si="21"/>
        <v>2.1622801179855777E-6</v>
      </c>
      <c r="AI35">
        <f t="shared" si="22"/>
        <v>1.8190214170287673E-6</v>
      </c>
      <c r="AK35">
        <f t="shared" si="51"/>
        <v>0.1</v>
      </c>
      <c r="AL35">
        <f t="shared" si="23"/>
        <v>1.3521238224075413E-5</v>
      </c>
      <c r="AM35">
        <f t="shared" si="24"/>
        <v>1.441520078657052E-6</v>
      </c>
      <c r="AN35">
        <f t="shared" si="25"/>
        <v>1.0465437120072268E-5</v>
      </c>
      <c r="AO35">
        <f t="shared" si="26"/>
        <v>2.1622801179855777E-6</v>
      </c>
      <c r="AP35">
        <f t="shared" si="27"/>
        <v>3.1396311360216805E-6</v>
      </c>
      <c r="AQ35">
        <f t="shared" si="28"/>
        <v>2.4643888278236433E-6</v>
      </c>
      <c r="AS35">
        <f t="shared" si="52"/>
        <v>0.3</v>
      </c>
      <c r="AT35">
        <f t="shared" si="29"/>
        <v>1.6789475516732349E-5</v>
      </c>
      <c r="AU35">
        <f t="shared" si="30"/>
        <v>2.4643888278236433E-6</v>
      </c>
      <c r="AV35">
        <f t="shared" si="31"/>
        <v>1.497915885849872E-5</v>
      </c>
      <c r="AW35">
        <f t="shared" si="32"/>
        <v>3.6965832417354647E-6</v>
      </c>
      <c r="AX35">
        <f t="shared" si="33"/>
        <v>4.4937476575496162E-6</v>
      </c>
      <c r="AY35">
        <f t="shared" si="34"/>
        <v>3.2278600145927363E-6</v>
      </c>
      <c r="BA35">
        <f t="shared" si="53"/>
        <v>0.5</v>
      </c>
      <c r="BB35">
        <f t="shared" si="35"/>
        <v>1.7642346749704221E-5</v>
      </c>
      <c r="BC35">
        <f t="shared" si="36"/>
        <v>2.8719645259823792E-6</v>
      </c>
      <c r="BD35">
        <f t="shared" si="37"/>
        <v>1.6393232416486136E-5</v>
      </c>
      <c r="BE35">
        <f t="shared" si="38"/>
        <v>4.3079467889735684E-6</v>
      </c>
      <c r="BF35">
        <f t="shared" si="39"/>
        <v>4.9179697249458402E-6</v>
      </c>
      <c r="BG35">
        <f t="shared" si="40"/>
        <v>3.4410696769958271E-6</v>
      </c>
      <c r="BJ35">
        <f t="shared" si="54"/>
        <v>2</v>
      </c>
      <c r="BK35">
        <f t="shared" si="41"/>
        <v>1.8711676264470056E-5</v>
      </c>
      <c r="BL35">
        <f t="shared" si="42"/>
        <v>3.5284693499408442E-6</v>
      </c>
      <c r="BM35">
        <f t="shared" si="43"/>
        <v>1.8341115284392346E-5</v>
      </c>
      <c r="BN35">
        <f t="shared" si="44"/>
        <v>5.2927040249112664E-6</v>
      </c>
      <c r="BO35">
        <f t="shared" si="45"/>
        <v>5.5023345853177045E-6</v>
      </c>
      <c r="BP35">
        <f t="shared" si="46"/>
        <v>3.7173006687967716E-6</v>
      </c>
    </row>
    <row r="36" spans="2:68" x14ac:dyDescent="0.25">
      <c r="B36" t="s">
        <v>48</v>
      </c>
      <c r="C36">
        <v>5.47</v>
      </c>
      <c r="E36">
        <f t="shared" si="47"/>
        <v>-6</v>
      </c>
      <c r="F36">
        <f t="shared" si="56"/>
        <v>4.2074028662114085E-2</v>
      </c>
      <c r="G36">
        <f t="shared" si="57"/>
        <v>0.16829611464845634</v>
      </c>
      <c r="H36">
        <f t="shared" si="58"/>
        <v>8.414805732422817E-2</v>
      </c>
      <c r="I36">
        <f t="shared" si="59"/>
        <v>0.16829611464845634</v>
      </c>
      <c r="J36">
        <f t="shared" si="60"/>
        <v>8.414805732422817E-2</v>
      </c>
      <c r="K36">
        <f t="shared" si="61"/>
        <v>5.6098704882818783E-2</v>
      </c>
      <c r="M36" s="8">
        <f t="shared" si="62"/>
        <v>2.0339370846743542E-5</v>
      </c>
      <c r="N36" s="7">
        <f t="shared" si="63"/>
        <v>4.0678741693487085E-6</v>
      </c>
      <c r="O36" s="8">
        <f t="shared" si="64"/>
        <v>2.0339370846743542E-5</v>
      </c>
      <c r="P36" s="6">
        <f t="shared" si="65"/>
        <v>6.1018112540230631E-6</v>
      </c>
      <c r="Q36" s="6">
        <f t="shared" si="66"/>
        <v>6.1018112540230631E-6</v>
      </c>
      <c r="R36" s="7">
        <f t="shared" si="67"/>
        <v>4.0678741693487085E-6</v>
      </c>
      <c r="T36">
        <f t="shared" si="48"/>
        <v>-6</v>
      </c>
      <c r="U36">
        <f t="shared" si="49"/>
        <v>0.01</v>
      </c>
      <c r="V36">
        <f t="shared" si="12"/>
        <v>3.9058569827037863E-6</v>
      </c>
      <c r="W36">
        <f t="shared" si="13"/>
        <v>2.2815270974183997E-7</v>
      </c>
      <c r="X36">
        <f t="shared" si="14"/>
        <v>2.1603601205172596E-6</v>
      </c>
      <c r="Y36">
        <f t="shared" si="15"/>
        <v>3.4222906461276E-7</v>
      </c>
      <c r="Z36">
        <f t="shared" si="16"/>
        <v>6.4810803615517794E-7</v>
      </c>
      <c r="AA36">
        <f t="shared" si="17"/>
        <v>6.1542418668570348E-7</v>
      </c>
      <c r="AC36">
        <f t="shared" si="50"/>
        <v>0.05</v>
      </c>
      <c r="AD36">
        <f t="shared" si="18"/>
        <v>1.1045118336997797E-5</v>
      </c>
      <c r="AE36">
        <f t="shared" si="19"/>
        <v>9.3173306723750116E-7</v>
      </c>
      <c r="AF36">
        <f t="shared" si="55"/>
        <v>7.5809412571605286E-6</v>
      </c>
      <c r="AG36">
        <f t="shared" si="20"/>
        <v>1.3975996008562521E-6</v>
      </c>
      <c r="AH36">
        <f t="shared" si="21"/>
        <v>2.2742823771481591E-6</v>
      </c>
      <c r="AI36">
        <f t="shared" si="22"/>
        <v>1.917023480089362E-6</v>
      </c>
      <c r="AK36">
        <f t="shared" si="51"/>
        <v>0.1</v>
      </c>
      <c r="AL36">
        <f t="shared" si="23"/>
        <v>1.431603723655603E-5</v>
      </c>
      <c r="AM36">
        <f t="shared" si="24"/>
        <v>1.5161882514321058E-6</v>
      </c>
      <c r="AN36">
        <f t="shared" si="25"/>
        <v>1.1045118336997797E-5</v>
      </c>
      <c r="AO36">
        <f t="shared" si="26"/>
        <v>2.2742823771481591E-6</v>
      </c>
      <c r="AP36">
        <f t="shared" si="27"/>
        <v>3.3135355010993401E-6</v>
      </c>
      <c r="AQ36">
        <f t="shared" si="28"/>
        <v>2.6059627928382922E-6</v>
      </c>
      <c r="AS36">
        <f t="shared" si="52"/>
        <v>0.3</v>
      </c>
      <c r="AT36">
        <f t="shared" si="29"/>
        <v>1.7837692261782808E-5</v>
      </c>
      <c r="AU36">
        <f t="shared" si="30"/>
        <v>2.6059627928382927E-6</v>
      </c>
      <c r="AV36">
        <f t="shared" si="31"/>
        <v>1.5884009140967797E-5</v>
      </c>
      <c r="AW36">
        <f t="shared" si="32"/>
        <v>3.9089441892574388E-6</v>
      </c>
      <c r="AX36">
        <f t="shared" si="33"/>
        <v>4.7652027422903397E-6</v>
      </c>
      <c r="AY36">
        <f t="shared" si="34"/>
        <v>3.4270336681123192E-6</v>
      </c>
      <c r="BA36">
        <f t="shared" si="53"/>
        <v>0.5</v>
      </c>
      <c r="BB36">
        <f t="shared" si="35"/>
        <v>1.8760694823309355E-5</v>
      </c>
      <c r="BC36">
        <f t="shared" si="36"/>
        <v>3.04346687058665E-6</v>
      </c>
      <c r="BD36">
        <f t="shared" si="37"/>
        <v>1.7409431215016682E-5</v>
      </c>
      <c r="BE36">
        <f t="shared" si="38"/>
        <v>4.5652003058799754E-6</v>
      </c>
      <c r="BF36">
        <f t="shared" si="39"/>
        <v>5.2228293645050049E-6</v>
      </c>
      <c r="BG36">
        <f t="shared" si="40"/>
        <v>3.6575109181434723E-6</v>
      </c>
      <c r="BJ36">
        <f t="shared" si="54"/>
        <v>2</v>
      </c>
      <c r="BK36">
        <f t="shared" si="41"/>
        <v>1.9920307061609408E-5</v>
      </c>
      <c r="BL36">
        <f t="shared" si="42"/>
        <v>3.7521389646618715E-6</v>
      </c>
      <c r="BM36">
        <f t="shared" si="43"/>
        <v>1.9518163093323242E-5</v>
      </c>
      <c r="BN36">
        <f t="shared" si="44"/>
        <v>5.6282084469928074E-6</v>
      </c>
      <c r="BO36">
        <f t="shared" si="45"/>
        <v>5.855448927996973E-6</v>
      </c>
      <c r="BP36">
        <f t="shared" si="46"/>
        <v>3.9568860771988524E-6</v>
      </c>
    </row>
    <row r="37" spans="2:68" x14ac:dyDescent="0.25">
      <c r="B37" t="s">
        <v>49</v>
      </c>
      <c r="C37">
        <v>5.47</v>
      </c>
      <c r="E37">
        <f t="shared" si="47"/>
        <v>-5</v>
      </c>
      <c r="F37">
        <f t="shared" si="56"/>
        <v>4.2923980421412926E-2</v>
      </c>
      <c r="G37">
        <f t="shared" si="57"/>
        <v>0.1716959216856517</v>
      </c>
      <c r="H37">
        <f t="shared" si="58"/>
        <v>8.5847960842825852E-2</v>
      </c>
      <c r="I37">
        <f t="shared" si="59"/>
        <v>0.1716959216856517</v>
      </c>
      <c r="J37">
        <f t="shared" si="60"/>
        <v>8.5847960842825852E-2</v>
      </c>
      <c r="K37">
        <f t="shared" si="61"/>
        <v>5.7231973895217232E-2</v>
      </c>
      <c r="M37" s="8">
        <f t="shared" si="62"/>
        <v>2.1661975844860625E-5</v>
      </c>
      <c r="N37" s="7">
        <f t="shared" si="63"/>
        <v>4.332395168972125E-6</v>
      </c>
      <c r="O37" s="8">
        <f t="shared" si="64"/>
        <v>2.1661975844860625E-5</v>
      </c>
      <c r="P37" s="6">
        <f t="shared" si="65"/>
        <v>6.4985927534581874E-6</v>
      </c>
      <c r="Q37" s="6">
        <f t="shared" si="66"/>
        <v>6.4985927534581874E-6</v>
      </c>
      <c r="R37" s="7">
        <f t="shared" si="67"/>
        <v>4.332395168972125E-6</v>
      </c>
      <c r="T37">
        <f t="shared" si="48"/>
        <v>-5</v>
      </c>
      <c r="U37">
        <f t="shared" si="49"/>
        <v>0.01</v>
      </c>
      <c r="V37">
        <f t="shared" si="12"/>
        <v>4.0930360249502768E-6</v>
      </c>
      <c r="W37">
        <f t="shared" si="13"/>
        <v>2.3844207006844715E-7</v>
      </c>
      <c r="X37">
        <f t="shared" si="14"/>
        <v>2.2600351279650632E-6</v>
      </c>
      <c r="Y37">
        <f t="shared" si="15"/>
        <v>3.5766310510267074E-7</v>
      </c>
      <c r="Z37">
        <f t="shared" si="16"/>
        <v>6.7801053838951891E-7</v>
      </c>
      <c r="AA37">
        <f t="shared" si="17"/>
        <v>6.4439505758439798E-7</v>
      </c>
      <c r="AC37">
        <f t="shared" si="50"/>
        <v>0.05</v>
      </c>
      <c r="AD37">
        <f t="shared" si="18"/>
        <v>1.1655751156280081E-5</v>
      </c>
      <c r="AE37">
        <f t="shared" si="19"/>
        <v>9.7710303735653251E-7</v>
      </c>
      <c r="AF37">
        <f t="shared" si="55"/>
        <v>7.9728748633640593E-6</v>
      </c>
      <c r="AG37">
        <f t="shared" si="20"/>
        <v>1.4656545560347988E-6</v>
      </c>
      <c r="AH37">
        <f t="shared" si="21"/>
        <v>2.3918624590092176E-6</v>
      </c>
      <c r="AI37">
        <f t="shared" si="22"/>
        <v>2.0201041776986999E-6</v>
      </c>
      <c r="AK37">
        <f t="shared" si="51"/>
        <v>0.1</v>
      </c>
      <c r="AL37">
        <f t="shared" si="23"/>
        <v>1.515629202390673E-5</v>
      </c>
      <c r="AM37">
        <f t="shared" si="24"/>
        <v>1.594574972672812E-6</v>
      </c>
      <c r="AN37">
        <f t="shared" si="25"/>
        <v>1.1655751156280081E-5</v>
      </c>
      <c r="AO37">
        <f t="shared" si="26"/>
        <v>2.3918624590092176E-6</v>
      </c>
      <c r="AP37">
        <f t="shared" si="27"/>
        <v>3.4967253468840243E-6</v>
      </c>
      <c r="AQ37">
        <f t="shared" si="28"/>
        <v>2.7554161292024018E-6</v>
      </c>
      <c r="AS37">
        <f t="shared" si="52"/>
        <v>0.3</v>
      </c>
      <c r="AT37">
        <f t="shared" si="29"/>
        <v>1.8950534592162926E-5</v>
      </c>
      <c r="AU37">
        <f t="shared" si="30"/>
        <v>2.7554161292024018E-6</v>
      </c>
      <c r="AV37">
        <f t="shared" si="31"/>
        <v>1.6842366457666396E-5</v>
      </c>
      <c r="AW37">
        <f t="shared" si="32"/>
        <v>4.1331241938036016E-6</v>
      </c>
      <c r="AX37">
        <f t="shared" si="33"/>
        <v>5.0527099372999181E-6</v>
      </c>
      <c r="AY37">
        <f t="shared" si="34"/>
        <v>3.6383040871724128E-6</v>
      </c>
      <c r="BA37">
        <f t="shared" si="53"/>
        <v>0.5</v>
      </c>
      <c r="BB37">
        <f t="shared" si="35"/>
        <v>1.9949363654969512E-5</v>
      </c>
      <c r="BC37">
        <f t="shared" si="36"/>
        <v>3.2249675999965732E-6</v>
      </c>
      <c r="BD37">
        <f t="shared" si="37"/>
        <v>1.8487711226046415E-5</v>
      </c>
      <c r="BE37">
        <f t="shared" si="38"/>
        <v>4.8374513999948599E-6</v>
      </c>
      <c r="BF37">
        <f t="shared" si="39"/>
        <v>5.5463133678139246E-6</v>
      </c>
      <c r="BG37">
        <f t="shared" si="40"/>
        <v>3.8874251406352311E-6</v>
      </c>
      <c r="BJ37">
        <f t="shared" si="54"/>
        <v>2</v>
      </c>
      <c r="BK37">
        <f t="shared" si="41"/>
        <v>2.1206834960537501E-5</v>
      </c>
      <c r="BL37">
        <f t="shared" si="42"/>
        <v>3.9898727309939022E-6</v>
      </c>
      <c r="BM37">
        <f t="shared" si="43"/>
        <v>2.0770426465894184E-5</v>
      </c>
      <c r="BN37">
        <f t="shared" si="44"/>
        <v>5.9848090964908529E-6</v>
      </c>
      <c r="BO37">
        <f t="shared" si="45"/>
        <v>6.2311279397682557E-6</v>
      </c>
      <c r="BP37">
        <f t="shared" si="46"/>
        <v>4.2118683978735306E-6</v>
      </c>
    </row>
    <row r="38" spans="2:68" x14ac:dyDescent="0.25">
      <c r="B38" t="s">
        <v>50</v>
      </c>
      <c r="C38">
        <v>5.47</v>
      </c>
      <c r="E38">
        <f t="shared" si="47"/>
        <v>-4</v>
      </c>
      <c r="F38">
        <f t="shared" si="56"/>
        <v>4.3791102345207701E-2</v>
      </c>
      <c r="G38">
        <f t="shared" si="57"/>
        <v>0.1751644093808308</v>
      </c>
      <c r="H38">
        <f t="shared" si="58"/>
        <v>8.7582204690415402E-2</v>
      </c>
      <c r="I38">
        <f t="shared" si="59"/>
        <v>0.1751644093808308</v>
      </c>
      <c r="J38">
        <f t="shared" si="60"/>
        <v>8.7582204690415402E-2</v>
      </c>
      <c r="K38">
        <f t="shared" si="61"/>
        <v>5.8388136460276935E-2</v>
      </c>
      <c r="M38" s="8">
        <f t="shared" si="62"/>
        <v>2.3070585665556817E-5</v>
      </c>
      <c r="N38" s="7">
        <f t="shared" si="63"/>
        <v>4.6141171331113634E-6</v>
      </c>
      <c r="O38" s="8">
        <f t="shared" si="64"/>
        <v>2.3070585665556817E-5</v>
      </c>
      <c r="P38" s="6">
        <f t="shared" si="65"/>
        <v>6.9211756996670452E-6</v>
      </c>
      <c r="Q38" s="6">
        <f t="shared" si="66"/>
        <v>6.9211756996670452E-6</v>
      </c>
      <c r="R38" s="7">
        <f t="shared" si="67"/>
        <v>4.6141171331113634E-6</v>
      </c>
      <c r="T38">
        <f t="shared" si="48"/>
        <v>-4</v>
      </c>
      <c r="U38">
        <f t="shared" si="49"/>
        <v>0.01</v>
      </c>
      <c r="V38">
        <f t="shared" si="12"/>
        <v>4.2889222677572061E-6</v>
      </c>
      <c r="W38">
        <f t="shared" si="13"/>
        <v>2.4919028168212552E-7</v>
      </c>
      <c r="X38">
        <f t="shared" si="14"/>
        <v>2.3642205808681455E-6</v>
      </c>
      <c r="Y38">
        <f t="shared" si="15"/>
        <v>3.7378542252318825E-7</v>
      </c>
      <c r="Z38">
        <f t="shared" si="16"/>
        <v>7.0926617426044362E-7</v>
      </c>
      <c r="AA38">
        <f t="shared" si="17"/>
        <v>6.7469554983289557E-7</v>
      </c>
      <c r="AC38">
        <f t="shared" si="50"/>
        <v>0.05</v>
      </c>
      <c r="AD38">
        <f t="shared" si="18"/>
        <v>1.2298920200683416E-5</v>
      </c>
      <c r="AE38">
        <f t="shared" si="19"/>
        <v>1.02461067133112E-6</v>
      </c>
      <c r="AF38">
        <f t="shared" ref="AF38:AF66" si="68">($AC38*$O38)/($AC38+$H38)</f>
        <v>8.3842913105912802E-6</v>
      </c>
      <c r="AG38">
        <f t="shared" si="20"/>
        <v>1.5369160069966798E-6</v>
      </c>
      <c r="AH38">
        <f t="shared" si="21"/>
        <v>2.5152873931773841E-6</v>
      </c>
      <c r="AI38">
        <f t="shared" si="22"/>
        <v>2.1285157600261844E-6</v>
      </c>
      <c r="AK38">
        <f t="shared" si="51"/>
        <v>0.1</v>
      </c>
      <c r="AL38">
        <f t="shared" si="23"/>
        <v>1.6044515473683423E-5</v>
      </c>
      <c r="AM38">
        <f t="shared" si="24"/>
        <v>1.6768582621182562E-6</v>
      </c>
      <c r="AN38">
        <f t="shared" si="25"/>
        <v>1.2298920200683416E-5</v>
      </c>
      <c r="AO38">
        <f t="shared" si="26"/>
        <v>2.5152873931773841E-6</v>
      </c>
      <c r="AP38">
        <f t="shared" si="27"/>
        <v>3.6896760602050247E-6</v>
      </c>
      <c r="AQ38">
        <f t="shared" si="28"/>
        <v>2.9131709206444031E-6</v>
      </c>
      <c r="AS38">
        <f t="shared" si="52"/>
        <v>0.3</v>
      </c>
      <c r="AT38">
        <f t="shared" si="29"/>
        <v>2.0131922124957587E-5</v>
      </c>
      <c r="AU38">
        <f t="shared" si="30"/>
        <v>2.9131709206444031E-6</v>
      </c>
      <c r="AV38">
        <f t="shared" si="31"/>
        <v>1.7857310309680999E-5</v>
      </c>
      <c r="AW38">
        <f t="shared" si="32"/>
        <v>4.369756380966605E-6</v>
      </c>
      <c r="AX38">
        <f t="shared" si="33"/>
        <v>5.3571930929042992E-6</v>
      </c>
      <c r="AY38">
        <f t="shared" si="34"/>
        <v>3.8623910757906328E-6</v>
      </c>
      <c r="BA38">
        <f t="shared" si="53"/>
        <v>0.5</v>
      </c>
      <c r="BB38">
        <f t="shared" si="35"/>
        <v>2.1212728165338044E-5</v>
      </c>
      <c r="BC38">
        <f t="shared" si="36"/>
        <v>3.417032258367118E-6</v>
      </c>
      <c r="BD38">
        <f t="shared" si="37"/>
        <v>1.9631794054852476E-5</v>
      </c>
      <c r="BE38">
        <f t="shared" si="38"/>
        <v>5.125548387550677E-6</v>
      </c>
      <c r="BF38">
        <f t="shared" si="39"/>
        <v>5.8895382164557425E-6</v>
      </c>
      <c r="BG38">
        <f t="shared" si="40"/>
        <v>4.1316396533431781E-6</v>
      </c>
      <c r="BJ38">
        <f t="shared" si="54"/>
        <v>2</v>
      </c>
      <c r="BK38">
        <f t="shared" si="41"/>
        <v>2.2576265880680078E-5</v>
      </c>
      <c r="BL38">
        <f t="shared" si="42"/>
        <v>4.2425456330676088E-6</v>
      </c>
      <c r="BM38">
        <f t="shared" si="43"/>
        <v>2.210268473617128E-5</v>
      </c>
      <c r="BN38">
        <f t="shared" si="44"/>
        <v>6.3638184496014123E-6</v>
      </c>
      <c r="BO38">
        <f t="shared" si="45"/>
        <v>6.630805420851384E-6</v>
      </c>
      <c r="BP38">
        <f t="shared" si="46"/>
        <v>4.4832333138550498E-6</v>
      </c>
    </row>
    <row r="39" spans="2:68" x14ac:dyDescent="0.25">
      <c r="B39" t="s">
        <v>79</v>
      </c>
      <c r="C39" s="2">
        <v>1.2499999999999999E-8</v>
      </c>
      <c r="E39">
        <f t="shared" si="47"/>
        <v>-3</v>
      </c>
      <c r="F39">
        <f t="shared" si="56"/>
        <v>4.4675741293829702E-2</v>
      </c>
      <c r="G39">
        <f t="shared" si="57"/>
        <v>0.17870296517531881</v>
      </c>
      <c r="H39">
        <f t="shared" si="58"/>
        <v>8.9351482587659403E-2</v>
      </c>
      <c r="I39">
        <f t="shared" si="59"/>
        <v>0.17870296517531881</v>
      </c>
      <c r="J39">
        <f t="shared" si="60"/>
        <v>8.9351482587659403E-2</v>
      </c>
      <c r="K39">
        <f t="shared" si="61"/>
        <v>5.9567655058439604E-2</v>
      </c>
      <c r="M39" s="8">
        <f t="shared" si="62"/>
        <v>2.4570792930603031E-5</v>
      </c>
      <c r="N39" s="7">
        <f t="shared" si="63"/>
        <v>4.9141585861206063E-6</v>
      </c>
      <c r="O39" s="8">
        <f t="shared" si="64"/>
        <v>2.4570792930603031E-5</v>
      </c>
      <c r="P39" s="6">
        <f t="shared" si="65"/>
        <v>7.3712378791809098E-6</v>
      </c>
      <c r="Q39" s="6">
        <f t="shared" si="66"/>
        <v>7.3712378791809098E-6</v>
      </c>
      <c r="R39" s="7">
        <f t="shared" si="67"/>
        <v>4.9141585861206063E-6</v>
      </c>
      <c r="T39">
        <f t="shared" si="48"/>
        <v>-3</v>
      </c>
      <c r="U39">
        <f t="shared" si="49"/>
        <v>0.01</v>
      </c>
      <c r="V39">
        <f t="shared" si="12"/>
        <v>4.4939112573816916E-6</v>
      </c>
      <c r="W39">
        <f t="shared" si="13"/>
        <v>2.6041766654567377E-7</v>
      </c>
      <c r="X39">
        <f t="shared" si="14"/>
        <v>2.4731178932255819E-6</v>
      </c>
      <c r="Y39">
        <f t="shared" si="15"/>
        <v>3.9062649981851065E-7</v>
      </c>
      <c r="Z39">
        <f t="shared" si="16"/>
        <v>7.419353679676747E-7</v>
      </c>
      <c r="AA39">
        <f t="shared" si="17"/>
        <v>7.0638554397047264E-7</v>
      </c>
      <c r="AC39">
        <f t="shared" si="50"/>
        <v>0.05</v>
      </c>
      <c r="AD39">
        <f t="shared" si="18"/>
        <v>1.2976287586883877E-5</v>
      </c>
      <c r="AE39">
        <f t="shared" si="19"/>
        <v>1.0743539294196552E-6</v>
      </c>
      <c r="AF39">
        <f t="shared" si="68"/>
        <v>8.81612182172038E-6</v>
      </c>
      <c r="AG39">
        <f t="shared" si="20"/>
        <v>1.6115308941294832E-6</v>
      </c>
      <c r="AH39">
        <f t="shared" si="21"/>
        <v>2.6448365465161144E-6</v>
      </c>
      <c r="AI39">
        <f t="shared" si="22"/>
        <v>2.2425224777784849E-6</v>
      </c>
      <c r="AK39">
        <f t="shared" si="51"/>
        <v>0.1</v>
      </c>
      <c r="AL39">
        <f t="shared" si="23"/>
        <v>1.6983353747399083E-5</v>
      </c>
      <c r="AM39">
        <f t="shared" si="24"/>
        <v>1.763224364344076E-6</v>
      </c>
      <c r="AN39">
        <f t="shared" si="25"/>
        <v>1.2976287586883877E-5</v>
      </c>
      <c r="AO39">
        <f t="shared" si="26"/>
        <v>2.6448365465161144E-6</v>
      </c>
      <c r="AP39">
        <f t="shared" si="27"/>
        <v>3.8928862760651633E-6</v>
      </c>
      <c r="AQ39">
        <f t="shared" si="28"/>
        <v>3.0796708670819646E-6</v>
      </c>
      <c r="AS39">
        <f t="shared" si="52"/>
        <v>0.3</v>
      </c>
      <c r="AT39">
        <f t="shared" si="29"/>
        <v>2.1386007183189212E-5</v>
      </c>
      <c r="AU39">
        <f t="shared" si="30"/>
        <v>3.0796708670819655E-6</v>
      </c>
      <c r="AV39">
        <f t="shared" si="31"/>
        <v>1.8932091461912782E-5</v>
      </c>
      <c r="AW39">
        <f t="shared" si="32"/>
        <v>4.6195063006229478E-6</v>
      </c>
      <c r="AX39">
        <f t="shared" si="33"/>
        <v>5.6796274385738348E-6</v>
      </c>
      <c r="AY39">
        <f t="shared" si="34"/>
        <v>4.1000561510366568E-6</v>
      </c>
      <c r="BA39">
        <f t="shared" si="53"/>
        <v>0.5</v>
      </c>
      <c r="BB39">
        <f t="shared" si="35"/>
        <v>2.2555431670444195E-5</v>
      </c>
      <c r="BC39">
        <f t="shared" si="36"/>
        <v>3.6202571951716814E-6</v>
      </c>
      <c r="BD39">
        <f t="shared" si="37"/>
        <v>2.0845619003722796E-5</v>
      </c>
      <c r="BE39">
        <f t="shared" si="38"/>
        <v>5.4303857927575226E-6</v>
      </c>
      <c r="BF39">
        <f t="shared" si="39"/>
        <v>6.2536857011168385E-6</v>
      </c>
      <c r="BG39">
        <f t="shared" si="40"/>
        <v>4.391031666767252E-6</v>
      </c>
      <c r="BJ39">
        <f t="shared" si="54"/>
        <v>2</v>
      </c>
      <c r="BK39">
        <f t="shared" si="41"/>
        <v>2.4033926196097114E-5</v>
      </c>
      <c r="BL39">
        <f t="shared" si="42"/>
        <v>4.511086334088839E-6</v>
      </c>
      <c r="BM39">
        <f t="shared" si="43"/>
        <v>2.3520018661649146E-5</v>
      </c>
      <c r="BN39">
        <f t="shared" si="44"/>
        <v>6.7666295011332594E-6</v>
      </c>
      <c r="BO39">
        <f t="shared" si="45"/>
        <v>7.0560055984947452E-6</v>
      </c>
      <c r="BP39">
        <f t="shared" si="46"/>
        <v>4.7720292888180642E-6</v>
      </c>
    </row>
    <row r="40" spans="2:68" x14ac:dyDescent="0.25">
      <c r="B40" t="s">
        <v>51</v>
      </c>
      <c r="C40" s="2">
        <v>1.2499999999999999E-8</v>
      </c>
      <c r="E40">
        <f t="shared" si="47"/>
        <v>-2</v>
      </c>
      <c r="F40">
        <f t="shared" si="56"/>
        <v>4.5578251134653733E-2</v>
      </c>
      <c r="G40">
        <f t="shared" si="57"/>
        <v>0.18231300453861493</v>
      </c>
      <c r="H40">
        <f t="shared" si="58"/>
        <v>9.1156502269307466E-2</v>
      </c>
      <c r="I40">
        <f t="shared" si="59"/>
        <v>0.18231300453861493</v>
      </c>
      <c r="J40">
        <f t="shared" si="60"/>
        <v>9.1156502269307466E-2</v>
      </c>
      <c r="K40">
        <f t="shared" si="61"/>
        <v>6.0771001512871646E-2</v>
      </c>
      <c r="M40" s="8">
        <f t="shared" si="62"/>
        <v>2.6168553932287047E-5</v>
      </c>
      <c r="N40" s="7">
        <f t="shared" si="63"/>
        <v>5.2337107864574091E-6</v>
      </c>
      <c r="O40" s="8">
        <f t="shared" si="64"/>
        <v>2.6168553932287047E-5</v>
      </c>
      <c r="P40" s="6">
        <f t="shared" si="65"/>
        <v>7.8505661796861129E-6</v>
      </c>
      <c r="Q40" s="6">
        <f t="shared" si="66"/>
        <v>7.8505661796861129E-6</v>
      </c>
      <c r="R40" s="7">
        <f t="shared" si="67"/>
        <v>5.2337107864574091E-6</v>
      </c>
      <c r="T40">
        <f t="shared" si="48"/>
        <v>-2</v>
      </c>
      <c r="U40">
        <f t="shared" si="49"/>
        <v>0.01</v>
      </c>
      <c r="V40">
        <f t="shared" si="12"/>
        <v>4.7084162236207224E-6</v>
      </c>
      <c r="W40">
        <f t="shared" si="13"/>
        <v>2.7214544325870181E-7</v>
      </c>
      <c r="X40">
        <f t="shared" si="14"/>
        <v>2.5869374034522161E-6</v>
      </c>
      <c r="Y40">
        <f t="shared" si="15"/>
        <v>4.0821816488805263E-7</v>
      </c>
      <c r="Z40">
        <f t="shared" si="16"/>
        <v>7.7608122103566478E-7</v>
      </c>
      <c r="AA40">
        <f t="shared" si="17"/>
        <v>7.3952758539180989E-7</v>
      </c>
      <c r="AC40">
        <f t="shared" si="50"/>
        <v>0.05</v>
      </c>
      <c r="AD40">
        <f t="shared" si="18"/>
        <v>1.3689596546090775E-5</v>
      </c>
      <c r="AE40">
        <f t="shared" si="19"/>
        <v>1.1264351724200324E-6</v>
      </c>
      <c r="AF40">
        <f t="shared" si="68"/>
        <v>9.2693405941587424E-6</v>
      </c>
      <c r="AG40">
        <f t="shared" si="20"/>
        <v>1.6896527586300486E-6</v>
      </c>
      <c r="AH40">
        <f t="shared" si="21"/>
        <v>2.7808021782476222E-6</v>
      </c>
      <c r="AI40">
        <f t="shared" si="22"/>
        <v>2.3624011316035855E-6</v>
      </c>
      <c r="AK40">
        <f t="shared" si="51"/>
        <v>0.1</v>
      </c>
      <c r="AL40">
        <f t="shared" si="23"/>
        <v>1.7975593008108225E-5</v>
      </c>
      <c r="AM40">
        <f t="shared" si="24"/>
        <v>1.8538681188317482E-6</v>
      </c>
      <c r="AN40">
        <f t="shared" si="25"/>
        <v>1.3689596546090775E-5</v>
      </c>
      <c r="AO40">
        <f t="shared" si="26"/>
        <v>2.7808021782476222E-6</v>
      </c>
      <c r="AP40">
        <f t="shared" si="27"/>
        <v>4.1068789638272323E-6</v>
      </c>
      <c r="AQ40">
        <f t="shared" si="28"/>
        <v>3.2553823371177964E-6</v>
      </c>
      <c r="AS40">
        <f t="shared" si="52"/>
        <v>0.3</v>
      </c>
      <c r="AT40">
        <f t="shared" si="29"/>
        <v>2.2717188231348392E-5</v>
      </c>
      <c r="AU40">
        <f t="shared" si="30"/>
        <v>3.2553823371177969E-6</v>
      </c>
      <c r="AV40">
        <f t="shared" si="31"/>
        <v>2.0070141066659496E-5</v>
      </c>
      <c r="AW40">
        <f t="shared" si="32"/>
        <v>4.8830735056766944E-6</v>
      </c>
      <c r="AX40">
        <f t="shared" si="33"/>
        <v>6.0210423199978467E-6</v>
      </c>
      <c r="AY40">
        <f t="shared" si="34"/>
        <v>4.3521048791423005E-6</v>
      </c>
      <c r="BA40">
        <f t="shared" si="53"/>
        <v>0.5</v>
      </c>
      <c r="BB40">
        <f t="shared" si="35"/>
        <v>2.398240204577767E-5</v>
      </c>
      <c r="BC40">
        <f t="shared" si="36"/>
        <v>3.8352711670771118E-6</v>
      </c>
      <c r="BD40">
        <f t="shared" si="37"/>
        <v>2.213335540743633E-5</v>
      </c>
      <c r="BE40">
        <f t="shared" si="38"/>
        <v>5.7529067506156673E-6</v>
      </c>
      <c r="BF40">
        <f t="shared" si="39"/>
        <v>6.6400066222308974E-6</v>
      </c>
      <c r="BG40">
        <f t="shared" si="40"/>
        <v>4.6665312331929467E-6</v>
      </c>
      <c r="BJ40">
        <f t="shared" si="54"/>
        <v>2</v>
      </c>
      <c r="BK40">
        <f t="shared" si="41"/>
        <v>2.5585483144212853E-5</v>
      </c>
      <c r="BL40">
        <f t="shared" si="42"/>
        <v>4.796480409155534E-6</v>
      </c>
      <c r="BM40">
        <f t="shared" si="43"/>
        <v>2.5027829245576915E-5</v>
      </c>
      <c r="BN40">
        <f t="shared" si="44"/>
        <v>7.1947206137333002E-6</v>
      </c>
      <c r="BO40">
        <f t="shared" si="45"/>
        <v>7.5083487736730731E-6</v>
      </c>
      <c r="BP40">
        <f t="shared" si="46"/>
        <v>5.0793715387252549E-6</v>
      </c>
    </row>
    <row r="41" spans="2:68" x14ac:dyDescent="0.25">
      <c r="B41" t="s">
        <v>52</v>
      </c>
      <c r="C41" s="2">
        <v>1.2499999999999999E-8</v>
      </c>
      <c r="E41">
        <f t="shared" si="47"/>
        <v>-1</v>
      </c>
      <c r="F41">
        <f t="shared" si="56"/>
        <v>4.6498992883649747E-2</v>
      </c>
      <c r="G41">
        <f t="shared" si="57"/>
        <v>0.18599597153459899</v>
      </c>
      <c r="H41">
        <f t="shared" si="58"/>
        <v>9.2997985767299493E-2</v>
      </c>
      <c r="I41">
        <f t="shared" si="59"/>
        <v>0.18599597153459899</v>
      </c>
      <c r="J41">
        <f t="shared" si="60"/>
        <v>9.2997985767299493E-2</v>
      </c>
      <c r="K41">
        <f t="shared" si="61"/>
        <v>6.1998657178199662E-2</v>
      </c>
      <c r="M41" s="8">
        <f t="shared" si="62"/>
        <v>2.7870212281757638E-5</v>
      </c>
      <c r="N41" s="7">
        <f t="shared" si="63"/>
        <v>5.5740424563515273E-6</v>
      </c>
      <c r="O41" s="8">
        <f t="shared" si="64"/>
        <v>2.7870212281757638E-5</v>
      </c>
      <c r="P41" s="6">
        <f t="shared" si="65"/>
        <v>8.3610636845272901E-6</v>
      </c>
      <c r="Q41" s="6">
        <f t="shared" si="66"/>
        <v>8.3610636845272901E-6</v>
      </c>
      <c r="R41" s="7">
        <f t="shared" si="67"/>
        <v>5.5740424563515273E-6</v>
      </c>
      <c r="T41">
        <f t="shared" si="48"/>
        <v>-1</v>
      </c>
      <c r="U41">
        <f t="shared" si="49"/>
        <v>0.01</v>
      </c>
      <c r="V41">
        <f t="shared" si="12"/>
        <v>4.9328688635480083E-6</v>
      </c>
      <c r="W41">
        <f t="shared" si="13"/>
        <v>2.8439576654092337E-7</v>
      </c>
      <c r="X41">
        <f t="shared" si="14"/>
        <v>2.7058987682267922E-6</v>
      </c>
      <c r="Y41">
        <f t="shared" si="15"/>
        <v>4.26593649811385E-7</v>
      </c>
      <c r="Z41">
        <f t="shared" si="16"/>
        <v>8.1176963046803764E-7</v>
      </c>
      <c r="AA41">
        <f t="shared" si="17"/>
        <v>7.7418700220415803E-7</v>
      </c>
      <c r="AC41">
        <f t="shared" si="50"/>
        <v>0.05</v>
      </c>
      <c r="AD41">
        <f t="shared" si="18"/>
        <v>1.4440675207543962E-5</v>
      </c>
      <c r="AE41">
        <f t="shared" si="19"/>
        <v>1.1809613571167094E-6</v>
      </c>
      <c r="AF41">
        <f t="shared" si="68"/>
        <v>9.7449667322974787E-6</v>
      </c>
      <c r="AG41">
        <f t="shared" si="20"/>
        <v>1.7714420356750641E-6</v>
      </c>
      <c r="AH41">
        <f t="shared" si="21"/>
        <v>2.9234900196892434E-6</v>
      </c>
      <c r="AI41">
        <f t="shared" si="22"/>
        <v>2.4884416459934595E-6</v>
      </c>
      <c r="AK41">
        <f t="shared" si="51"/>
        <v>0.1</v>
      </c>
      <c r="AL41">
        <f t="shared" si="23"/>
        <v>1.9024166469111705E-5</v>
      </c>
      <c r="AM41">
        <f t="shared" si="24"/>
        <v>1.9489933464594956E-6</v>
      </c>
      <c r="AN41">
        <f t="shared" si="25"/>
        <v>1.4440675207543962E-5</v>
      </c>
      <c r="AO41">
        <f t="shared" si="26"/>
        <v>2.9234900196892434E-6</v>
      </c>
      <c r="AP41">
        <f t="shared" si="27"/>
        <v>4.3322025622631879E-6</v>
      </c>
      <c r="AQ41">
        <f t="shared" si="28"/>
        <v>3.4407954691995018E-6</v>
      </c>
      <c r="AS41">
        <f t="shared" si="52"/>
        <v>0.3</v>
      </c>
      <c r="AT41">
        <f t="shared" si="29"/>
        <v>2.4130124058787204E-5</v>
      </c>
      <c r="AU41">
        <f t="shared" si="30"/>
        <v>3.4407954691995018E-6</v>
      </c>
      <c r="AV41">
        <f t="shared" si="31"/>
        <v>2.1275080248065224E-5</v>
      </c>
      <c r="AW41">
        <f t="shared" si="32"/>
        <v>5.1611932037992525E-6</v>
      </c>
      <c r="AX41">
        <f t="shared" si="33"/>
        <v>6.3825240744195661E-6</v>
      </c>
      <c r="AY41">
        <f t="shared" si="34"/>
        <v>4.6193893368015579E-6</v>
      </c>
      <c r="BA41">
        <f t="shared" si="53"/>
        <v>0.5</v>
      </c>
      <c r="BB41">
        <f t="shared" si="35"/>
        <v>2.5498868840268142E-5</v>
      </c>
      <c r="BC41">
        <f t="shared" si="36"/>
        <v>4.0627370186170215E-6</v>
      </c>
      <c r="BD41">
        <f t="shared" si="37"/>
        <v>2.3499415639410191E-5</v>
      </c>
      <c r="BE41">
        <f t="shared" si="38"/>
        <v>6.0941055279255309E-6</v>
      </c>
      <c r="BF41">
        <f t="shared" si="39"/>
        <v>7.0498246918230565E-6</v>
      </c>
      <c r="BG41">
        <f t="shared" si="40"/>
        <v>4.9591243547972559E-6</v>
      </c>
      <c r="BJ41">
        <f t="shared" si="54"/>
        <v>2</v>
      </c>
      <c r="BK41">
        <f t="shared" si="41"/>
        <v>2.7236966525438356E-5</v>
      </c>
      <c r="BL41">
        <f t="shared" si="42"/>
        <v>5.0997737680536286E-6</v>
      </c>
      <c r="BM41">
        <f t="shared" si="43"/>
        <v>2.6631857719194446E-5</v>
      </c>
      <c r="BN41">
        <f t="shared" si="44"/>
        <v>7.6496606520804417E-6</v>
      </c>
      <c r="BO41">
        <f t="shared" si="45"/>
        <v>7.9895573157583325E-6</v>
      </c>
      <c r="BP41">
        <f t="shared" si="46"/>
        <v>5.4064462524718449E-6</v>
      </c>
    </row>
    <row r="42" spans="2:68" x14ac:dyDescent="0.25">
      <c r="B42" t="s">
        <v>53</v>
      </c>
      <c r="C42" s="2">
        <v>1.2499999999999999E-8</v>
      </c>
      <c r="E42">
        <f t="shared" si="47"/>
        <v>0</v>
      </c>
      <c r="F42">
        <f t="shared" si="56"/>
        <v>4.7438334849794053E-2</v>
      </c>
      <c r="G42">
        <f t="shared" si="57"/>
        <v>0.18975333939917621</v>
      </c>
      <c r="H42">
        <f t="shared" si="58"/>
        <v>9.4876669699588106E-2</v>
      </c>
      <c r="I42">
        <f t="shared" si="59"/>
        <v>0.18975333939917621</v>
      </c>
      <c r="J42">
        <f t="shared" si="60"/>
        <v>9.4876669699588106E-2</v>
      </c>
      <c r="K42">
        <f t="shared" si="61"/>
        <v>6.3251113133058742E-2</v>
      </c>
      <c r="M42" s="8">
        <f t="shared" si="62"/>
        <v>2.968252409514584E-5</v>
      </c>
      <c r="N42" s="7">
        <f t="shared" si="63"/>
        <v>5.9365048190291681E-6</v>
      </c>
      <c r="O42" s="8">
        <f t="shared" si="64"/>
        <v>2.968252409514584E-5</v>
      </c>
      <c r="P42" s="6">
        <f t="shared" si="65"/>
        <v>8.9047572285437521E-6</v>
      </c>
      <c r="Q42" s="6">
        <f t="shared" si="66"/>
        <v>8.9047572285437521E-6</v>
      </c>
      <c r="R42" s="7">
        <f t="shared" si="67"/>
        <v>5.9365048190291681E-6</v>
      </c>
      <c r="T42">
        <f t="shared" si="48"/>
        <v>0</v>
      </c>
      <c r="U42">
        <f t="shared" si="49"/>
        <v>0.01</v>
      </c>
      <c r="V42">
        <f t="shared" si="12"/>
        <v>5.1677201598493534E-6</v>
      </c>
      <c r="W42">
        <f t="shared" si="13"/>
        <v>2.9719176845229001E-7</v>
      </c>
      <c r="X42">
        <f t="shared" si="14"/>
        <v>2.8302313736858123E-6</v>
      </c>
      <c r="Y42">
        <f t="shared" si="15"/>
        <v>4.4578765267843499E-7</v>
      </c>
      <c r="Z42">
        <f t="shared" si="16"/>
        <v>8.4906941210574354E-7</v>
      </c>
      <c r="AA42">
        <f t="shared" si="17"/>
        <v>8.1043202828135346E-7</v>
      </c>
      <c r="AC42">
        <f t="shared" si="50"/>
        <v>0.05</v>
      </c>
      <c r="AD42">
        <f t="shared" si="18"/>
        <v>1.5231440552069623E-5</v>
      </c>
      <c r="AE42">
        <f t="shared" si="19"/>
        <v>1.238044240365139E-6</v>
      </c>
      <c r="AF42">
        <f t="shared" si="68"/>
        <v>1.0244066265705383E-5</v>
      </c>
      <c r="AG42">
        <f t="shared" si="20"/>
        <v>1.8570663605477084E-6</v>
      </c>
      <c r="AH42">
        <f t="shared" si="21"/>
        <v>3.0732198797116151E-6</v>
      </c>
      <c r="AI42">
        <f t="shared" si="22"/>
        <v>2.6209476687678861E-6</v>
      </c>
      <c r="AK42">
        <f t="shared" si="51"/>
        <v>0.1</v>
      </c>
      <c r="AL42">
        <f t="shared" si="23"/>
        <v>2.0132161778268549E-5</v>
      </c>
      <c r="AM42">
        <f t="shared" si="24"/>
        <v>2.048813253141077E-6</v>
      </c>
      <c r="AN42">
        <f t="shared" si="25"/>
        <v>1.5231440552069623E-5</v>
      </c>
      <c r="AO42">
        <f t="shared" si="26"/>
        <v>3.0732198797116151E-6</v>
      </c>
      <c r="AP42">
        <f t="shared" si="27"/>
        <v>4.5694321656208874E-6</v>
      </c>
      <c r="AQ42">
        <f t="shared" si="28"/>
        <v>3.6364253235998379E-6</v>
      </c>
      <c r="AS42">
        <f t="shared" si="52"/>
        <v>0.3</v>
      </c>
      <c r="AT42">
        <f t="shared" si="29"/>
        <v>2.5629748750648063E-5</v>
      </c>
      <c r="AU42">
        <f t="shared" si="30"/>
        <v>3.6364253235998375E-6</v>
      </c>
      <c r="AV42">
        <f t="shared" si="31"/>
        <v>2.2550730169291237E-5</v>
      </c>
      <c r="AW42">
        <f t="shared" si="32"/>
        <v>5.4546379853997567E-6</v>
      </c>
      <c r="AX42">
        <f t="shared" si="33"/>
        <v>6.76521905078737E-6</v>
      </c>
      <c r="AY42">
        <f t="shared" si="34"/>
        <v>4.9028107040002064E-6</v>
      </c>
      <c r="BA42">
        <f t="shared" si="53"/>
        <v>0.5</v>
      </c>
      <c r="BB42">
        <f t="shared" si="35"/>
        <v>2.7110381394180333E-5</v>
      </c>
      <c r="BC42">
        <f t="shared" si="36"/>
        <v>4.3033534453057397E-6</v>
      </c>
      <c r="BD42">
        <f t="shared" si="37"/>
        <v>2.4948468823071743E-5</v>
      </c>
      <c r="BE42">
        <f t="shared" si="38"/>
        <v>6.4550301679586099E-6</v>
      </c>
      <c r="BF42">
        <f t="shared" si="39"/>
        <v>7.4845406469215231E-6</v>
      </c>
      <c r="BG42">
        <f t="shared" si="40"/>
        <v>5.2698562689096426E-6</v>
      </c>
      <c r="BJ42">
        <f t="shared" si="54"/>
        <v>2</v>
      </c>
      <c r="BK42">
        <f t="shared" si="41"/>
        <v>2.899479177459421E-5</v>
      </c>
      <c r="BL42">
        <f t="shared" si="42"/>
        <v>5.4220762788360663E-6</v>
      </c>
      <c r="BM42">
        <f t="shared" si="43"/>
        <v>2.8338206754102054E-5</v>
      </c>
      <c r="BN42">
        <f t="shared" si="44"/>
        <v>8.1331144182541002E-6</v>
      </c>
      <c r="BO42">
        <f t="shared" si="45"/>
        <v>8.5014620262306157E-6</v>
      </c>
      <c r="BP42">
        <f t="shared" si="46"/>
        <v>5.7545150769501361E-6</v>
      </c>
    </row>
    <row r="43" spans="2:68" x14ac:dyDescent="0.25">
      <c r="B43" t="s">
        <v>54</v>
      </c>
      <c r="C43" s="2">
        <v>1.2499999999999999E-8</v>
      </c>
      <c r="E43">
        <f t="shared" si="47"/>
        <v>1</v>
      </c>
      <c r="F43">
        <f t="shared" si="56"/>
        <v>4.8396652782397839E-2</v>
      </c>
      <c r="G43">
        <f t="shared" si="57"/>
        <v>0.19358661112959136</v>
      </c>
      <c r="H43">
        <f t="shared" si="58"/>
        <v>9.6793305564795679E-2</v>
      </c>
      <c r="I43">
        <f t="shared" si="59"/>
        <v>0.19358661112959136</v>
      </c>
      <c r="J43">
        <f t="shared" si="60"/>
        <v>9.6793305564795679E-2</v>
      </c>
      <c r="K43">
        <f t="shared" si="61"/>
        <v>6.4528870376530448E-2</v>
      </c>
      <c r="M43" s="8">
        <f t="shared" si="62"/>
        <v>3.1612684817460228E-5</v>
      </c>
      <c r="N43" s="7">
        <f t="shared" si="63"/>
        <v>6.3225369634920461E-6</v>
      </c>
      <c r="O43" s="8">
        <f t="shared" si="64"/>
        <v>3.1612684817460228E-5</v>
      </c>
      <c r="P43" s="6">
        <f t="shared" si="65"/>
        <v>9.4838054452380687E-6</v>
      </c>
      <c r="Q43" s="6">
        <f t="shared" si="66"/>
        <v>9.4838054452380687E-6</v>
      </c>
      <c r="R43" s="7">
        <f t="shared" si="67"/>
        <v>6.3225369634920461E-6</v>
      </c>
      <c r="T43">
        <f t="shared" si="48"/>
        <v>1</v>
      </c>
      <c r="U43">
        <f t="shared" si="49"/>
        <v>0.01</v>
      </c>
      <c r="V43">
        <f t="shared" si="12"/>
        <v>5.413441235280707E-6</v>
      </c>
      <c r="W43">
        <f t="shared" si="13"/>
        <v>3.1055760142632802E-7</v>
      </c>
      <c r="X43">
        <f t="shared" si="14"/>
        <v>2.9601747647262007E-6</v>
      </c>
      <c r="Y43">
        <f t="shared" si="15"/>
        <v>4.6583640213949195E-7</v>
      </c>
      <c r="Z43">
        <f t="shared" si="16"/>
        <v>8.8805242941786024E-7</v>
      </c>
      <c r="AA43">
        <f t="shared" si="17"/>
        <v>8.4833393174345611E-7</v>
      </c>
      <c r="AC43">
        <f t="shared" si="50"/>
        <v>0.05</v>
      </c>
      <c r="AD43">
        <f t="shared" si="18"/>
        <v>1.6063902543194751E-5</v>
      </c>
      <c r="AE43">
        <f t="shared" si="19"/>
        <v>1.2978005921943656E-6</v>
      </c>
      <c r="AF43">
        <f t="shared" si="68"/>
        <v>1.0767754256854086E-5</v>
      </c>
      <c r="AG43">
        <f t="shared" si="20"/>
        <v>1.9467008882915485E-6</v>
      </c>
      <c r="AH43">
        <f t="shared" si="21"/>
        <v>3.2303262770562258E-6</v>
      </c>
      <c r="AI43">
        <f t="shared" si="22"/>
        <v>2.760237197269902E-6</v>
      </c>
      <c r="AK43">
        <f t="shared" si="51"/>
        <v>0.1</v>
      </c>
      <c r="AL43">
        <f t="shared" si="23"/>
        <v>2.1302828753028311E-5</v>
      </c>
      <c r="AM43">
        <f t="shared" si="24"/>
        <v>2.1535508513708172E-6</v>
      </c>
      <c r="AN43">
        <f t="shared" si="25"/>
        <v>1.6063902543194751E-5</v>
      </c>
      <c r="AO43">
        <f t="shared" si="26"/>
        <v>3.2303262770562258E-6</v>
      </c>
      <c r="AP43">
        <f t="shared" si="27"/>
        <v>4.8191707629584254E-6</v>
      </c>
      <c r="AQ43">
        <f t="shared" si="28"/>
        <v>3.8428130874676787E-6</v>
      </c>
      <c r="AS43">
        <f t="shared" si="52"/>
        <v>0.3</v>
      </c>
      <c r="AT43">
        <f t="shared" si="29"/>
        <v>2.7221287487975607E-5</v>
      </c>
      <c r="AU43">
        <f t="shared" si="30"/>
        <v>3.8428130874676795E-6</v>
      </c>
      <c r="AV43">
        <f t="shared" si="31"/>
        <v>2.3901122605228481E-5</v>
      </c>
      <c r="AW43">
        <f t="shared" si="32"/>
        <v>5.7642196312015188E-6</v>
      </c>
      <c r="AX43">
        <f t="shared" si="33"/>
        <v>7.1703367815685439E-6</v>
      </c>
      <c r="AY43">
        <f t="shared" si="34"/>
        <v>5.203321995013467E-6</v>
      </c>
      <c r="BA43">
        <f t="shared" si="53"/>
        <v>0.5</v>
      </c>
      <c r="BB43">
        <f t="shared" si="35"/>
        <v>2.8822828017883662E-5</v>
      </c>
      <c r="BC43">
        <f t="shared" si="36"/>
        <v>4.5578568429939948E-6</v>
      </c>
      <c r="BD43">
        <f t="shared" si="37"/>
        <v>2.6485455284675559E-5</v>
      </c>
      <c r="BE43">
        <f t="shared" si="38"/>
        <v>6.8367852644909922E-6</v>
      </c>
      <c r="BF43">
        <f t="shared" si="39"/>
        <v>7.9456365854026683E-6</v>
      </c>
      <c r="BG43">
        <f t="shared" si="40"/>
        <v>5.5998349201122604E-6</v>
      </c>
      <c r="BJ43">
        <f t="shared" si="54"/>
        <v>2</v>
      </c>
      <c r="BK43">
        <f t="shared" si="41"/>
        <v>3.0865784490049605E-5</v>
      </c>
      <c r="BL43">
        <f t="shared" si="42"/>
        <v>5.7645656035767334E-6</v>
      </c>
      <c r="BM43">
        <f t="shared" si="43"/>
        <v>3.0153362979137311E-5</v>
      </c>
      <c r="BN43">
        <f t="shared" si="44"/>
        <v>8.6468484053650992E-6</v>
      </c>
      <c r="BO43">
        <f t="shared" si="45"/>
        <v>9.0460088937411931E-6</v>
      </c>
      <c r="BP43">
        <f t="shared" si="46"/>
        <v>6.1249198828969989E-6</v>
      </c>
    </row>
    <row r="44" spans="2:68" x14ac:dyDescent="0.25">
      <c r="B44" t="s">
        <v>55</v>
      </c>
      <c r="C44" s="2">
        <v>1.2499999999999999E-8</v>
      </c>
      <c r="E44">
        <f t="shared" si="47"/>
        <v>2</v>
      </c>
      <c r="F44">
        <f t="shared" si="56"/>
        <v>4.9374330021411901E-2</v>
      </c>
      <c r="G44">
        <f t="shared" si="57"/>
        <v>0.1974973200856476</v>
      </c>
      <c r="H44">
        <f t="shared" si="58"/>
        <v>9.8748660042823802E-2</v>
      </c>
      <c r="I44">
        <f t="shared" si="59"/>
        <v>0.1974973200856476</v>
      </c>
      <c r="J44">
        <f t="shared" si="60"/>
        <v>9.8748660042823802E-2</v>
      </c>
      <c r="K44">
        <f t="shared" si="61"/>
        <v>6.5832440028549197E-2</v>
      </c>
      <c r="M44" s="8">
        <f t="shared" si="62"/>
        <v>3.3668357790755164E-5</v>
      </c>
      <c r="N44" s="7">
        <f t="shared" si="63"/>
        <v>6.7336715581510327E-6</v>
      </c>
      <c r="O44" s="8">
        <f t="shared" si="64"/>
        <v>3.3668357790755164E-5</v>
      </c>
      <c r="P44" s="6">
        <f t="shared" si="65"/>
        <v>1.0100507337226549E-5</v>
      </c>
      <c r="Q44" s="6">
        <f t="shared" si="66"/>
        <v>1.0100507337226549E-5</v>
      </c>
      <c r="R44" s="7">
        <f t="shared" si="67"/>
        <v>6.7336715581510327E-6</v>
      </c>
      <c r="T44">
        <f t="shared" si="48"/>
        <v>2</v>
      </c>
      <c r="U44">
        <f t="shared" si="49"/>
        <v>0.01</v>
      </c>
      <c r="V44">
        <f t="shared" si="12"/>
        <v>5.6705242448400666E-6</v>
      </c>
      <c r="W44">
        <f t="shared" si="13"/>
        <v>3.2451848319639068E-7</v>
      </c>
      <c r="X44">
        <f t="shared" si="14"/>
        <v>3.095979093213379E-6</v>
      </c>
      <c r="Y44">
        <f t="shared" si="15"/>
        <v>4.8677772479458596E-7</v>
      </c>
      <c r="Z44">
        <f t="shared" si="16"/>
        <v>9.2879372796401372E-7</v>
      </c>
      <c r="AA44">
        <f t="shared" si="17"/>
        <v>8.879671491008279E-7</v>
      </c>
      <c r="AC44">
        <f t="shared" si="50"/>
        <v>0.05</v>
      </c>
      <c r="AD44">
        <f t="shared" si="18"/>
        <v>1.6940168443651765E-5</v>
      </c>
      <c r="AE44">
        <f t="shared" si="19"/>
        <v>1.3603524183253408E-6</v>
      </c>
      <c r="AF44">
        <f t="shared" si="68"/>
        <v>1.1317197002333417E-5</v>
      </c>
      <c r="AG44">
        <f t="shared" si="20"/>
        <v>2.0405286274880112E-6</v>
      </c>
      <c r="AH44">
        <f t="shared" si="21"/>
        <v>3.3951591007000257E-6</v>
      </c>
      <c r="AI44">
        <f t="shared" si="22"/>
        <v>2.9066432324534417E-6</v>
      </c>
      <c r="AK44">
        <f t="shared" si="51"/>
        <v>0.1</v>
      </c>
      <c r="AL44">
        <f t="shared" si="23"/>
        <v>2.2539587481951557E-5</v>
      </c>
      <c r="AM44">
        <f t="shared" si="24"/>
        <v>2.2634394004666838E-6</v>
      </c>
      <c r="AN44">
        <f t="shared" si="25"/>
        <v>1.6940168443651765E-5</v>
      </c>
      <c r="AO44">
        <f t="shared" si="26"/>
        <v>3.3951591007000257E-6</v>
      </c>
      <c r="AP44">
        <f t="shared" si="27"/>
        <v>5.0820505330955301E-6</v>
      </c>
      <c r="AQ44">
        <f t="shared" si="28"/>
        <v>4.0605273352980794E-6</v>
      </c>
      <c r="AS44">
        <f t="shared" si="52"/>
        <v>0.3</v>
      </c>
      <c r="AT44">
        <f t="shared" si="29"/>
        <v>2.8910273220724388E-5</v>
      </c>
      <c r="AU44">
        <f t="shared" si="30"/>
        <v>4.0605273352980777E-6</v>
      </c>
      <c r="AV44">
        <f t="shared" si="31"/>
        <v>2.5330511044580815E-5</v>
      </c>
      <c r="AW44">
        <f t="shared" si="32"/>
        <v>6.090791002947117E-6</v>
      </c>
      <c r="AX44">
        <f t="shared" si="33"/>
        <v>7.5991533133742441E-6</v>
      </c>
      <c r="AY44">
        <f t="shared" si="34"/>
        <v>5.5219309345219987E-6</v>
      </c>
      <c r="BA44">
        <f t="shared" si="53"/>
        <v>0.5</v>
      </c>
      <c r="BB44">
        <f t="shared" si="35"/>
        <v>3.0642456291544359E-5</v>
      </c>
      <c r="BC44">
        <f t="shared" si="36"/>
        <v>4.8270232474328269E-6</v>
      </c>
      <c r="BD44">
        <f t="shared" si="37"/>
        <v>2.8115601785519763E-5</v>
      </c>
      <c r="BE44">
        <f t="shared" si="38"/>
        <v>7.2405348711492399E-6</v>
      </c>
      <c r="BF44">
        <f t="shared" si="39"/>
        <v>8.4346805356559289E-6</v>
      </c>
      <c r="BG44">
        <f t="shared" si="40"/>
        <v>5.9502346293642025E-6</v>
      </c>
      <c r="BJ44">
        <f t="shared" si="54"/>
        <v>2</v>
      </c>
      <c r="BK44">
        <f t="shared" si="41"/>
        <v>3.2857206511807337E-5</v>
      </c>
      <c r="BL44">
        <f t="shared" si="42"/>
        <v>6.1284912583088724E-6</v>
      </c>
      <c r="BM44">
        <f t="shared" si="43"/>
        <v>3.2084220880520471E-5</v>
      </c>
      <c r="BN44">
        <f t="shared" si="44"/>
        <v>9.1927368874633081E-6</v>
      </c>
      <c r="BO44">
        <f t="shared" si="45"/>
        <v>9.6252662641561399E-6</v>
      </c>
      <c r="BP44">
        <f t="shared" si="46"/>
        <v>6.5190878288831363E-6</v>
      </c>
    </row>
    <row r="45" spans="2:68" x14ac:dyDescent="0.25">
      <c r="B45" t="s">
        <v>67</v>
      </c>
      <c r="C45">
        <v>10</v>
      </c>
      <c r="E45">
        <f t="shared" si="47"/>
        <v>3</v>
      </c>
      <c r="F45">
        <f t="shared" si="56"/>
        <v>5.03717576507677E-2</v>
      </c>
      <c r="G45">
        <f t="shared" si="57"/>
        <v>0.2014870306030708</v>
      </c>
      <c r="H45">
        <f t="shared" si="58"/>
        <v>0.1007435153015354</v>
      </c>
      <c r="I45">
        <f t="shared" si="59"/>
        <v>0.2014870306030708</v>
      </c>
      <c r="J45">
        <f t="shared" si="60"/>
        <v>0.1007435153015354</v>
      </c>
      <c r="K45">
        <f t="shared" si="61"/>
        <v>6.7162343534356933E-2</v>
      </c>
      <c r="M45" s="8">
        <f t="shared" si="62"/>
        <v>3.5857704679996666E-5</v>
      </c>
      <c r="N45" s="7">
        <f t="shared" si="63"/>
        <v>7.1715409359993327E-6</v>
      </c>
      <c r="O45" s="8">
        <f t="shared" si="64"/>
        <v>3.5857704679996666E-5</v>
      </c>
      <c r="P45" s="6">
        <f t="shared" si="65"/>
        <v>1.0757311403998999E-5</v>
      </c>
      <c r="Q45" s="6">
        <f t="shared" si="66"/>
        <v>1.0757311403998999E-5</v>
      </c>
      <c r="R45" s="7">
        <f t="shared" si="67"/>
        <v>7.1715409359993327E-6</v>
      </c>
      <c r="T45">
        <f t="shared" si="48"/>
        <v>3</v>
      </c>
      <c r="U45">
        <f t="shared" si="49"/>
        <v>0.01</v>
      </c>
      <c r="V45">
        <f t="shared" si="12"/>
        <v>5.9394833073144247E-6</v>
      </c>
      <c r="W45">
        <f t="shared" si="13"/>
        <v>3.3910074369804881E-7</v>
      </c>
      <c r="X45">
        <f t="shared" si="14"/>
        <v>3.2379055859263951E-6</v>
      </c>
      <c r="Y45">
        <f t="shared" si="15"/>
        <v>5.0865111554707329E-7</v>
      </c>
      <c r="Z45">
        <f t="shared" si="16"/>
        <v>9.7137167577791843E-7</v>
      </c>
      <c r="AA45">
        <f t="shared" si="17"/>
        <v>9.2940942531199393E-7</v>
      </c>
      <c r="AC45">
        <f t="shared" si="50"/>
        <v>0.05</v>
      </c>
      <c r="AD45">
        <f t="shared" si="18"/>
        <v>1.7862447325451619E-5</v>
      </c>
      <c r="AE45">
        <f t="shared" si="19"/>
        <v>1.4258271925199956E-6</v>
      </c>
      <c r="AF45">
        <f t="shared" si="68"/>
        <v>1.1893614331691069E-5</v>
      </c>
      <c r="AG45">
        <f t="shared" si="20"/>
        <v>2.1387407887799934E-6</v>
      </c>
      <c r="AH45">
        <f t="shared" si="21"/>
        <v>3.5680842995073203E-6</v>
      </c>
      <c r="AI45">
        <f t="shared" si="22"/>
        <v>3.060514462096064E-6</v>
      </c>
      <c r="AK45">
        <f t="shared" si="51"/>
        <v>0.1</v>
      </c>
      <c r="AL45">
        <f t="shared" si="23"/>
        <v>2.3846036809169131E-5</v>
      </c>
      <c r="AM45">
        <f t="shared" si="24"/>
        <v>2.3787228663382138E-6</v>
      </c>
      <c r="AN45">
        <f t="shared" si="25"/>
        <v>1.7862447325451619E-5</v>
      </c>
      <c r="AO45">
        <f t="shared" si="26"/>
        <v>3.5680842995073203E-6</v>
      </c>
      <c r="AP45">
        <f t="shared" si="27"/>
        <v>5.3587341976354851E-6</v>
      </c>
      <c r="AQ45">
        <f t="shared" si="28"/>
        <v>4.2901653472723437E-6</v>
      </c>
      <c r="AS45">
        <f t="shared" si="52"/>
        <v>0.3</v>
      </c>
      <c r="AT45">
        <f t="shared" si="29"/>
        <v>3.0702564259535233E-5</v>
      </c>
      <c r="AU45">
        <f t="shared" si="30"/>
        <v>4.2901653472723446E-6</v>
      </c>
      <c r="AV45">
        <f t="shared" si="31"/>
        <v>2.6843382346199088E-5</v>
      </c>
      <c r="AW45">
        <f t="shared" si="32"/>
        <v>6.4352480209085165E-6</v>
      </c>
      <c r="AX45">
        <f t="shared" si="33"/>
        <v>8.053014703859726E-6</v>
      </c>
      <c r="AY45">
        <f t="shared" si="34"/>
        <v>5.8597029861219368E-6</v>
      </c>
      <c r="BA45">
        <f t="shared" si="53"/>
        <v>0.5</v>
      </c>
      <c r="BB45">
        <f t="shared" si="35"/>
        <v>3.2575894549034774E-5</v>
      </c>
      <c r="BC45">
        <f t="shared" si="36"/>
        <v>5.1116703681848071E-6</v>
      </c>
      <c r="BD45">
        <f t="shared" si="37"/>
        <v>2.9844437573328077E-5</v>
      </c>
      <c r="BE45">
        <f t="shared" si="38"/>
        <v>7.6675055522772107E-6</v>
      </c>
      <c r="BF45">
        <f t="shared" si="39"/>
        <v>8.9533312719984231E-6</v>
      </c>
      <c r="BG45">
        <f t="shared" si="40"/>
        <v>6.3222999708591406E-6</v>
      </c>
      <c r="BJ45">
        <f t="shared" si="54"/>
        <v>2</v>
      </c>
      <c r="BK45">
        <f t="shared" si="41"/>
        <v>3.4976783645401905E-5</v>
      </c>
      <c r="BL45">
        <f t="shared" si="42"/>
        <v>6.5151789098069543E-6</v>
      </c>
      <c r="BM45">
        <f t="shared" si="43"/>
        <v>3.4138108168668789E-5</v>
      </c>
      <c r="BN45">
        <f t="shared" si="44"/>
        <v>9.7727683647104318E-6</v>
      </c>
      <c r="BO45">
        <f t="shared" si="45"/>
        <v>1.0241432450600637E-5</v>
      </c>
      <c r="BP45">
        <f t="shared" si="46"/>
        <v>6.9385367418581154E-6</v>
      </c>
    </row>
    <row r="46" spans="2:68" x14ac:dyDescent="0.25">
      <c r="B46" t="s">
        <v>68</v>
      </c>
      <c r="C46">
        <v>2</v>
      </c>
      <c r="E46">
        <f t="shared" si="47"/>
        <v>4</v>
      </c>
      <c r="F46">
        <f t="shared" si="56"/>
        <v>5.1389334654816196E-2</v>
      </c>
      <c r="G46">
        <f t="shared" si="57"/>
        <v>0.20555733861926478</v>
      </c>
      <c r="H46">
        <f t="shared" si="58"/>
        <v>0.10277866930963239</v>
      </c>
      <c r="I46">
        <f t="shared" si="59"/>
        <v>0.20555733861926478</v>
      </c>
      <c r="J46">
        <f t="shared" si="60"/>
        <v>0.10277866930963239</v>
      </c>
      <c r="K46">
        <f t="shared" si="61"/>
        <v>6.8519112873088261E-2</v>
      </c>
      <c r="M46" s="8">
        <f t="shared" si="62"/>
        <v>3.8189417877426431E-5</v>
      </c>
      <c r="N46" s="7">
        <f t="shared" si="63"/>
        <v>7.6378835754852859E-6</v>
      </c>
      <c r="O46" s="8">
        <f t="shared" si="64"/>
        <v>3.8189417877426431E-5</v>
      </c>
      <c r="P46" s="6">
        <f t="shared" si="65"/>
        <v>1.1456825363227928E-5</v>
      </c>
      <c r="Q46" s="6">
        <f t="shared" si="66"/>
        <v>1.1456825363227928E-5</v>
      </c>
      <c r="R46" s="7">
        <f t="shared" si="67"/>
        <v>7.6378835754852859E-6</v>
      </c>
      <c r="T46">
        <f t="shared" si="48"/>
        <v>4</v>
      </c>
      <c r="U46">
        <f t="shared" si="49"/>
        <v>0.01</v>
      </c>
      <c r="V46">
        <f t="shared" si="12"/>
        <v>6.2208554779360758E-6</v>
      </c>
      <c r="W46">
        <f t="shared" si="13"/>
        <v>3.5433187403449753E-7</v>
      </c>
      <c r="X46">
        <f t="shared" si="14"/>
        <v>3.3862270331083508E-6</v>
      </c>
      <c r="Y46">
        <f t="shared" si="15"/>
        <v>5.3149781105174621E-7</v>
      </c>
      <c r="Z46">
        <f t="shared" si="16"/>
        <v>1.0158681099325053E-6</v>
      </c>
      <c r="AA46">
        <f t="shared" si="17"/>
        <v>9.7274196001558559E-7</v>
      </c>
      <c r="AC46">
        <f t="shared" si="50"/>
        <v>0.05</v>
      </c>
      <c r="AD46">
        <f t="shared" si="18"/>
        <v>1.8833054782065461E-5</v>
      </c>
      <c r="AE46">
        <f t="shared" si="19"/>
        <v>1.4943580991944006E-6</v>
      </c>
      <c r="AF46">
        <f t="shared" si="68"/>
        <v>1.2498282008213126E-5</v>
      </c>
      <c r="AG46">
        <f t="shared" si="20"/>
        <v>2.2415371487916011E-6</v>
      </c>
      <c r="AH46">
        <f t="shared" si="21"/>
        <v>3.7494846024639374E-6</v>
      </c>
      <c r="AI46">
        <f t="shared" si="22"/>
        <v>3.222215974424322E-6</v>
      </c>
      <c r="AK46">
        <f t="shared" si="51"/>
        <v>0.1</v>
      </c>
      <c r="AL46">
        <f t="shared" si="23"/>
        <v>2.5225963218942981E-5</v>
      </c>
      <c r="AM46">
        <f t="shared" si="24"/>
        <v>2.4996564016426249E-6</v>
      </c>
      <c r="AN46">
        <f t="shared" si="25"/>
        <v>1.8833054782065461E-5</v>
      </c>
      <c r="AO46">
        <f t="shared" si="26"/>
        <v>3.7494846024639374E-6</v>
      </c>
      <c r="AP46">
        <f t="shared" si="27"/>
        <v>5.6499164346196376E-6</v>
      </c>
      <c r="AQ46">
        <f t="shared" si="28"/>
        <v>4.5323544880261598E-6</v>
      </c>
      <c r="AS46">
        <f t="shared" si="52"/>
        <v>0.3</v>
      </c>
      <c r="AT46">
        <f t="shared" si="29"/>
        <v>3.2604362834411091E-5</v>
      </c>
      <c r="AU46">
        <f t="shared" si="30"/>
        <v>4.5323544880261598E-6</v>
      </c>
      <c r="AV46">
        <f t="shared" si="31"/>
        <v>2.8444468975641315E-5</v>
      </c>
      <c r="AW46">
        <f t="shared" si="32"/>
        <v>6.7985317320392394E-6</v>
      </c>
      <c r="AX46">
        <f t="shared" si="33"/>
        <v>8.5333406926923917E-6</v>
      </c>
      <c r="AY46">
        <f t="shared" si="34"/>
        <v>6.2177645408440274E-6</v>
      </c>
      <c r="BA46">
        <f t="shared" si="53"/>
        <v>0.5</v>
      </c>
      <c r="BB46">
        <f t="shared" si="35"/>
        <v>3.4630174612766112E-5</v>
      </c>
      <c r="BC46">
        <f t="shared" si="36"/>
        <v>5.4126597212015292E-6</v>
      </c>
      <c r="BD46">
        <f t="shared" si="37"/>
        <v>3.1677811294454979E-5</v>
      </c>
      <c r="BE46">
        <f t="shared" si="38"/>
        <v>8.1189895818022926E-6</v>
      </c>
      <c r="BF46">
        <f t="shared" si="39"/>
        <v>9.5033433883364919E-6</v>
      </c>
      <c r="BG46">
        <f t="shared" si="40"/>
        <v>6.7173498678753372E-6</v>
      </c>
      <c r="BJ46">
        <f t="shared" si="54"/>
        <v>2</v>
      </c>
      <c r="BK46">
        <f t="shared" si="41"/>
        <v>3.7232735134457057E-5</v>
      </c>
      <c r="BL46">
        <f t="shared" si="42"/>
        <v>6.9260349225532223E-6</v>
      </c>
      <c r="BM46">
        <f t="shared" si="43"/>
        <v>3.6322812699982807E-5</v>
      </c>
      <c r="BN46">
        <f t="shared" si="44"/>
        <v>1.0389052383829833E-5</v>
      </c>
      <c r="BO46">
        <f t="shared" si="45"/>
        <v>1.0896843809994841E-5</v>
      </c>
      <c r="BP46">
        <f t="shared" si="46"/>
        <v>7.3848808337831392E-6</v>
      </c>
    </row>
    <row r="47" spans="2:68" x14ac:dyDescent="0.25">
      <c r="B47" t="s">
        <v>69</v>
      </c>
      <c r="C47">
        <v>10</v>
      </c>
      <c r="E47">
        <f t="shared" si="47"/>
        <v>5</v>
      </c>
      <c r="F47">
        <f t="shared" si="56"/>
        <v>5.2427468077926885E-2</v>
      </c>
      <c r="G47">
        <f t="shared" si="57"/>
        <v>0.20970987231170754</v>
      </c>
      <c r="H47">
        <f t="shared" si="58"/>
        <v>0.10485493615585377</v>
      </c>
      <c r="I47">
        <f t="shared" si="59"/>
        <v>0.20970987231170754</v>
      </c>
      <c r="J47">
        <f t="shared" si="60"/>
        <v>0.10485493615585377</v>
      </c>
      <c r="K47">
        <f t="shared" si="61"/>
        <v>6.9903290770569185E-2</v>
      </c>
      <c r="M47" s="8">
        <f t="shared" si="62"/>
        <v>4.0672755014079E-5</v>
      </c>
      <c r="N47" s="7">
        <f t="shared" si="63"/>
        <v>8.1345510028157994E-6</v>
      </c>
      <c r="O47" s="8">
        <f t="shared" si="64"/>
        <v>4.0672755014079E-5</v>
      </c>
      <c r="P47" s="6">
        <f t="shared" si="65"/>
        <v>1.2201826504223699E-5</v>
      </c>
      <c r="Q47" s="6">
        <f t="shared" si="66"/>
        <v>1.2201826504223699E-5</v>
      </c>
      <c r="R47" s="7">
        <f t="shared" si="67"/>
        <v>8.1345510028157994E-6</v>
      </c>
      <c r="T47">
        <f t="shared" si="48"/>
        <v>5</v>
      </c>
      <c r="U47">
        <f t="shared" si="49"/>
        <v>0.01</v>
      </c>
      <c r="V47">
        <f t="shared" si="12"/>
        <v>6.515201763958785E-6</v>
      </c>
      <c r="W47">
        <f t="shared" si="13"/>
        <v>3.7024057759567225E-7</v>
      </c>
      <c r="X47">
        <f t="shared" si="14"/>
        <v>3.5412282985284694E-6</v>
      </c>
      <c r="Y47">
        <f t="shared" si="15"/>
        <v>5.5536086639350836E-7</v>
      </c>
      <c r="Z47">
        <f t="shared" si="16"/>
        <v>1.0623684895585406E-6</v>
      </c>
      <c r="AA47">
        <f t="shared" si="17"/>
        <v>1.0180495602081014E-6</v>
      </c>
      <c r="AC47">
        <f t="shared" si="50"/>
        <v>0.05</v>
      </c>
      <c r="AD47">
        <f t="shared" si="18"/>
        <v>1.9854417851632899E-5</v>
      </c>
      <c r="AE47">
        <f t="shared" si="19"/>
        <v>1.566084286748367E-6</v>
      </c>
      <c r="AF47">
        <f t="shared" si="68"/>
        <v>1.3132534236152442E-5</v>
      </c>
      <c r="AG47">
        <f t="shared" si="20"/>
        <v>2.3491264301225505E-6</v>
      </c>
      <c r="AH47">
        <f t="shared" si="21"/>
        <v>3.9397602708457319E-6</v>
      </c>
      <c r="AI47">
        <f t="shared" si="22"/>
        <v>3.3921300034963107E-6</v>
      </c>
      <c r="AK47">
        <f t="shared" si="51"/>
        <v>0.1</v>
      </c>
      <c r="AL47">
        <f t="shared" si="23"/>
        <v>2.6683350138234597E-5</v>
      </c>
      <c r="AM47">
        <f t="shared" si="24"/>
        <v>2.626506847230488E-6</v>
      </c>
      <c r="AN47">
        <f t="shared" si="25"/>
        <v>1.9854417851632899E-5</v>
      </c>
      <c r="AO47">
        <f t="shared" si="26"/>
        <v>3.9397602708457319E-6</v>
      </c>
      <c r="AP47">
        <f t="shared" si="27"/>
        <v>5.9563253554898686E-6</v>
      </c>
      <c r="AQ47">
        <f t="shared" si="28"/>
        <v>4.7877536485154845E-6</v>
      </c>
      <c r="AS47">
        <f t="shared" si="52"/>
        <v>0.3</v>
      </c>
      <c r="AT47">
        <f t="shared" si="29"/>
        <v>3.4622234670782523E-5</v>
      </c>
      <c r="AU47">
        <f t="shared" si="30"/>
        <v>4.7877536485154853E-6</v>
      </c>
      <c r="AV47">
        <f t="shared" si="31"/>
        <v>3.0138761849074897E-5</v>
      </c>
      <c r="AW47">
        <f t="shared" si="32"/>
        <v>7.181630472773228E-6</v>
      </c>
      <c r="AX47">
        <f t="shared" si="33"/>
        <v>9.0416285547224683E-6</v>
      </c>
      <c r="AY47">
        <f t="shared" si="34"/>
        <v>6.5973062736507675E-6</v>
      </c>
      <c r="BA47">
        <f t="shared" si="53"/>
        <v>0.5</v>
      </c>
      <c r="BB47">
        <f t="shared" si="35"/>
        <v>3.6812755849734099E-5</v>
      </c>
      <c r="BC47">
        <f t="shared" si="36"/>
        <v>5.730898864573685E-6</v>
      </c>
      <c r="BD47">
        <f t="shared" si="37"/>
        <v>3.3621908810543953E-5</v>
      </c>
      <c r="BE47">
        <f t="shared" si="38"/>
        <v>8.5963482968605271E-6</v>
      </c>
      <c r="BF47">
        <f t="shared" si="39"/>
        <v>1.0086572643163185E-5</v>
      </c>
      <c r="BG47">
        <f t="shared" si="40"/>
        <v>7.136781919452536E-6</v>
      </c>
      <c r="BJ47">
        <f t="shared" si="54"/>
        <v>2</v>
      </c>
      <c r="BK47">
        <f t="shared" si="41"/>
        <v>3.9633804991090413E-5</v>
      </c>
      <c r="BL47">
        <f t="shared" si="42"/>
        <v>7.3625511699468192E-6</v>
      </c>
      <c r="BM47">
        <f t="shared" si="43"/>
        <v>3.8646611047087755E-5</v>
      </c>
      <c r="BN47">
        <f t="shared" si="44"/>
        <v>1.1043826754920229E-5</v>
      </c>
      <c r="BO47">
        <f t="shared" si="45"/>
        <v>1.1593983314126325E-5</v>
      </c>
      <c r="BP47">
        <f t="shared" si="46"/>
        <v>7.8598367750674245E-6</v>
      </c>
    </row>
    <row r="48" spans="2:68" x14ac:dyDescent="0.25">
      <c r="B48" t="s">
        <v>70</v>
      </c>
      <c r="C48">
        <v>3</v>
      </c>
      <c r="E48">
        <f t="shared" si="47"/>
        <v>6</v>
      </c>
      <c r="F48">
        <f t="shared" si="56"/>
        <v>5.3486573187310975E-2</v>
      </c>
      <c r="G48">
        <f t="shared" si="57"/>
        <v>0.2139462927492439</v>
      </c>
      <c r="H48">
        <f t="shared" si="58"/>
        <v>0.10697314637462195</v>
      </c>
      <c r="I48">
        <f t="shared" si="59"/>
        <v>0.2139462927492439</v>
      </c>
      <c r="J48">
        <f t="shared" si="60"/>
        <v>0.10697314637462195</v>
      </c>
      <c r="K48">
        <f t="shared" si="61"/>
        <v>7.1315430916414638E-2</v>
      </c>
      <c r="M48" s="8">
        <f t="shared" si="62"/>
        <v>4.3317575715473774E-5</v>
      </c>
      <c r="N48" s="7">
        <f t="shared" si="63"/>
        <v>8.6635151430947547E-6</v>
      </c>
      <c r="O48" s="8">
        <f t="shared" si="64"/>
        <v>4.3317575715473774E-5</v>
      </c>
      <c r="P48" s="6">
        <f t="shared" si="65"/>
        <v>1.2995272714642132E-5</v>
      </c>
      <c r="Q48" s="6">
        <f t="shared" si="66"/>
        <v>1.2995272714642132E-5</v>
      </c>
      <c r="R48" s="7">
        <f t="shared" si="67"/>
        <v>8.6635151430947547E-6</v>
      </c>
      <c r="T48">
        <f t="shared" si="48"/>
        <v>6</v>
      </c>
      <c r="U48">
        <f t="shared" si="49"/>
        <v>0.01</v>
      </c>
      <c r="V48">
        <f t="shared" si="12"/>
        <v>6.8231081850440206E-6</v>
      </c>
      <c r="W48">
        <f t="shared" si="13"/>
        <v>3.8685682342575881E-7</v>
      </c>
      <c r="X48">
        <f t="shared" si="14"/>
        <v>3.7032068520020416E-6</v>
      </c>
      <c r="Y48">
        <f t="shared" si="15"/>
        <v>5.8028523513863832E-7</v>
      </c>
      <c r="Z48">
        <f t="shared" si="16"/>
        <v>1.1109620556006126E-6</v>
      </c>
      <c r="AA48">
        <f t="shared" si="17"/>
        <v>1.0654207996511896E-6</v>
      </c>
      <c r="AC48">
        <f t="shared" si="50"/>
        <v>0.05</v>
      </c>
      <c r="AD48">
        <f t="shared" si="18"/>
        <v>2.0929080160509736E-5</v>
      </c>
      <c r="AE48">
        <f t="shared" si="19"/>
        <v>1.6411511320837773E-6</v>
      </c>
      <c r="AF48">
        <f t="shared" si="68"/>
        <v>1.379776627911084E-5</v>
      </c>
      <c r="AG48">
        <f t="shared" si="20"/>
        <v>2.4617266981256664E-6</v>
      </c>
      <c r="AH48">
        <f t="shared" si="21"/>
        <v>4.1393298837332523E-6</v>
      </c>
      <c r="AI48">
        <f t="shared" si="22"/>
        <v>3.5706567077455497E-6</v>
      </c>
      <c r="AK48">
        <f t="shared" si="51"/>
        <v>0.1</v>
      </c>
      <c r="AL48">
        <f t="shared" si="23"/>
        <v>2.8222387675963121E-5</v>
      </c>
      <c r="AM48">
        <f t="shared" si="24"/>
        <v>2.759553255822168E-6</v>
      </c>
      <c r="AN48">
        <f t="shared" si="25"/>
        <v>2.0929080160509736E-5</v>
      </c>
      <c r="AO48">
        <f t="shared" si="26"/>
        <v>4.1393298837332523E-6</v>
      </c>
      <c r="AP48">
        <f t="shared" si="27"/>
        <v>6.2787240481529213E-6</v>
      </c>
      <c r="AQ48">
        <f t="shared" si="28"/>
        <v>5.0570547537668756E-6</v>
      </c>
      <c r="AS48">
        <f t="shared" si="52"/>
        <v>0.3</v>
      </c>
      <c r="AT48">
        <f t="shared" si="29"/>
        <v>3.6763129635919709E-5</v>
      </c>
      <c r="AU48">
        <f t="shared" si="30"/>
        <v>5.0570547537668764E-6</v>
      </c>
      <c r="AV48">
        <f t="shared" si="31"/>
        <v>3.1931523812826417E-5</v>
      </c>
      <c r="AW48">
        <f t="shared" si="32"/>
        <v>7.5855821306503138E-6</v>
      </c>
      <c r="AX48">
        <f t="shared" si="33"/>
        <v>9.5794571438479236E-6</v>
      </c>
      <c r="AY48">
        <f t="shared" si="34"/>
        <v>6.9995866762496319E-6</v>
      </c>
      <c r="BA48">
        <f t="shared" si="53"/>
        <v>0.5</v>
      </c>
      <c r="BB48">
        <f t="shared" si="35"/>
        <v>3.9131550622831674E-5</v>
      </c>
      <c r="BC48">
        <f t="shared" si="36"/>
        <v>6.0673437421556872E-6</v>
      </c>
      <c r="BD48">
        <f t="shared" si="37"/>
        <v>3.5683271965328679E-5</v>
      </c>
      <c r="BE48">
        <f t="shared" si="38"/>
        <v>9.1010156132335299E-6</v>
      </c>
      <c r="BF48">
        <f t="shared" si="39"/>
        <v>1.0704981589598602E-5</v>
      </c>
      <c r="BG48">
        <f t="shared" si="40"/>
        <v>7.5820769703332726E-6</v>
      </c>
      <c r="BJ48">
        <f t="shared" si="54"/>
        <v>2</v>
      </c>
      <c r="BK48">
        <f t="shared" si="41"/>
        <v>4.2189295300079391E-5</v>
      </c>
      <c r="BL48">
        <f t="shared" si="42"/>
        <v>7.8263101245663345E-6</v>
      </c>
      <c r="BM48">
        <f t="shared" si="43"/>
        <v>4.1118298816487974E-5</v>
      </c>
      <c r="BN48">
        <f t="shared" si="44"/>
        <v>1.1739465186849501E-5</v>
      </c>
      <c r="BO48">
        <f t="shared" si="45"/>
        <v>1.2335489644946391E-5</v>
      </c>
      <c r="BP48">
        <f t="shared" si="46"/>
        <v>8.3652301467785087E-6</v>
      </c>
    </row>
    <row r="49" spans="2:68" x14ac:dyDescent="0.25">
      <c r="B49" t="s">
        <v>71</v>
      </c>
      <c r="C49">
        <v>3</v>
      </c>
      <c r="E49">
        <f t="shared" si="47"/>
        <v>7</v>
      </c>
      <c r="F49">
        <f t="shared" si="56"/>
        <v>5.4567073639133802E-2</v>
      </c>
      <c r="G49">
        <f t="shared" si="57"/>
        <v>0.21826829455653521</v>
      </c>
      <c r="H49">
        <f t="shared" si="58"/>
        <v>0.1091341472782676</v>
      </c>
      <c r="I49">
        <f t="shared" si="59"/>
        <v>0.21826829455653521</v>
      </c>
      <c r="J49">
        <f t="shared" si="60"/>
        <v>0.1091341472782676</v>
      </c>
      <c r="K49">
        <f t="shared" si="61"/>
        <v>7.2756098185511736E-2</v>
      </c>
      <c r="M49" s="8">
        <f t="shared" si="62"/>
        <v>4.6134380747413784E-5</v>
      </c>
      <c r="N49" s="7">
        <f t="shared" si="63"/>
        <v>9.2268761494827574E-6</v>
      </c>
      <c r="O49" s="8">
        <f t="shared" si="64"/>
        <v>4.6134380747413784E-5</v>
      </c>
      <c r="P49" s="6">
        <f t="shared" si="65"/>
        <v>1.3840314224224136E-5</v>
      </c>
      <c r="Q49" s="6">
        <f t="shared" si="66"/>
        <v>1.3840314224224136E-5</v>
      </c>
      <c r="R49" s="7">
        <f t="shared" si="67"/>
        <v>9.2268761494827574E-6</v>
      </c>
      <c r="T49">
        <f t="shared" si="48"/>
        <v>7</v>
      </c>
      <c r="U49">
        <f t="shared" si="49"/>
        <v>0.01</v>
      </c>
      <c r="V49">
        <f t="shared" si="12"/>
        <v>7.1451868804306397E-6</v>
      </c>
      <c r="W49">
        <f t="shared" si="13"/>
        <v>4.0421190193794246E-7</v>
      </c>
      <c r="X49">
        <f t="shared" si="14"/>
        <v>3.8724733253561124E-6</v>
      </c>
      <c r="Y49">
        <f t="shared" si="15"/>
        <v>6.0631785290691371E-7</v>
      </c>
      <c r="Z49">
        <f t="shared" si="16"/>
        <v>1.1617419976068341E-6</v>
      </c>
      <c r="AA49">
        <f t="shared" si="17"/>
        <v>1.1149481853046239E-6</v>
      </c>
      <c r="AC49">
        <f t="shared" si="50"/>
        <v>0.05</v>
      </c>
      <c r="AD49">
        <f t="shared" si="18"/>
        <v>2.2059707296880966E-5</v>
      </c>
      <c r="AE49">
        <f t="shared" si="19"/>
        <v>1.7197105168047119E-6</v>
      </c>
      <c r="AF49">
        <f t="shared" si="68"/>
        <v>1.4495437194488991E-5</v>
      </c>
      <c r="AG49">
        <f t="shared" si="20"/>
        <v>2.5795657752070681E-6</v>
      </c>
      <c r="AH49">
        <f t="shared" si="21"/>
        <v>4.3486311583466973E-6</v>
      </c>
      <c r="AI49">
        <f t="shared" si="22"/>
        <v>3.7582149831525673E-6</v>
      </c>
      <c r="AK49">
        <f t="shared" si="51"/>
        <v>0.1</v>
      </c>
      <c r="AL49">
        <f t="shared" si="23"/>
        <v>2.9847482818445063E-5</v>
      </c>
      <c r="AM49">
        <f t="shared" si="24"/>
        <v>2.8990874388977985E-6</v>
      </c>
      <c r="AN49">
        <f t="shared" si="25"/>
        <v>2.2059707296880966E-5</v>
      </c>
      <c r="AO49">
        <f t="shared" si="26"/>
        <v>4.3486311583466973E-6</v>
      </c>
      <c r="AP49">
        <f t="shared" si="27"/>
        <v>6.6179121890642896E-6</v>
      </c>
      <c r="AQ49">
        <f t="shared" si="28"/>
        <v>5.3409843394208892E-6</v>
      </c>
      <c r="AS49">
        <f t="shared" si="52"/>
        <v>0.3</v>
      </c>
      <c r="AT49">
        <f t="shared" si="29"/>
        <v>3.903440351122488E-5</v>
      </c>
      <c r="AU49">
        <f t="shared" si="30"/>
        <v>5.3409843394208892E-6</v>
      </c>
      <c r="AV49">
        <f t="shared" si="31"/>
        <v>3.3828303788123592E-5</v>
      </c>
      <c r="AW49">
        <f t="shared" si="32"/>
        <v>8.0114765091313338E-6</v>
      </c>
      <c r="AX49">
        <f t="shared" si="33"/>
        <v>1.0148491136437079E-5</v>
      </c>
      <c r="AY49">
        <f t="shared" si="34"/>
        <v>7.4259357749453344E-6</v>
      </c>
      <c r="BA49">
        <f t="shared" si="53"/>
        <v>0.5</v>
      </c>
      <c r="BB49">
        <f t="shared" si="35"/>
        <v>4.159495121543603E-5</v>
      </c>
      <c r="BC49">
        <f t="shared" si="36"/>
        <v>6.4230011399706203E-6</v>
      </c>
      <c r="BD49">
        <f t="shared" si="37"/>
        <v>3.7868818349415607E-5</v>
      </c>
      <c r="BE49">
        <f t="shared" si="38"/>
        <v>9.63450170995593E-6</v>
      </c>
      <c r="BF49">
        <f t="shared" si="39"/>
        <v>1.1360645504824683E-5</v>
      </c>
      <c r="BG49">
        <f t="shared" si="40"/>
        <v>8.0548039372373782E-6</v>
      </c>
      <c r="BJ49">
        <f t="shared" si="54"/>
        <v>2</v>
      </c>
      <c r="BK49">
        <f t="shared" si="41"/>
        <v>4.4909101619835329E-5</v>
      </c>
      <c r="BL49">
        <f t="shared" si="42"/>
        <v>8.318990243087206E-6</v>
      </c>
      <c r="BM49">
        <f t="shared" si="43"/>
        <v>4.3747222818375878E-5</v>
      </c>
      <c r="BN49">
        <f t="shared" si="44"/>
        <v>1.2478485364630811E-5</v>
      </c>
      <c r="BO49">
        <f t="shared" si="45"/>
        <v>1.3124166845512764E-5</v>
      </c>
      <c r="BP49">
        <f t="shared" si="46"/>
        <v>8.9030022949250559E-6</v>
      </c>
    </row>
    <row r="50" spans="2:68" x14ac:dyDescent="0.25">
      <c r="B50" t="s">
        <v>72</v>
      </c>
      <c r="C50">
        <v>2</v>
      </c>
      <c r="E50">
        <f t="shared" si="47"/>
        <v>8</v>
      </c>
      <c r="F50">
        <f t="shared" si="56"/>
        <v>5.5669401647982973E-2</v>
      </c>
      <c r="G50">
        <f t="shared" si="57"/>
        <v>0.22267760659193189</v>
      </c>
      <c r="H50">
        <f t="shared" si="58"/>
        <v>0.11133880329596595</v>
      </c>
      <c r="I50">
        <f t="shared" si="59"/>
        <v>0.22267760659193189</v>
      </c>
      <c r="J50">
        <f t="shared" si="60"/>
        <v>0.11133880329596595</v>
      </c>
      <c r="K50">
        <f t="shared" si="61"/>
        <v>7.4225868863977293E-2</v>
      </c>
      <c r="M50" s="8">
        <f t="shared" si="62"/>
        <v>4.9134353707311718E-5</v>
      </c>
      <c r="N50" s="7">
        <f t="shared" si="63"/>
        <v>9.826870741462344E-6</v>
      </c>
      <c r="O50" s="8">
        <f t="shared" si="64"/>
        <v>4.9134353707311718E-5</v>
      </c>
      <c r="P50" s="6">
        <f t="shared" si="65"/>
        <v>1.4740306112193517E-5</v>
      </c>
      <c r="Q50" s="6">
        <f t="shared" si="66"/>
        <v>1.4740306112193517E-5</v>
      </c>
      <c r="R50" s="7">
        <f t="shared" si="67"/>
        <v>9.826870741462344E-6</v>
      </c>
      <c r="T50">
        <f t="shared" si="48"/>
        <v>8</v>
      </c>
      <c r="U50">
        <f t="shared" si="49"/>
        <v>0.01</v>
      </c>
      <c r="V50">
        <f t="shared" si="12"/>
        <v>7.4820772649480768E-6</v>
      </c>
      <c r="W50">
        <f t="shared" si="13"/>
        <v>4.2233848307957844E-7</v>
      </c>
      <c r="X50">
        <f t="shared" si="14"/>
        <v>4.0493520928721119E-6</v>
      </c>
      <c r="Y50">
        <f t="shared" si="15"/>
        <v>6.3350772461936776E-7</v>
      </c>
      <c r="Z50">
        <f t="shared" si="16"/>
        <v>1.2148056278616337E-6</v>
      </c>
      <c r="AA50">
        <f t="shared" si="17"/>
        <v>1.1667283310941557E-6</v>
      </c>
      <c r="AC50">
        <f t="shared" si="50"/>
        <v>0.05</v>
      </c>
      <c r="AD50">
        <f t="shared" si="18"/>
        <v>2.32490924245948E-5</v>
      </c>
      <c r="AE50">
        <f t="shared" si="19"/>
        <v>1.8019211156141022E-6</v>
      </c>
      <c r="AF50">
        <f t="shared" si="68"/>
        <v>1.5227072689134126E-5</v>
      </c>
      <c r="AG50">
        <f t="shared" si="20"/>
        <v>2.7028816734211536E-6</v>
      </c>
      <c r="AH50">
        <f t="shared" si="21"/>
        <v>4.5681218067402382E-6</v>
      </c>
      <c r="AI50">
        <f t="shared" si="22"/>
        <v>3.9552433125754194E-6</v>
      </c>
      <c r="AK50">
        <f t="shared" si="51"/>
        <v>0.1</v>
      </c>
      <c r="AL50">
        <f t="shared" si="23"/>
        <v>3.1563270101352223E-5</v>
      </c>
      <c r="AM50">
        <f t="shared" si="24"/>
        <v>3.0454145378268251E-6</v>
      </c>
      <c r="AN50">
        <f t="shared" si="25"/>
        <v>2.32490924245948E-5</v>
      </c>
      <c r="AO50">
        <f t="shared" si="26"/>
        <v>4.5681218067402382E-6</v>
      </c>
      <c r="AP50">
        <f t="shared" si="27"/>
        <v>6.9747277273784406E-6</v>
      </c>
      <c r="AQ50">
        <f t="shared" si="28"/>
        <v>5.6403052001046063E-6</v>
      </c>
      <c r="AS50">
        <f t="shared" si="52"/>
        <v>0.3</v>
      </c>
      <c r="AT50">
        <f t="shared" si="29"/>
        <v>4.1443840948630308E-5</v>
      </c>
      <c r="AU50">
        <f t="shared" si="30"/>
        <v>5.6403052001046071E-6</v>
      </c>
      <c r="AV50">
        <f t="shared" si="31"/>
        <v>3.5834951611865292E-5</v>
      </c>
      <c r="AW50">
        <f t="shared" si="32"/>
        <v>8.4604578001569094E-6</v>
      </c>
      <c r="AX50">
        <f t="shared" si="33"/>
        <v>1.0750485483559589E-5</v>
      </c>
      <c r="AY50">
        <f t="shared" si="34"/>
        <v>7.8777590426552194E-6</v>
      </c>
      <c r="BA50">
        <f t="shared" si="53"/>
        <v>0.5</v>
      </c>
      <c r="BB50">
        <f t="shared" si="35"/>
        <v>4.4211858311426667E-5</v>
      </c>
      <c r="BC50">
        <f t="shared" si="36"/>
        <v>6.7989312605137896E-6</v>
      </c>
      <c r="BD50">
        <f t="shared" si="37"/>
        <v>4.0185862113127166E-5</v>
      </c>
      <c r="BE50">
        <f t="shared" si="38"/>
        <v>1.0198396890770684E-5</v>
      </c>
      <c r="BF50">
        <f t="shared" si="39"/>
        <v>1.2055758633938153E-5</v>
      </c>
      <c r="BG50">
        <f t="shared" si="40"/>
        <v>8.5566249051992242E-6</v>
      </c>
      <c r="BJ50">
        <f t="shared" si="54"/>
        <v>2</v>
      </c>
      <c r="BK50">
        <f t="shared" si="41"/>
        <v>4.7803750610795527E-5</v>
      </c>
      <c r="BL50">
        <f t="shared" si="42"/>
        <v>8.8423716622853334E-6</v>
      </c>
      <c r="BM50">
        <f t="shared" si="43"/>
        <v>4.6543315199445135E-5</v>
      </c>
      <c r="BN50">
        <f t="shared" si="44"/>
        <v>1.3263557493428002E-5</v>
      </c>
      <c r="BO50">
        <f t="shared" si="45"/>
        <v>1.3962994559833542E-5</v>
      </c>
      <c r="BP50">
        <f t="shared" si="46"/>
        <v>9.4752176115172779E-6</v>
      </c>
    </row>
    <row r="51" spans="2:68" x14ac:dyDescent="0.25">
      <c r="E51">
        <f t="shared" si="47"/>
        <v>9</v>
      </c>
      <c r="F51">
        <f t="shared" si="56"/>
        <v>5.6793998159759919E-2</v>
      </c>
      <c r="G51">
        <f t="shared" si="57"/>
        <v>0.22717599263903968</v>
      </c>
      <c r="H51">
        <f t="shared" si="58"/>
        <v>0.11358799631951984</v>
      </c>
      <c r="I51">
        <f t="shared" si="59"/>
        <v>0.22717599263903968</v>
      </c>
      <c r="J51">
        <f t="shared" si="60"/>
        <v>0.11358799631951984</v>
      </c>
      <c r="K51">
        <f t="shared" si="61"/>
        <v>7.5725330879679892E-2</v>
      </c>
      <c r="M51" s="8">
        <f t="shared" si="62"/>
        <v>5.2329405426571167E-5</v>
      </c>
      <c r="N51" s="7">
        <f t="shared" si="63"/>
        <v>1.0465881085314233E-5</v>
      </c>
      <c r="O51" s="8">
        <f t="shared" si="64"/>
        <v>5.2329405426571167E-5</v>
      </c>
      <c r="P51" s="6">
        <f t="shared" si="65"/>
        <v>1.5698821627971349E-5</v>
      </c>
      <c r="Q51" s="6">
        <f t="shared" si="66"/>
        <v>1.5698821627971349E-5</v>
      </c>
      <c r="R51" s="7">
        <f t="shared" si="67"/>
        <v>1.0465881085314233E-5</v>
      </c>
      <c r="T51">
        <f t="shared" si="48"/>
        <v>9</v>
      </c>
      <c r="U51">
        <f t="shared" si="49"/>
        <v>0.01</v>
      </c>
      <c r="V51">
        <f t="shared" si="12"/>
        <v>7.8344472360238259E-6</v>
      </c>
      <c r="W51">
        <f t="shared" si="13"/>
        <v>4.4127067705551263E-7</v>
      </c>
      <c r="X51">
        <f t="shared" si="14"/>
        <v>4.2341818772820504E-6</v>
      </c>
      <c r="Y51">
        <f t="shared" si="15"/>
        <v>6.6190601558326898E-7</v>
      </c>
      <c r="Z51">
        <f t="shared" si="16"/>
        <v>1.270254563184615E-6</v>
      </c>
      <c r="AA51">
        <f t="shared" si="17"/>
        <v>1.2208621393370484E-6</v>
      </c>
      <c r="AC51">
        <f t="shared" si="50"/>
        <v>0.05</v>
      </c>
      <c r="AD51">
        <f t="shared" si="18"/>
        <v>2.4500162147824213E-5</v>
      </c>
      <c r="AE51">
        <f t="shared" si="19"/>
        <v>1.8879486974443208E-6</v>
      </c>
      <c r="AF51">
        <f t="shared" si="68"/>
        <v>1.5994268101542563E-5</v>
      </c>
      <c r="AG51">
        <f t="shared" si="20"/>
        <v>2.8319230461664813E-6</v>
      </c>
      <c r="AH51">
        <f t="shared" si="21"/>
        <v>4.7982804304627686E-6</v>
      </c>
      <c r="AI51">
        <f t="shared" si="22"/>
        <v>4.1622006528382738E-6</v>
      </c>
      <c r="AK51">
        <f t="shared" si="51"/>
        <v>0.1</v>
      </c>
      <c r="AL51">
        <f t="shared" si="23"/>
        <v>3.3374622779407603E-5</v>
      </c>
      <c r="AM51">
        <f t="shared" si="24"/>
        <v>3.1988536203085126E-6</v>
      </c>
      <c r="AN51">
        <f t="shared" si="25"/>
        <v>2.4500162147824213E-5</v>
      </c>
      <c r="AO51">
        <f t="shared" si="26"/>
        <v>4.7982804304627686E-6</v>
      </c>
      <c r="AP51">
        <f t="shared" si="27"/>
        <v>7.3500486443472621E-6</v>
      </c>
      <c r="AQ51">
        <f t="shared" si="28"/>
        <v>5.9558181128025759E-6</v>
      </c>
      <c r="AS51">
        <f t="shared" si="52"/>
        <v>0.3</v>
      </c>
      <c r="AT51">
        <f t="shared" si="29"/>
        <v>4.3999679672139449E-5</v>
      </c>
      <c r="AU51">
        <f t="shared" si="30"/>
        <v>5.9558181128025759E-6</v>
      </c>
      <c r="AV51">
        <f t="shared" si="31"/>
        <v>3.7957633605601873E-5</v>
      </c>
      <c r="AW51">
        <f t="shared" si="32"/>
        <v>8.9337271692038634E-6</v>
      </c>
      <c r="AX51">
        <f t="shared" si="33"/>
        <v>1.1387290081680561E-5</v>
      </c>
      <c r="AY51">
        <f t="shared" si="34"/>
        <v>8.3565415146303517E-6</v>
      </c>
      <c r="BA51">
        <f t="shared" si="53"/>
        <v>0.5</v>
      </c>
      <c r="BB51">
        <f t="shared" si="35"/>
        <v>4.6991711117148556E-5</v>
      </c>
      <c r="BC51">
        <f t="shared" si="36"/>
        <v>7.1962504202949913E-6</v>
      </c>
      <c r="BD51">
        <f t="shared" si="37"/>
        <v>4.2642135879823461E-5</v>
      </c>
      <c r="BE51">
        <f t="shared" si="38"/>
        <v>1.0794375630442487E-5</v>
      </c>
      <c r="BF51">
        <f t="shared" si="39"/>
        <v>1.2792640763947036E-5</v>
      </c>
      <c r="BG51">
        <f t="shared" si="40"/>
        <v>9.0893005083890288E-6</v>
      </c>
      <c r="BJ51">
        <f t="shared" si="54"/>
        <v>2</v>
      </c>
      <c r="BK51">
        <f t="shared" si="41"/>
        <v>5.0884440029862939E-5</v>
      </c>
      <c r="BL51">
        <f t="shared" si="42"/>
        <v>9.3983422234297115E-6</v>
      </c>
      <c r="BM51">
        <f t="shared" si="43"/>
        <v>4.9517129656011087E-5</v>
      </c>
      <c r="BN51">
        <f t="shared" si="44"/>
        <v>1.4097513335144565E-5</v>
      </c>
      <c r="BO51">
        <f t="shared" si="45"/>
        <v>1.4855138896803324E-5</v>
      </c>
      <c r="BP51">
        <f t="shared" si="46"/>
        <v>1.0084071268599739E-5</v>
      </c>
    </row>
    <row r="52" spans="2:68" x14ac:dyDescent="0.25">
      <c r="E52">
        <f t="shared" si="47"/>
        <v>10</v>
      </c>
      <c r="F52">
        <f t="shared" si="56"/>
        <v>5.794131302806417E-2</v>
      </c>
      <c r="G52">
        <f t="shared" si="57"/>
        <v>0.23176525211225668</v>
      </c>
      <c r="H52">
        <f t="shared" si="58"/>
        <v>0.11588262605612834</v>
      </c>
      <c r="I52">
        <f t="shared" si="59"/>
        <v>0.23176525211225668</v>
      </c>
      <c r="J52">
        <f t="shared" si="60"/>
        <v>0.11588262605612834</v>
      </c>
      <c r="K52">
        <f t="shared" si="61"/>
        <v>7.7255084037418889E-2</v>
      </c>
      <c r="M52" s="8">
        <f t="shared" si="62"/>
        <v>5.5732221260314589E-5</v>
      </c>
      <c r="N52" s="7">
        <f t="shared" si="63"/>
        <v>1.1146444252062918E-5</v>
      </c>
      <c r="O52" s="8">
        <f t="shared" si="64"/>
        <v>5.5732221260314589E-5</v>
      </c>
      <c r="P52" s="6">
        <f t="shared" si="65"/>
        <v>1.6719666378094378E-5</v>
      </c>
      <c r="Q52" s="6">
        <f t="shared" si="66"/>
        <v>1.6719666378094378E-5</v>
      </c>
      <c r="R52" s="7">
        <f t="shared" si="67"/>
        <v>1.1146444252062918E-5</v>
      </c>
      <c r="T52">
        <f t="shared" si="48"/>
        <v>10</v>
      </c>
      <c r="U52">
        <f t="shared" si="49"/>
        <v>0.01</v>
      </c>
      <c r="V52">
        <f t="shared" si="12"/>
        <v>8.2029944339305856E-6</v>
      </c>
      <c r="W52">
        <f t="shared" si="13"/>
        <v>4.6104409772200807E-7</v>
      </c>
      <c r="X52">
        <f t="shared" si="14"/>
        <v>4.4273163824422286E-6</v>
      </c>
      <c r="Y52">
        <f t="shared" si="15"/>
        <v>6.9156614658301213E-7</v>
      </c>
      <c r="Z52">
        <f t="shared" si="16"/>
        <v>1.3281949147326685E-6</v>
      </c>
      <c r="AA52">
        <f t="shared" si="17"/>
        <v>1.2774549901622723E-6</v>
      </c>
      <c r="AC52">
        <f t="shared" si="50"/>
        <v>0.05</v>
      </c>
      <c r="AD52">
        <f t="shared" si="18"/>
        <v>2.5815982637632222E-5</v>
      </c>
      <c r="AE52">
        <f t="shared" si="19"/>
        <v>1.9779664398827505E-6</v>
      </c>
      <c r="AF52">
        <f t="shared" si="68"/>
        <v>1.6798691516210062E-5</v>
      </c>
      <c r="AG52">
        <f t="shared" si="20"/>
        <v>2.9669496598241255E-6</v>
      </c>
      <c r="AH52">
        <f t="shared" si="21"/>
        <v>5.0396074548630191E-6</v>
      </c>
      <c r="AI52">
        <f t="shared" si="22"/>
        <v>4.3795673612479596E-6</v>
      </c>
      <c r="AK52">
        <f t="shared" si="51"/>
        <v>0.1</v>
      </c>
      <c r="AL52">
        <f t="shared" si="23"/>
        <v>3.5286664515959593E-5</v>
      </c>
      <c r="AM52">
        <f t="shared" si="24"/>
        <v>3.3597383032420125E-6</v>
      </c>
      <c r="AN52">
        <f t="shared" si="25"/>
        <v>2.5815982637632222E-5</v>
      </c>
      <c r="AO52">
        <f t="shared" si="26"/>
        <v>5.0396074548630191E-6</v>
      </c>
      <c r="AP52">
        <f t="shared" si="27"/>
        <v>7.7447947912896677E-6</v>
      </c>
      <c r="AQ52">
        <f t="shared" si="28"/>
        <v>6.2883636385345551E-6</v>
      </c>
      <c r="AS52">
        <f t="shared" si="52"/>
        <v>0.3</v>
      </c>
      <c r="AT52">
        <f t="shared" si="29"/>
        <v>4.6710635988485297E-5</v>
      </c>
      <c r="AU52">
        <f t="shared" si="30"/>
        <v>6.2883636385345551E-6</v>
      </c>
      <c r="AV52">
        <f t="shared" si="31"/>
        <v>4.0202848906311022E-5</v>
      </c>
      <c r="AW52">
        <f t="shared" si="32"/>
        <v>9.4325454578018327E-6</v>
      </c>
      <c r="AX52">
        <f t="shared" si="33"/>
        <v>1.2060854671893308E-5</v>
      </c>
      <c r="AY52">
        <f t="shared" si="34"/>
        <v>8.8638521178609215E-6</v>
      </c>
      <c r="BA52">
        <f t="shared" si="53"/>
        <v>0.5</v>
      </c>
      <c r="BB52">
        <f t="shared" si="35"/>
        <v>4.9944519216406626E-5</v>
      </c>
      <c r="BC52">
        <f t="shared" si="36"/>
        <v>7.6161338761908004E-6</v>
      </c>
      <c r="BD52">
        <f t="shared" si="37"/>
        <v>4.5245813814559082E-5</v>
      </c>
      <c r="BE52">
        <f t="shared" si="38"/>
        <v>1.1424200814286201E-5</v>
      </c>
      <c r="BF52">
        <f t="shared" si="39"/>
        <v>1.3573744144367725E-5</v>
      </c>
      <c r="BG52">
        <f t="shared" si="40"/>
        <v>9.6546956105633735E-6</v>
      </c>
      <c r="BJ52">
        <f t="shared" si="54"/>
        <v>2</v>
      </c>
      <c r="BK52">
        <f t="shared" si="41"/>
        <v>5.4163081238026115E-5</v>
      </c>
      <c r="BL52">
        <f t="shared" si="42"/>
        <v>9.9889038432813249E-6</v>
      </c>
      <c r="BM52">
        <f t="shared" si="43"/>
        <v>5.2679879851554842E-5</v>
      </c>
      <c r="BN52">
        <f t="shared" si="44"/>
        <v>1.4983355764921988E-5</v>
      </c>
      <c r="BO52">
        <f t="shared" si="45"/>
        <v>1.5803963955466455E-5</v>
      </c>
      <c r="BP52">
        <f t="shared" si="46"/>
        <v>1.0731897433028144E-5</v>
      </c>
    </row>
    <row r="53" spans="2:68" x14ac:dyDescent="0.25">
      <c r="E53">
        <f t="shared" si="47"/>
        <v>11</v>
      </c>
      <c r="F53">
        <f t="shared" si="56"/>
        <v>5.911180519414079E-2</v>
      </c>
      <c r="G53">
        <f t="shared" si="57"/>
        <v>0.23644722077656316</v>
      </c>
      <c r="H53">
        <f t="shared" si="58"/>
        <v>0.11822361038828158</v>
      </c>
      <c r="I53">
        <f t="shared" si="59"/>
        <v>0.23644722077656316</v>
      </c>
      <c r="J53">
        <f t="shared" si="60"/>
        <v>0.11822361038828158</v>
      </c>
      <c r="K53">
        <f t="shared" si="61"/>
        <v>7.8815740258854391E-2</v>
      </c>
      <c r="M53" s="8">
        <f t="shared" si="62"/>
        <v>5.9356311452212645E-5</v>
      </c>
      <c r="N53" s="7">
        <f t="shared" si="63"/>
        <v>1.1871262290442529E-5</v>
      </c>
      <c r="O53" s="8">
        <f t="shared" si="64"/>
        <v>5.9356311452212645E-5</v>
      </c>
      <c r="P53" s="6">
        <f t="shared" si="65"/>
        <v>1.7806893435663795E-5</v>
      </c>
      <c r="Q53" s="6">
        <f t="shared" si="66"/>
        <v>1.7806893435663795E-5</v>
      </c>
      <c r="R53" s="7">
        <f t="shared" si="67"/>
        <v>1.1871262290442529E-5</v>
      </c>
      <c r="T53">
        <f t="shared" si="48"/>
        <v>11</v>
      </c>
      <c r="U53">
        <f t="shared" si="49"/>
        <v>0.01</v>
      </c>
      <c r="V53">
        <f t="shared" si="12"/>
        <v>8.5884475576170892E-6</v>
      </c>
      <c r="W53">
        <f t="shared" si="13"/>
        <v>4.8169592876867502E-7</v>
      </c>
      <c r="X53">
        <f t="shared" si="14"/>
        <v>4.6291249538577374E-6</v>
      </c>
      <c r="Y53">
        <f t="shared" si="15"/>
        <v>7.2254389315301253E-7</v>
      </c>
      <c r="Z53">
        <f t="shared" si="16"/>
        <v>1.3887374861573213E-6</v>
      </c>
      <c r="AA53">
        <f t="shared" si="17"/>
        <v>1.3366169392771612E-6</v>
      </c>
      <c r="AC53">
        <f t="shared" si="50"/>
        <v>0.05</v>
      </c>
      <c r="AD53">
        <f t="shared" si="18"/>
        <v>2.7199766032007702E-5</v>
      </c>
      <c r="AE53">
        <f t="shared" si="19"/>
        <v>2.0721552574780341E-6</v>
      </c>
      <c r="AF53">
        <f t="shared" si="68"/>
        <v>1.7642087015969606E-5</v>
      </c>
      <c r="AG53">
        <f t="shared" si="20"/>
        <v>3.1082328862170512E-6</v>
      </c>
      <c r="AH53">
        <f t="shared" si="21"/>
        <v>5.2926261047908821E-6</v>
      </c>
      <c r="AI53">
        <f t="shared" si="22"/>
        <v>4.607846163282261E-6</v>
      </c>
      <c r="AK53">
        <f t="shared" si="51"/>
        <v>0.1</v>
      </c>
      <c r="AL53">
        <f t="shared" si="23"/>
        <v>3.7304781615536848E-5</v>
      </c>
      <c r="AM53">
        <f t="shared" si="24"/>
        <v>3.5284174031939211E-6</v>
      </c>
      <c r="AN53">
        <f t="shared" si="25"/>
        <v>2.7199766032007702E-5</v>
      </c>
      <c r="AO53">
        <f t="shared" si="26"/>
        <v>5.2926261047908821E-6</v>
      </c>
      <c r="AP53">
        <f t="shared" si="27"/>
        <v>8.1599298096023112E-6</v>
      </c>
      <c r="AQ53">
        <f t="shared" si="28"/>
        <v>6.6388240057936974E-6</v>
      </c>
      <c r="AS53">
        <f t="shared" si="52"/>
        <v>0.3</v>
      </c>
      <c r="AT53">
        <f t="shared" si="29"/>
        <v>4.9585931673945221E-5</v>
      </c>
      <c r="AU53">
        <f t="shared" si="30"/>
        <v>6.6388240057936966E-6</v>
      </c>
      <c r="AV53">
        <f t="shared" si="31"/>
        <v>4.2577446594016422E-5</v>
      </c>
      <c r="AW53">
        <f t="shared" si="32"/>
        <v>9.9582360086905453E-6</v>
      </c>
      <c r="AX53">
        <f t="shared" si="33"/>
        <v>1.2773233978204927E-5</v>
      </c>
      <c r="AY53">
        <f t="shared" si="34"/>
        <v>9.4013482245990587E-6</v>
      </c>
      <c r="BA53">
        <f t="shared" si="53"/>
        <v>0.5</v>
      </c>
      <c r="BB53">
        <f t="shared" si="35"/>
        <v>5.3080896254374658E-5</v>
      </c>
      <c r="BC53">
        <f t="shared" si="36"/>
        <v>8.0598187864193538E-6</v>
      </c>
      <c r="BD53">
        <f t="shared" si="37"/>
        <v>4.8005535905473845E-5</v>
      </c>
      <c r="BE53">
        <f t="shared" si="38"/>
        <v>1.2089728179629031E-5</v>
      </c>
      <c r="BF53">
        <f t="shared" si="39"/>
        <v>1.4401660771642155E-5</v>
      </c>
      <c r="BG53">
        <f t="shared" si="40"/>
        <v>1.0254785301047218E-5</v>
      </c>
      <c r="BJ53">
        <f t="shared" si="54"/>
        <v>2</v>
      </c>
      <c r="BK53">
        <f t="shared" si="41"/>
        <v>5.7652344377304278E-5</v>
      </c>
      <c r="BL53">
        <f t="shared" si="42"/>
        <v>1.0616179250874931E-5</v>
      </c>
      <c r="BM53">
        <f t="shared" si="43"/>
        <v>5.6043480170001801E-5</v>
      </c>
      <c r="BN53">
        <f t="shared" si="44"/>
        <v>1.5924268876312398E-5</v>
      </c>
      <c r="BO53">
        <f t="shared" si="45"/>
        <v>1.6813044051000542E-5</v>
      </c>
      <c r="BP53">
        <f t="shared" si="46"/>
        <v>1.142117799143114E-5</v>
      </c>
    </row>
    <row r="54" spans="2:68" x14ac:dyDescent="0.25">
      <c r="E54">
        <f t="shared" si="47"/>
        <v>12</v>
      </c>
      <c r="F54">
        <f t="shared" si="56"/>
        <v>6.0305942870462953E-2</v>
      </c>
      <c r="G54">
        <f t="shared" si="57"/>
        <v>0.24122377148185181</v>
      </c>
      <c r="H54">
        <f t="shared" si="58"/>
        <v>0.12061188574092591</v>
      </c>
      <c r="I54">
        <f t="shared" si="59"/>
        <v>0.24122377148185181</v>
      </c>
      <c r="J54">
        <f t="shared" si="60"/>
        <v>0.12061188574092591</v>
      </c>
      <c r="K54">
        <f t="shared" si="61"/>
        <v>8.0407923827283942E-2</v>
      </c>
      <c r="M54" s="8">
        <f t="shared" si="62"/>
        <v>6.3216064774378961E-5</v>
      </c>
      <c r="N54" s="7">
        <f t="shared" si="63"/>
        <v>1.2643212954875792E-5</v>
      </c>
      <c r="O54" s="8">
        <f t="shared" si="64"/>
        <v>6.3216064774378961E-5</v>
      </c>
      <c r="P54" s="6">
        <f t="shared" si="65"/>
        <v>1.8964819432313687E-5</v>
      </c>
      <c r="Q54" s="6">
        <f t="shared" si="66"/>
        <v>1.8964819432313687E-5</v>
      </c>
      <c r="R54" s="7">
        <f t="shared" si="67"/>
        <v>1.2643212954875792E-5</v>
      </c>
      <c r="T54">
        <f t="shared" si="48"/>
        <v>12</v>
      </c>
      <c r="U54">
        <f t="shared" si="49"/>
        <v>0.01</v>
      </c>
      <c r="V54">
        <f t="shared" si="12"/>
        <v>8.99156773856985E-6</v>
      </c>
      <c r="W54">
        <f t="shared" si="13"/>
        <v>5.0326499281096594E-7</v>
      </c>
      <c r="X54">
        <f t="shared" si="14"/>
        <v>4.8399932682826921E-6</v>
      </c>
      <c r="Y54">
        <f t="shared" si="15"/>
        <v>7.5489748921644896E-7</v>
      </c>
      <c r="Z54">
        <f t="shared" si="16"/>
        <v>1.4519979804848077E-6</v>
      </c>
      <c r="AA54">
        <f t="shared" si="17"/>
        <v>1.3984629244478054E-6</v>
      </c>
      <c r="AC54">
        <f t="shared" si="50"/>
        <v>0.05</v>
      </c>
      <c r="AD54">
        <f t="shared" si="18"/>
        <v>2.8654877121451348E-5</v>
      </c>
      <c r="AE54">
        <f t="shared" si="19"/>
        <v>2.1707041445385029E-6</v>
      </c>
      <c r="AF54">
        <f t="shared" si="68"/>
        <v>1.8526278078413759E-5</v>
      </c>
      <c r="AG54">
        <f t="shared" si="20"/>
        <v>3.2560562168077544E-6</v>
      </c>
      <c r="AH54">
        <f t="shared" si="21"/>
        <v>5.5578834235241265E-6</v>
      </c>
      <c r="AI54">
        <f t="shared" si="22"/>
        <v>4.8475631632709805E-6</v>
      </c>
      <c r="AK54">
        <f t="shared" si="51"/>
        <v>0.1</v>
      </c>
      <c r="AL54">
        <f t="shared" si="23"/>
        <v>3.9434635823489977E-5</v>
      </c>
      <c r="AM54">
        <f t="shared" si="24"/>
        <v>3.7052556156827513E-6</v>
      </c>
      <c r="AN54">
        <f t="shared" si="25"/>
        <v>2.8654877121451348E-5</v>
      </c>
      <c r="AO54">
        <f t="shared" si="26"/>
        <v>5.5578834235241265E-6</v>
      </c>
      <c r="AP54">
        <f t="shared" si="27"/>
        <v>8.5964631364354036E-6</v>
      </c>
      <c r="AQ54">
        <f t="shared" si="28"/>
        <v>7.0081250793506995E-6</v>
      </c>
      <c r="AS54">
        <f t="shared" si="52"/>
        <v>0.3</v>
      </c>
      <c r="AT54">
        <f t="shared" si="29"/>
        <v>5.2635322307553259E-5</v>
      </c>
      <c r="AU54">
        <f t="shared" si="30"/>
        <v>7.0081250793507003E-6</v>
      </c>
      <c r="AV54">
        <f t="shared" si="31"/>
        <v>4.5088643652821044E-5</v>
      </c>
      <c r="AW54">
        <f t="shared" si="32"/>
        <v>1.0512187619026049E-5</v>
      </c>
      <c r="AX54">
        <f t="shared" si="33"/>
        <v>1.3526593095846311E-5</v>
      </c>
      <c r="AY54">
        <f t="shared" si="34"/>
        <v>9.970780440905987E-6</v>
      </c>
      <c r="BA54">
        <f t="shared" si="53"/>
        <v>0.5</v>
      </c>
      <c r="BB54">
        <f t="shared" si="35"/>
        <v>5.6412095551335129E-5</v>
      </c>
      <c r="BC54">
        <f t="shared" si="36"/>
        <v>8.5286073122017711E-6</v>
      </c>
      <c r="BD54">
        <f t="shared" si="37"/>
        <v>5.0930433517968806E-5</v>
      </c>
      <c r="BE54">
        <f t="shared" si="38"/>
        <v>1.2792910968302656E-5</v>
      </c>
      <c r="BF54">
        <f t="shared" si="39"/>
        <v>1.5279130055390638E-5</v>
      </c>
      <c r="BG54">
        <f t="shared" si="40"/>
        <v>1.089166122294199E-5</v>
      </c>
      <c r="BJ54">
        <f t="shared" si="54"/>
        <v>2</v>
      </c>
      <c r="BK54">
        <f t="shared" si="41"/>
        <v>6.1365706382718058E-5</v>
      </c>
      <c r="BL54">
        <f t="shared" si="42"/>
        <v>1.1282419110267026E-5</v>
      </c>
      <c r="BM54">
        <f t="shared" si="43"/>
        <v>5.9620588943640433E-5</v>
      </c>
      <c r="BN54">
        <f t="shared" si="44"/>
        <v>1.6923628665400537E-5</v>
      </c>
      <c r="BO54">
        <f t="shared" si="45"/>
        <v>1.7886176683092129E-5</v>
      </c>
      <c r="BP54">
        <f t="shared" si="46"/>
        <v>1.2154551816565216E-5</v>
      </c>
    </row>
    <row r="55" spans="2:68" x14ac:dyDescent="0.25">
      <c r="E55">
        <f t="shared" si="47"/>
        <v>13</v>
      </c>
      <c r="F55">
        <f t="shared" si="56"/>
        <v>6.1524203728023315E-2</v>
      </c>
      <c r="G55">
        <f t="shared" si="57"/>
        <v>0.24609681491209326</v>
      </c>
      <c r="H55">
        <f t="shared" si="58"/>
        <v>0.12304840745604663</v>
      </c>
      <c r="I55">
        <f t="shared" si="59"/>
        <v>0.24609681491209326</v>
      </c>
      <c r="J55">
        <f t="shared" si="60"/>
        <v>0.12304840745604663</v>
      </c>
      <c r="K55">
        <f t="shared" si="61"/>
        <v>8.2032271637364415E-2</v>
      </c>
      <c r="M55" s="8">
        <f t="shared" si="62"/>
        <v>6.7326805655298265E-5</v>
      </c>
      <c r="N55" s="7">
        <f t="shared" si="63"/>
        <v>1.3465361131059654E-5</v>
      </c>
      <c r="O55" s="8">
        <f t="shared" si="64"/>
        <v>6.7326805655298265E-5</v>
      </c>
      <c r="P55" s="6">
        <f t="shared" si="65"/>
        <v>2.0198041696589482E-5</v>
      </c>
      <c r="Q55" s="6">
        <f t="shared" si="66"/>
        <v>2.0198041696589482E-5</v>
      </c>
      <c r="R55" s="7">
        <f t="shared" si="67"/>
        <v>1.3465361131059654E-5</v>
      </c>
      <c r="T55">
        <f t="shared" si="48"/>
        <v>13</v>
      </c>
      <c r="U55">
        <f t="shared" si="49"/>
        <v>0.01</v>
      </c>
      <c r="V55">
        <f t="shared" si="12"/>
        <v>9.4131499752606814E-6</v>
      </c>
      <c r="W55">
        <f t="shared" si="13"/>
        <v>5.257918235211836E-7</v>
      </c>
      <c r="X55">
        <f t="shared" si="14"/>
        <v>5.0603240536749823E-6</v>
      </c>
      <c r="Y55">
        <f t="shared" si="15"/>
        <v>7.886877352817754E-7</v>
      </c>
      <c r="Z55">
        <f t="shared" si="16"/>
        <v>1.518097216102495E-6</v>
      </c>
      <c r="AA55">
        <f t="shared" si="17"/>
        <v>1.4631129810766097E-6</v>
      </c>
      <c r="AC55">
        <f t="shared" si="50"/>
        <v>0.05</v>
      </c>
      <c r="AD55">
        <f t="shared" si="18"/>
        <v>3.018484033272711E-5</v>
      </c>
      <c r="AE55">
        <f t="shared" si="19"/>
        <v>2.2738105330611746E-6</v>
      </c>
      <c r="AF55">
        <f t="shared" si="68"/>
        <v>1.9453171122767749E-5</v>
      </c>
      <c r="AG55">
        <f t="shared" si="20"/>
        <v>3.4107157995917618E-6</v>
      </c>
      <c r="AH55">
        <f t="shared" si="21"/>
        <v>5.8359513368303254E-6</v>
      </c>
      <c r="AI55">
        <f t="shared" si="22"/>
        <v>5.0992688999713575E-6</v>
      </c>
      <c r="AK55">
        <f t="shared" si="51"/>
        <v>0.1</v>
      </c>
      <c r="AL55">
        <f t="shared" si="23"/>
        <v>4.1682177717875692E-5</v>
      </c>
      <c r="AM55">
        <f t="shared" si="24"/>
        <v>3.8906342245535497E-6</v>
      </c>
      <c r="AN55">
        <f t="shared" si="25"/>
        <v>3.018484033272711E-5</v>
      </c>
      <c r="AO55">
        <f t="shared" si="26"/>
        <v>5.8359513368303254E-6</v>
      </c>
      <c r="AP55">
        <f t="shared" si="27"/>
        <v>9.0554520998181338E-6</v>
      </c>
      <c r="AQ55">
        <f t="shared" si="28"/>
        <v>7.3972384181881077E-6</v>
      </c>
      <c r="AS55">
        <f t="shared" si="52"/>
        <v>0.3</v>
      </c>
      <c r="AT55">
        <f t="shared" si="29"/>
        <v>5.5869127124292291E-5</v>
      </c>
      <c r="AU55">
        <f t="shared" si="30"/>
        <v>7.397238418188106E-6</v>
      </c>
      <c r="AV55">
        <f t="shared" si="31"/>
        <v>4.7744043803516718E-5</v>
      </c>
      <c r="AW55">
        <f t="shared" si="32"/>
        <v>1.1095857627282161E-5</v>
      </c>
      <c r="AX55">
        <f t="shared" si="33"/>
        <v>1.4323213141055017E-5</v>
      </c>
      <c r="AY55">
        <f t="shared" si="34"/>
        <v>1.057399764162438E-5</v>
      </c>
      <c r="BA55">
        <f t="shared" si="53"/>
        <v>0.5</v>
      </c>
      <c r="BB55">
        <f t="shared" si="35"/>
        <v>5.9950047752445851E-5</v>
      </c>
      <c r="BC55">
        <f t="shared" si="36"/>
        <v>9.0238698664369528E-6</v>
      </c>
      <c r="BD55">
        <f t="shared" si="37"/>
        <v>5.4030156284484109E-5</v>
      </c>
      <c r="BE55">
        <f t="shared" si="38"/>
        <v>1.3535804799655431E-5</v>
      </c>
      <c r="BF55">
        <f t="shared" si="39"/>
        <v>1.6209046885345233E-5</v>
      </c>
      <c r="BG55">
        <f t="shared" si="40"/>
        <v>1.15675382510828E-5</v>
      </c>
      <c r="BJ55">
        <f t="shared" si="54"/>
        <v>2</v>
      </c>
      <c r="BK55">
        <f t="shared" si="41"/>
        <v>6.5317502005114166E-5</v>
      </c>
      <c r="BL55">
        <f t="shared" si="42"/>
        <v>1.1990009550489171E-5</v>
      </c>
      <c r="BM55">
        <f t="shared" si="43"/>
        <v>6.3424654302605323E-5</v>
      </c>
      <c r="BN55">
        <f t="shared" si="44"/>
        <v>1.7985014325733757E-5</v>
      </c>
      <c r="BO55">
        <f t="shared" si="45"/>
        <v>1.9027396290781599E-5</v>
      </c>
      <c r="BP55">
        <f t="shared" si="46"/>
        <v>1.2934824608141298E-5</v>
      </c>
    </row>
    <row r="56" spans="2:68" x14ac:dyDescent="0.25">
      <c r="E56">
        <f t="shared" si="47"/>
        <v>14</v>
      </c>
      <c r="F56">
        <f t="shared" si="56"/>
        <v>6.2767075087408489E-2</v>
      </c>
      <c r="G56">
        <f t="shared" si="57"/>
        <v>0.25106830034963395</v>
      </c>
      <c r="H56">
        <f t="shared" si="58"/>
        <v>0.12553415017481698</v>
      </c>
      <c r="I56">
        <f t="shared" si="59"/>
        <v>0.25106830034963395</v>
      </c>
      <c r="J56">
        <f t="shared" si="60"/>
        <v>0.12553415017481698</v>
      </c>
      <c r="K56">
        <f t="shared" si="61"/>
        <v>8.368943344987799E-2</v>
      </c>
      <c r="M56" s="8">
        <f t="shared" si="62"/>
        <v>7.1704855022602677E-5</v>
      </c>
      <c r="N56" s="7">
        <f t="shared" si="63"/>
        <v>1.4340971004520536E-5</v>
      </c>
      <c r="O56" s="8">
        <f t="shared" si="64"/>
        <v>7.1704855022602677E-5</v>
      </c>
      <c r="P56" s="6">
        <f t="shared" si="65"/>
        <v>2.1511456506780804E-5</v>
      </c>
      <c r="Q56" s="6">
        <f t="shared" si="66"/>
        <v>2.1511456506780804E-5</v>
      </c>
      <c r="R56" s="7">
        <f t="shared" si="67"/>
        <v>1.4340971004520536E-5</v>
      </c>
      <c r="T56">
        <f t="shared" si="48"/>
        <v>14</v>
      </c>
      <c r="U56">
        <f t="shared" si="49"/>
        <v>0.01</v>
      </c>
      <c r="V56">
        <f t="shared" si="12"/>
        <v>9.8540246308471437E-6</v>
      </c>
      <c r="W56">
        <f t="shared" si="13"/>
        <v>5.4931874093156809E-7</v>
      </c>
      <c r="X56">
        <f t="shared" si="14"/>
        <v>5.2905378408404884E-6</v>
      </c>
      <c r="Y56">
        <f t="shared" si="15"/>
        <v>8.2397811139735202E-7</v>
      </c>
      <c r="Z56">
        <f t="shared" si="16"/>
        <v>1.5871613522521467E-6</v>
      </c>
      <c r="AA56">
        <f t="shared" si="17"/>
        <v>1.5306924672772918E-6</v>
      </c>
      <c r="AC56">
        <f t="shared" si="50"/>
        <v>0.05</v>
      </c>
      <c r="AD56">
        <f t="shared" si="18"/>
        <v>3.1793347023952921E-5</v>
      </c>
      <c r="AE56">
        <f t="shared" si="19"/>
        <v>2.3816806664577785E-6</v>
      </c>
      <c r="AF56">
        <f t="shared" si="68"/>
        <v>2.0424759213859748E-5</v>
      </c>
      <c r="AG56">
        <f t="shared" si="20"/>
        <v>3.5725209996866682E-6</v>
      </c>
      <c r="AH56">
        <f t="shared" si="21"/>
        <v>6.1274277641579245E-6</v>
      </c>
      <c r="AI56">
        <f t="shared" si="22"/>
        <v>5.3635394490235329E-6</v>
      </c>
      <c r="AK56">
        <f t="shared" si="51"/>
        <v>0.1</v>
      </c>
      <c r="AL56">
        <f t="shared" si="23"/>
        <v>4.4053660719832951E-5</v>
      </c>
      <c r="AM56">
        <f t="shared" si="24"/>
        <v>4.0849518427719497E-6</v>
      </c>
      <c r="AN56">
        <f t="shared" si="25"/>
        <v>3.1793347023952921E-5</v>
      </c>
      <c r="AO56">
        <f t="shared" si="26"/>
        <v>6.1274277641579245E-6</v>
      </c>
      <c r="AP56">
        <f t="shared" si="27"/>
        <v>9.5380041071858769E-6</v>
      </c>
      <c r="AQ56">
        <f t="shared" si="28"/>
        <v>7.8071834264945099E-6</v>
      </c>
      <c r="AS56">
        <f t="shared" si="52"/>
        <v>0.3</v>
      </c>
      <c r="AT56">
        <f t="shared" si="29"/>
        <v>5.9298260465334773E-5</v>
      </c>
      <c r="AU56">
        <f t="shared" si="30"/>
        <v>7.8071834264945082E-6</v>
      </c>
      <c r="AV56">
        <f t="shared" si="31"/>
        <v>5.0551657247587569E-5</v>
      </c>
      <c r="AW56">
        <f t="shared" si="32"/>
        <v>1.1710775139741764E-5</v>
      </c>
      <c r="AX56">
        <f t="shared" si="33"/>
        <v>1.5165497174276269E-5</v>
      </c>
      <c r="AY56">
        <f t="shared" si="34"/>
        <v>1.1212952263691088E-5</v>
      </c>
      <c r="BA56">
        <f t="shared" si="53"/>
        <v>0.5</v>
      </c>
      <c r="BB56">
        <f t="shared" si="35"/>
        <v>6.37074006252636E-5</v>
      </c>
      <c r="BC56">
        <f t="shared" si="36"/>
        <v>9.5470485159902181E-6</v>
      </c>
      <c r="BD56">
        <f t="shared" si="37"/>
        <v>5.7314900395576681E-5</v>
      </c>
      <c r="BE56">
        <f t="shared" si="38"/>
        <v>1.4320572773985327E-5</v>
      </c>
      <c r="BF56">
        <f t="shared" si="39"/>
        <v>1.7194470118673003E-5</v>
      </c>
      <c r="BG56">
        <f t="shared" si="40"/>
        <v>1.2284761538133968E-5</v>
      </c>
      <c r="BJ56">
        <f t="shared" si="54"/>
        <v>2</v>
      </c>
      <c r="BK56">
        <f t="shared" si="41"/>
        <v>6.9522978031403995E-5</v>
      </c>
      <c r="BL56">
        <f t="shared" si="42"/>
        <v>1.2741480125052721E-5</v>
      </c>
      <c r="BM56">
        <f t="shared" si="43"/>
        <v>6.7469962801308298E-5</v>
      </c>
      <c r="BN56">
        <f t="shared" si="44"/>
        <v>1.9112220187579079E-5</v>
      </c>
      <c r="BO56">
        <f t="shared" si="45"/>
        <v>2.0240988840392489E-5</v>
      </c>
      <c r="BP56">
        <f t="shared" si="46"/>
        <v>1.3764979343180512E-5</v>
      </c>
    </row>
    <row r="57" spans="2:68" x14ac:dyDescent="0.25">
      <c r="E57">
        <f t="shared" si="47"/>
        <v>15</v>
      </c>
      <c r="F57">
        <f t="shared" si="56"/>
        <v>6.4035054113734141E-2</v>
      </c>
      <c r="G57">
        <f t="shared" si="57"/>
        <v>0.25614021645493656</v>
      </c>
      <c r="H57">
        <f t="shared" si="58"/>
        <v>0.12807010822746828</v>
      </c>
      <c r="I57">
        <f t="shared" si="59"/>
        <v>0.25614021645493656</v>
      </c>
      <c r="J57">
        <f t="shared" si="60"/>
        <v>0.12807010822746828</v>
      </c>
      <c r="K57">
        <f t="shared" si="61"/>
        <v>8.5380072151645517E-2</v>
      </c>
      <c r="M57" s="8">
        <f t="shared" si="62"/>
        <v>7.6367595102261586E-5</v>
      </c>
      <c r="N57" s="7">
        <f t="shared" si="63"/>
        <v>1.5273519020452316E-5</v>
      </c>
      <c r="O57" s="8">
        <f t="shared" si="64"/>
        <v>7.6367595102261586E-5</v>
      </c>
      <c r="P57" s="6">
        <f t="shared" si="65"/>
        <v>2.2910278530678474E-5</v>
      </c>
      <c r="Q57" s="6">
        <f t="shared" si="66"/>
        <v>2.2910278530678474E-5</v>
      </c>
      <c r="R57" s="7">
        <f t="shared" si="67"/>
        <v>1.5273519020452316E-5</v>
      </c>
      <c r="T57">
        <f t="shared" si="48"/>
        <v>15</v>
      </c>
      <c r="U57">
        <f t="shared" si="49"/>
        <v>0.01</v>
      </c>
      <c r="V57">
        <f t="shared" si="12"/>
        <v>1.0315058996910322E-5</v>
      </c>
      <c r="W57">
        <f t="shared" si="13"/>
        <v>5.7388993004890199E-7</v>
      </c>
      <c r="X57">
        <f t="shared" si="14"/>
        <v>5.5310737481604055E-6</v>
      </c>
      <c r="Y57">
        <f t="shared" si="15"/>
        <v>8.6083489507335288E-7</v>
      </c>
      <c r="Z57">
        <f t="shared" si="16"/>
        <v>1.6593221244481214E-6</v>
      </c>
      <c r="AA57">
        <f t="shared" si="17"/>
        <v>1.6013322988652002E-6</v>
      </c>
      <c r="AC57">
        <f t="shared" si="50"/>
        <v>0.05</v>
      </c>
      <c r="AD57">
        <f t="shared" si="18"/>
        <v>3.34842631047886E-5</v>
      </c>
      <c r="AE57">
        <f t="shared" si="19"/>
        <v>2.4945299897735849E-6</v>
      </c>
      <c r="AF57">
        <f t="shared" si="68"/>
        <v>2.144312593012775E-5</v>
      </c>
      <c r="AG57">
        <f t="shared" si="20"/>
        <v>3.7417949846603769E-6</v>
      </c>
      <c r="AH57">
        <f t="shared" si="21"/>
        <v>6.4329377790383246E-6</v>
      </c>
      <c r="AI57">
        <f t="shared" si="22"/>
        <v>5.6409775743595918E-6</v>
      </c>
      <c r="AK57">
        <f t="shared" si="51"/>
        <v>0.1</v>
      </c>
      <c r="AL57">
        <f t="shared" si="23"/>
        <v>4.6555655749844735E-5</v>
      </c>
      <c r="AM57">
        <f t="shared" si="24"/>
        <v>4.2886251860255495E-6</v>
      </c>
      <c r="AN57">
        <f t="shared" si="25"/>
        <v>3.34842631047886E-5</v>
      </c>
      <c r="AO57">
        <f t="shared" si="26"/>
        <v>6.4329377790383246E-6</v>
      </c>
      <c r="AP57">
        <f t="shared" si="27"/>
        <v>1.0045278931436579E-5</v>
      </c>
      <c r="AQ57">
        <f t="shared" si="28"/>
        <v>8.2390296018216011E-6</v>
      </c>
      <c r="AS57">
        <f t="shared" si="52"/>
        <v>0.3</v>
      </c>
      <c r="AT57">
        <f t="shared" si="29"/>
        <v>6.2934264906040332E-5</v>
      </c>
      <c r="AU57">
        <f t="shared" si="30"/>
        <v>8.2390296018216011E-6</v>
      </c>
      <c r="AV57">
        <f t="shared" si="31"/>
        <v>5.3519921364152786E-5</v>
      </c>
      <c r="AW57">
        <f t="shared" si="32"/>
        <v>1.2358544402732402E-5</v>
      </c>
      <c r="AX57">
        <f t="shared" si="33"/>
        <v>1.6055976409245833E-5</v>
      </c>
      <c r="AY57">
        <f t="shared" si="34"/>
        <v>1.1889705870241973E-5</v>
      </c>
      <c r="BA57">
        <f t="shared" si="53"/>
        <v>0.5</v>
      </c>
      <c r="BB57">
        <f t="shared" si="35"/>
        <v>6.7697561122559712E-5</v>
      </c>
      <c r="BC57">
        <f t="shared" si="36"/>
        <v>1.0099660544482206E-5</v>
      </c>
      <c r="BD57">
        <f t="shared" si="37"/>
        <v>6.0795438361001832E-5</v>
      </c>
      <c r="BE57">
        <f t="shared" si="38"/>
        <v>1.5149490816723309E-5</v>
      </c>
      <c r="BF57">
        <f t="shared" si="39"/>
        <v>1.8238631508300548E-5</v>
      </c>
      <c r="BG57">
        <f t="shared" si="40"/>
        <v>1.3045813948117827E-5</v>
      </c>
      <c r="BJ57">
        <f t="shared" si="54"/>
        <v>2</v>
      </c>
      <c r="BK57">
        <f t="shared" si="41"/>
        <v>7.3998350900152419E-5</v>
      </c>
      <c r="BL57">
        <f t="shared" si="42"/>
        <v>1.3539512224511942E-5</v>
      </c>
      <c r="BM57">
        <f t="shared" si="43"/>
        <v>7.1771690986130511E-5</v>
      </c>
      <c r="BN57">
        <f t="shared" si="44"/>
        <v>2.0309268336767914E-5</v>
      </c>
      <c r="BO57">
        <f t="shared" si="45"/>
        <v>2.153150729583915E-5</v>
      </c>
      <c r="BP57">
        <f t="shared" si="46"/>
        <v>1.4648187373051344E-5</v>
      </c>
    </row>
    <row r="58" spans="2:68" x14ac:dyDescent="0.25">
      <c r="E58">
        <f t="shared" si="47"/>
        <v>16</v>
      </c>
      <c r="F58">
        <f t="shared" si="56"/>
        <v>6.5328648015517396E-2</v>
      </c>
      <c r="G58">
        <f t="shared" si="57"/>
        <v>0.26131459206206958</v>
      </c>
      <c r="H58">
        <f t="shared" si="58"/>
        <v>0.13065729603103479</v>
      </c>
      <c r="I58">
        <f t="shared" si="59"/>
        <v>0.26131459206206958</v>
      </c>
      <c r="J58">
        <f t="shared" si="60"/>
        <v>0.13065729603103479</v>
      </c>
      <c r="K58">
        <f t="shared" si="61"/>
        <v>8.7104864020689857E-2</v>
      </c>
      <c r="M58" s="8">
        <f t="shared" si="62"/>
        <v>8.1333538431457747E-5</v>
      </c>
      <c r="N58" s="7">
        <f t="shared" si="63"/>
        <v>1.6266707686291549E-5</v>
      </c>
      <c r="O58" s="8">
        <f t="shared" si="64"/>
        <v>8.1333538431457747E-5</v>
      </c>
      <c r="P58" s="6">
        <f t="shared" si="65"/>
        <v>2.4400061529437324E-5</v>
      </c>
      <c r="Q58" s="6">
        <f t="shared" si="66"/>
        <v>2.4400061529437324E-5</v>
      </c>
      <c r="R58" s="7">
        <f t="shared" si="67"/>
        <v>1.6266707686291549E-5</v>
      </c>
      <c r="T58">
        <f t="shared" si="48"/>
        <v>16</v>
      </c>
      <c r="U58">
        <f t="shared" si="49"/>
        <v>0.01</v>
      </c>
      <c r="V58">
        <f t="shared" si="12"/>
        <v>1.0797158926137023E-5</v>
      </c>
      <c r="W58">
        <f t="shared" si="13"/>
        <v>5.9955152292620359E-7</v>
      </c>
      <c r="X58">
        <f t="shared" si="14"/>
        <v>5.7823903008566449E-6</v>
      </c>
      <c r="Y58">
        <f t="shared" si="15"/>
        <v>8.9932728438930544E-7</v>
      </c>
      <c r="Z58">
        <f t="shared" si="16"/>
        <v>1.7347170902569934E-6</v>
      </c>
      <c r="AA58">
        <f t="shared" si="17"/>
        <v>1.6751691946992119E-6</v>
      </c>
      <c r="AC58">
        <f t="shared" si="50"/>
        <v>0.05</v>
      </c>
      <c r="AD58">
        <f t="shared" si="18"/>
        <v>3.526163699608894E-5</v>
      </c>
      <c r="AE58">
        <f t="shared" si="19"/>
        <v>2.6125835571254415E-6</v>
      </c>
      <c r="AF58">
        <f t="shared" si="68"/>
        <v>2.2510449402908587E-5</v>
      </c>
      <c r="AG58">
        <f t="shared" si="20"/>
        <v>3.9188753356881625E-6</v>
      </c>
      <c r="AH58">
        <f t="shared" si="21"/>
        <v>6.7531348208725764E-6</v>
      </c>
      <c r="AI58">
        <f t="shared" si="22"/>
        <v>5.9322139307314494E-6</v>
      </c>
      <c r="AK58">
        <f t="shared" si="51"/>
        <v>0.1</v>
      </c>
      <c r="AL58">
        <f t="shared" si="23"/>
        <v>4.919506655847325E-5</v>
      </c>
      <c r="AM58">
        <f t="shared" si="24"/>
        <v>4.5020898805817179E-6</v>
      </c>
      <c r="AN58">
        <f t="shared" si="25"/>
        <v>3.526163699608894E-5</v>
      </c>
      <c r="AO58">
        <f t="shared" si="26"/>
        <v>6.7531348208725764E-6</v>
      </c>
      <c r="AP58">
        <f t="shared" si="27"/>
        <v>1.0578491098826682E-5</v>
      </c>
      <c r="AQ58">
        <f t="shared" si="28"/>
        <v>8.6938988846878895E-6</v>
      </c>
      <c r="AS58">
        <f t="shared" si="52"/>
        <v>0.3</v>
      </c>
      <c r="AT58">
        <f t="shared" si="29"/>
        <v>6.6789346146215519E-5</v>
      </c>
      <c r="AU58">
        <f t="shared" si="30"/>
        <v>8.6938988846878895E-6</v>
      </c>
      <c r="AV58">
        <f t="shared" si="31"/>
        <v>5.6657722403195894E-5</v>
      </c>
      <c r="AW58">
        <f t="shared" si="32"/>
        <v>1.3040848327031835E-5</v>
      </c>
      <c r="AX58">
        <f t="shared" si="33"/>
        <v>1.6997316720958769E-5</v>
      </c>
      <c r="AY58">
        <f t="shared" si="34"/>
        <v>1.2606434998519262E-5</v>
      </c>
      <c r="BA58">
        <f t="shared" si="53"/>
        <v>0.5</v>
      </c>
      <c r="BB58">
        <f t="shared" si="35"/>
        <v>7.1934739834045406E-5</v>
      </c>
      <c r="BC58">
        <f t="shared" si="36"/>
        <v>1.0683302182762663E-5</v>
      </c>
      <c r="BD58">
        <f t="shared" si="37"/>
        <v>6.4483150312634531E-5</v>
      </c>
      <c r="BE58">
        <f t="shared" si="38"/>
        <v>1.6024953274143993E-5</v>
      </c>
      <c r="BF58">
        <f t="shared" si="39"/>
        <v>1.9344945093790361E-5</v>
      </c>
      <c r="BG58">
        <f t="shared" si="40"/>
        <v>1.3853323897618317E-5</v>
      </c>
      <c r="BJ58">
        <f t="shared" si="54"/>
        <v>2</v>
      </c>
      <c r="BK58">
        <f t="shared" si="41"/>
        <v>7.8760867922504765E-5</v>
      </c>
      <c r="BL58">
        <f t="shared" si="42"/>
        <v>1.4386947966809081E-5</v>
      </c>
      <c r="BM58">
        <f t="shared" si="43"/>
        <v>7.634596007810827E-5</v>
      </c>
      <c r="BN58">
        <f t="shared" si="44"/>
        <v>2.158042195021362E-5</v>
      </c>
      <c r="BO58">
        <f t="shared" si="45"/>
        <v>2.2903788023432482E-5</v>
      </c>
      <c r="BP58">
        <f t="shared" si="46"/>
        <v>1.5587820206556036E-5</v>
      </c>
    </row>
    <row r="59" spans="2:68" x14ac:dyDescent="0.25">
      <c r="E59">
        <f t="shared" si="47"/>
        <v>17</v>
      </c>
      <c r="F59">
        <f t="shared" si="56"/>
        <v>6.6648374247567102E-2</v>
      </c>
      <c r="G59">
        <f t="shared" si="57"/>
        <v>0.26659349699026841</v>
      </c>
      <c r="H59">
        <f t="shared" si="58"/>
        <v>0.1332967484951342</v>
      </c>
      <c r="I59">
        <f t="shared" si="59"/>
        <v>0.26659349699026841</v>
      </c>
      <c r="J59">
        <f t="shared" si="60"/>
        <v>0.1332967484951342</v>
      </c>
      <c r="K59">
        <f t="shared" si="61"/>
        <v>8.8864498996756136E-2</v>
      </c>
      <c r="M59" s="8">
        <f t="shared" si="62"/>
        <v>8.6622401359153349E-5</v>
      </c>
      <c r="N59" s="7">
        <f t="shared" si="63"/>
        <v>1.7324480271830669E-5</v>
      </c>
      <c r="O59" s="8">
        <f t="shared" si="64"/>
        <v>8.6622401359153349E-5</v>
      </c>
      <c r="P59" s="6">
        <f t="shared" si="65"/>
        <v>2.5986720407746002E-5</v>
      </c>
      <c r="Q59" s="6">
        <f t="shared" si="66"/>
        <v>2.5986720407746002E-5</v>
      </c>
      <c r="R59" s="7">
        <f t="shared" si="67"/>
        <v>1.7324480271830669E-5</v>
      </c>
      <c r="T59">
        <f t="shared" si="48"/>
        <v>17</v>
      </c>
      <c r="U59">
        <f t="shared" si="49"/>
        <v>0.01</v>
      </c>
      <c r="V59">
        <f t="shared" si="12"/>
        <v>1.1301270536981134E-5</v>
      </c>
      <c r="W59">
        <f t="shared" si="13"/>
        <v>6.2635168434347569E-7</v>
      </c>
      <c r="X59">
        <f t="shared" si="14"/>
        <v>6.044966286314215E-6</v>
      </c>
      <c r="Y59">
        <f t="shared" si="15"/>
        <v>9.3952752651521348E-7</v>
      </c>
      <c r="Z59">
        <f t="shared" si="16"/>
        <v>1.8134898858942643E-6</v>
      </c>
      <c r="AA59">
        <f t="shared" si="17"/>
        <v>1.7523459328306622E-6</v>
      </c>
      <c r="AC59">
        <f t="shared" si="50"/>
        <v>0.05</v>
      </c>
      <c r="AD59">
        <f t="shared" si="18"/>
        <v>3.7129707944026491E-5</v>
      </c>
      <c r="AE59">
        <f t="shared" si="19"/>
        <v>2.7360764571173738E-6</v>
      </c>
      <c r="AF59">
        <f t="shared" si="68"/>
        <v>2.3629006534573857E-5</v>
      </c>
      <c r="AG59">
        <f t="shared" si="20"/>
        <v>4.1041146856760602E-6</v>
      </c>
      <c r="AH59">
        <f t="shared" si="21"/>
        <v>7.0887019603721565E-6</v>
      </c>
      <c r="AI59">
        <f t="shared" si="22"/>
        <v>6.2379083196185986E-6</v>
      </c>
      <c r="AK59">
        <f t="shared" si="51"/>
        <v>0.1</v>
      </c>
      <c r="AL59">
        <f t="shared" si="23"/>
        <v>5.1979145761404233E-5</v>
      </c>
      <c r="AM59">
        <f t="shared" si="24"/>
        <v>4.7258013069147719E-6</v>
      </c>
      <c r="AN59">
        <f t="shared" si="25"/>
        <v>3.7129707944026491E-5</v>
      </c>
      <c r="AO59">
        <f t="shared" si="26"/>
        <v>7.0887019603721565E-6</v>
      </c>
      <c r="AP59">
        <f t="shared" si="27"/>
        <v>1.1138912383207946E-5</v>
      </c>
      <c r="AQ59">
        <f t="shared" si="28"/>
        <v>9.1729681141018611E-6</v>
      </c>
      <c r="AS59">
        <f t="shared" si="52"/>
        <v>0.3</v>
      </c>
      <c r="AT59">
        <f t="shared" si="29"/>
        <v>7.0876409751102125E-5</v>
      </c>
      <c r="AU59">
        <f t="shared" si="30"/>
        <v>9.1729681141018611E-6</v>
      </c>
      <c r="AV59">
        <f t="shared" si="31"/>
        <v>5.9974418220306191E-5</v>
      </c>
      <c r="AW59">
        <f t="shared" si="32"/>
        <v>1.375945217115279E-5</v>
      </c>
      <c r="AX59">
        <f t="shared" si="33"/>
        <v>1.7992325466091855E-5</v>
      </c>
      <c r="AY59">
        <f t="shared" si="34"/>
        <v>1.3365437305174408E-5</v>
      </c>
      <c r="BA59">
        <f t="shared" si="53"/>
        <v>0.5</v>
      </c>
      <c r="BB59">
        <f t="shared" si="35"/>
        <v>7.6433997957001343E-5</v>
      </c>
      <c r="BC59">
        <f t="shared" si="36"/>
        <v>1.1299652514565094E-5</v>
      </c>
      <c r="BD59">
        <f t="shared" si="37"/>
        <v>6.8390056924332124E-5</v>
      </c>
      <c r="BE59">
        <f t="shared" si="38"/>
        <v>1.6949478771847641E-5</v>
      </c>
      <c r="BF59">
        <f t="shared" si="39"/>
        <v>2.0517017077299637E-5</v>
      </c>
      <c r="BG59">
        <f t="shared" si="40"/>
        <v>1.4710073625890379E-5</v>
      </c>
      <c r="BJ59">
        <f t="shared" si="54"/>
        <v>2</v>
      </c>
      <c r="BK59">
        <f t="shared" si="41"/>
        <v>8.3828872331212281E-5</v>
      </c>
      <c r="BL59">
        <f t="shared" si="42"/>
        <v>1.5286799591400269E-5</v>
      </c>
      <c r="BM59">
        <f t="shared" si="43"/>
        <v>8.120989395428305E-5</v>
      </c>
      <c r="BN59">
        <f t="shared" si="44"/>
        <v>2.29301993871004E-5</v>
      </c>
      <c r="BO59">
        <f t="shared" si="45"/>
        <v>2.4362968186284913E-5</v>
      </c>
      <c r="BP59">
        <f t="shared" si="46"/>
        <v>1.6587462020778568E-5</v>
      </c>
    </row>
    <row r="60" spans="2:68" x14ac:dyDescent="0.25">
      <c r="E60">
        <f t="shared" si="47"/>
        <v>18</v>
      </c>
      <c r="F60">
        <f t="shared" si="56"/>
        <v>6.7994760717972683E-2</v>
      </c>
      <c r="G60">
        <f t="shared" si="57"/>
        <v>0.27197904287189073</v>
      </c>
      <c r="H60">
        <f t="shared" si="58"/>
        <v>0.13598952143594537</v>
      </c>
      <c r="I60">
        <f t="shared" si="59"/>
        <v>0.27197904287189073</v>
      </c>
      <c r="J60">
        <f t="shared" si="60"/>
        <v>0.13598952143594537</v>
      </c>
      <c r="K60">
        <f t="shared" si="61"/>
        <v>9.0659680957296915E-2</v>
      </c>
      <c r="M60" s="8">
        <f t="shared" si="62"/>
        <v>9.22551823261646E-5</v>
      </c>
      <c r="N60" s="7">
        <f t="shared" si="63"/>
        <v>1.8451036465232919E-5</v>
      </c>
      <c r="O60" s="8">
        <f t="shared" si="64"/>
        <v>9.22551823261646E-5</v>
      </c>
      <c r="P60" s="6">
        <f t="shared" si="65"/>
        <v>2.7676554697849377E-5</v>
      </c>
      <c r="Q60" s="6">
        <f t="shared" si="66"/>
        <v>2.7676554697849377E-5</v>
      </c>
      <c r="R60" s="7">
        <f t="shared" si="67"/>
        <v>1.8451036465232919E-5</v>
      </c>
      <c r="T60">
        <f t="shared" si="48"/>
        <v>18</v>
      </c>
      <c r="U60">
        <f t="shared" si="49"/>
        <v>0.01</v>
      </c>
      <c r="V60">
        <f t="shared" si="12"/>
        <v>1.1828381993472265E-5</v>
      </c>
      <c r="W60">
        <f t="shared" si="13"/>
        <v>6.5434070125614369E-7</v>
      </c>
      <c r="X60">
        <f t="shared" si="14"/>
        <v>6.3193016470461306E-6</v>
      </c>
      <c r="Y60">
        <f t="shared" si="15"/>
        <v>9.8151105188421558E-7</v>
      </c>
      <c r="Z60">
        <f t="shared" si="16"/>
        <v>1.8957904941138391E-6</v>
      </c>
      <c r="AA60">
        <f t="shared" si="17"/>
        <v>1.8330116179347364E-6</v>
      </c>
      <c r="AC60">
        <f t="shared" si="50"/>
        <v>0.05</v>
      </c>
      <c r="AD60">
        <f t="shared" si="18"/>
        <v>3.9092914704352854E-5</v>
      </c>
      <c r="AE60">
        <f t="shared" si="19"/>
        <v>2.8652542570253918E-6</v>
      </c>
      <c r="AF60">
        <f t="shared" si="68"/>
        <v>2.480117740341012E-5</v>
      </c>
      <c r="AG60">
        <f t="shared" si="20"/>
        <v>4.2978813855380875E-6</v>
      </c>
      <c r="AH60">
        <f t="shared" si="21"/>
        <v>7.4403532210230338E-6</v>
      </c>
      <c r="AI60">
        <f t="shared" si="22"/>
        <v>6.5587510008765409E-6</v>
      </c>
      <c r="AK60">
        <f t="shared" si="51"/>
        <v>0.1</v>
      </c>
      <c r="AL60">
        <f t="shared" si="23"/>
        <v>5.4915511609937254E-5</v>
      </c>
      <c r="AM60">
        <f t="shared" si="24"/>
        <v>4.9602354806820236E-6</v>
      </c>
      <c r="AN60">
        <f t="shared" si="25"/>
        <v>3.9092914704352854E-5</v>
      </c>
      <c r="AO60">
        <f t="shared" si="26"/>
        <v>7.4403532210230338E-6</v>
      </c>
      <c r="AP60">
        <f t="shared" si="27"/>
        <v>1.1727874411305852E-5</v>
      </c>
      <c r="AQ60">
        <f t="shared" si="28"/>
        <v>9.677471593674543E-6</v>
      </c>
      <c r="AS60">
        <f t="shared" si="52"/>
        <v>0.3</v>
      </c>
      <c r="AT60">
        <f t="shared" si="29"/>
        <v>7.5209099835691408E-5</v>
      </c>
      <c r="AU60">
        <f t="shared" si="30"/>
        <v>9.6774715936745413E-6</v>
      </c>
      <c r="AV60">
        <f t="shared" si="31"/>
        <v>6.3479862100115992E-5</v>
      </c>
      <c r="AW60">
        <f t="shared" si="32"/>
        <v>1.4516207390511814E-5</v>
      </c>
      <c r="AX60">
        <f t="shared" si="33"/>
        <v>1.9043958630034796E-5</v>
      </c>
      <c r="AY60">
        <f t="shared" si="34"/>
        <v>1.416913802316585E-5</v>
      </c>
      <c r="BA60">
        <f t="shared" si="53"/>
        <v>0.5</v>
      </c>
      <c r="BB60">
        <f t="shared" si="35"/>
        <v>8.1211296922483581E-5</v>
      </c>
      <c r="BC60">
        <f t="shared" si="36"/>
        <v>1.1950477565162902E-5</v>
      </c>
      <c r="BD60">
        <f t="shared" si="37"/>
        <v>7.2528854027240617E-5</v>
      </c>
      <c r="BE60">
        <f t="shared" si="38"/>
        <v>1.7925716347744353E-5</v>
      </c>
      <c r="BF60">
        <f t="shared" si="39"/>
        <v>2.1758656208172186E-5</v>
      </c>
      <c r="BG60">
        <f t="shared" si="40"/>
        <v>1.5619007916139512E-5</v>
      </c>
      <c r="BJ60">
        <f t="shared" si="54"/>
        <v>2</v>
      </c>
      <c r="BK60">
        <f t="shared" si="41"/>
        <v>8.9221872394043363E-5</v>
      </c>
      <c r="BL60">
        <f t="shared" si="42"/>
        <v>1.6242259384496718E-5</v>
      </c>
      <c r="BM60">
        <f t="shared" si="43"/>
        <v>8.6381680621864572E-5</v>
      </c>
      <c r="BN60">
        <f t="shared" si="44"/>
        <v>2.4363389076745072E-5</v>
      </c>
      <c r="BO60">
        <f t="shared" si="45"/>
        <v>2.5914504186559371E-5</v>
      </c>
      <c r="BP60">
        <f t="shared" si="46"/>
        <v>1.7650922943885667E-5</v>
      </c>
    </row>
    <row r="61" spans="2:68" x14ac:dyDescent="0.25">
      <c r="E61">
        <f t="shared" si="47"/>
        <v>19</v>
      </c>
      <c r="F61">
        <f t="shared" si="56"/>
        <v>6.9368345999274356E-2</v>
      </c>
      <c r="G61">
        <f t="shared" si="57"/>
        <v>0.27747338399709742</v>
      </c>
      <c r="H61">
        <f t="shared" si="58"/>
        <v>0.13873669199854871</v>
      </c>
      <c r="I61">
        <f t="shared" si="59"/>
        <v>0.27747338399709742</v>
      </c>
      <c r="J61">
        <f t="shared" si="60"/>
        <v>0.13873669199854871</v>
      </c>
      <c r="K61">
        <f t="shared" si="61"/>
        <v>9.2491127999032474E-2</v>
      </c>
      <c r="M61" s="8">
        <f t="shared" si="62"/>
        <v>9.825424523554293E-5</v>
      </c>
      <c r="N61" s="7">
        <f t="shared" si="63"/>
        <v>1.9650849047108587E-5</v>
      </c>
      <c r="O61" s="8">
        <f t="shared" si="64"/>
        <v>9.825424523554293E-5</v>
      </c>
      <c r="P61" s="6">
        <f t="shared" si="65"/>
        <v>2.9476273570662882E-5</v>
      </c>
      <c r="Q61" s="6">
        <f t="shared" si="66"/>
        <v>2.9476273570662882E-5</v>
      </c>
      <c r="R61" s="7">
        <f t="shared" si="67"/>
        <v>1.9650849047108587E-5</v>
      </c>
      <c r="T61">
        <f t="shared" si="48"/>
        <v>19</v>
      </c>
      <c r="U61">
        <f t="shared" si="49"/>
        <v>0.01</v>
      </c>
      <c r="V61">
        <f t="shared" si="12"/>
        <v>1.2379525363479448E-5</v>
      </c>
      <c r="W61">
        <f t="shared" si="13"/>
        <v>6.8357107617681221E-7</v>
      </c>
      <c r="X61">
        <f t="shared" si="14"/>
        <v>6.6059184129563434E-6</v>
      </c>
      <c r="Y61">
        <f t="shared" si="15"/>
        <v>1.0253566142652182E-6</v>
      </c>
      <c r="Z61">
        <f t="shared" si="16"/>
        <v>1.9817755238869029E-6</v>
      </c>
      <c r="AA61">
        <f t="shared" si="17"/>
        <v>1.9173219605207286E-6</v>
      </c>
      <c r="AC61">
        <f t="shared" si="50"/>
        <v>0.05</v>
      </c>
      <c r="AD61">
        <f t="shared" si="18"/>
        <v>4.1155904613162781E-5</v>
      </c>
      <c r="AE61">
        <f t="shared" si="19"/>
        <v>3.0003734665780904E-6</v>
      </c>
      <c r="AF61">
        <f t="shared" si="68"/>
        <v>2.6029449863489834E-5</v>
      </c>
      <c r="AG61">
        <f t="shared" si="20"/>
        <v>4.5005601998671363E-6</v>
      </c>
      <c r="AH61">
        <f t="shared" si="21"/>
        <v>7.808834959046951E-6</v>
      </c>
      <c r="AI61">
        <f t="shared" si="22"/>
        <v>6.8954640625913287E-6</v>
      </c>
      <c r="AK61">
        <f t="shared" si="51"/>
        <v>0.1</v>
      </c>
      <c r="AL61">
        <f t="shared" si="23"/>
        <v>5.8012165529421827E-5</v>
      </c>
      <c r="AM61">
        <f t="shared" si="24"/>
        <v>5.205889972697967E-6</v>
      </c>
      <c r="AN61">
        <f t="shared" si="25"/>
        <v>4.1155904613162781E-5</v>
      </c>
      <c r="AO61">
        <f t="shared" si="26"/>
        <v>7.808834959046951E-6</v>
      </c>
      <c r="AP61">
        <f t="shared" si="27"/>
        <v>1.2346771383948836E-5</v>
      </c>
      <c r="AQ61">
        <f t="shared" si="28"/>
        <v>1.0208703773197982E-5</v>
      </c>
      <c r="AS61">
        <f t="shared" si="52"/>
        <v>0.3</v>
      </c>
      <c r="AT61">
        <f t="shared" si="29"/>
        <v>7.9801839789273078E-5</v>
      </c>
      <c r="AU61">
        <f t="shared" si="30"/>
        <v>1.0208703773197984E-5</v>
      </c>
      <c r="AV61">
        <f t="shared" si="31"/>
        <v>6.718442771766257E-5</v>
      </c>
      <c r="AW61">
        <f t="shared" si="32"/>
        <v>1.5313055659796976E-5</v>
      </c>
      <c r="AX61">
        <f t="shared" si="33"/>
        <v>2.0155328315298772E-5</v>
      </c>
      <c r="AY61">
        <f t="shared" si="34"/>
        <v>1.50200967450839E-5</v>
      </c>
      <c r="BA61">
        <f t="shared" si="53"/>
        <v>0.5</v>
      </c>
      <c r="BB61">
        <f t="shared" si="35"/>
        <v>8.6283550820779342E-5</v>
      </c>
      <c r="BC61">
        <f t="shared" si="36"/>
        <v>1.2637634581187122E-5</v>
      </c>
      <c r="BD61">
        <f t="shared" si="37"/>
        <v>7.6912949002596353E-5</v>
      </c>
      <c r="BE61">
        <f t="shared" si="38"/>
        <v>1.8956451871780685E-5</v>
      </c>
      <c r="BF61">
        <f t="shared" si="39"/>
        <v>2.3073884700778908E-5</v>
      </c>
      <c r="BG61">
        <f t="shared" si="40"/>
        <v>1.658324329131615E-5</v>
      </c>
      <c r="BJ61">
        <f t="shared" si="54"/>
        <v>2</v>
      </c>
      <c r="BK61">
        <f t="shared" si="41"/>
        <v>9.4960614842204004E-5</v>
      </c>
      <c r="BL61">
        <f t="shared" si="42"/>
        <v>1.725671016415587E-5</v>
      </c>
      <c r="BM61">
        <f t="shared" si="43"/>
        <v>9.1880637390411021E-5</v>
      </c>
      <c r="BN61">
        <f t="shared" si="44"/>
        <v>2.5885065246233807E-5</v>
      </c>
      <c r="BO61">
        <f t="shared" si="45"/>
        <v>2.7564191217123311E-5</v>
      </c>
      <c r="BP61">
        <f t="shared" si="46"/>
        <v>1.8782253156695508E-5</v>
      </c>
    </row>
    <row r="62" spans="2:68" x14ac:dyDescent="0.25">
      <c r="E62" s="3">
        <f t="shared" si="47"/>
        <v>20</v>
      </c>
      <c r="F62" s="3">
        <f t="shared" si="56"/>
        <v>7.0769679543899344E-2</v>
      </c>
      <c r="G62" s="3">
        <f t="shared" si="57"/>
        <v>0.28307871817559738</v>
      </c>
      <c r="H62" s="3">
        <f t="shared" si="58"/>
        <v>0.14153935908779869</v>
      </c>
      <c r="I62" s="3">
        <f t="shared" si="59"/>
        <v>0.28307871817559738</v>
      </c>
      <c r="J62" s="3">
        <f t="shared" si="60"/>
        <v>0.14153935908779869</v>
      </c>
      <c r="K62" s="3">
        <f t="shared" si="61"/>
        <v>9.4359572725199126E-2</v>
      </c>
      <c r="M62" s="8">
        <f t="shared" si="62"/>
        <v>1.0464340824426781E-4</v>
      </c>
      <c r="N62" s="7">
        <f t="shared" si="63"/>
        <v>2.0928681648853563E-5</v>
      </c>
      <c r="O62" s="8">
        <f t="shared" si="64"/>
        <v>1.0464340824426781E-4</v>
      </c>
      <c r="P62" s="6">
        <f t="shared" si="65"/>
        <v>3.1393022473280346E-5</v>
      </c>
      <c r="Q62" s="6">
        <f t="shared" si="66"/>
        <v>3.1393022473280346E-5</v>
      </c>
      <c r="R62" s="7">
        <f t="shared" si="67"/>
        <v>2.0928681648853563E-5</v>
      </c>
      <c r="T62">
        <f t="shared" si="48"/>
        <v>20</v>
      </c>
      <c r="U62">
        <f t="shared" si="49"/>
        <v>0.01</v>
      </c>
      <c r="V62">
        <f t="shared" si="12"/>
        <v>1.2955778558882705E-5</v>
      </c>
      <c r="W62">
        <f t="shared" si="13"/>
        <v>7.140976246632209E-7</v>
      </c>
      <c r="X62">
        <f t="shared" si="14"/>
        <v>6.9053616746286768E-6</v>
      </c>
      <c r="Y62">
        <f t="shared" si="15"/>
        <v>1.0711464369948314E-6</v>
      </c>
      <c r="Z62">
        <f t="shared" si="16"/>
        <v>2.0716085023886034E-6</v>
      </c>
      <c r="AA62">
        <f t="shared" si="17"/>
        <v>2.0054395684393245E-6</v>
      </c>
      <c r="AC62">
        <f t="shared" si="50"/>
        <v>0.05</v>
      </c>
      <c r="AD62">
        <f t="shared" si="18"/>
        <v>4.3323543061249207E-5</v>
      </c>
      <c r="AE62">
        <f t="shared" si="19"/>
        <v>3.1417020221958572E-6</v>
      </c>
      <c r="AF62">
        <f t="shared" si="68"/>
        <v>2.7316424348141652E-5</v>
      </c>
      <c r="AG62">
        <f t="shared" si="20"/>
        <v>4.7125530332937855E-6</v>
      </c>
      <c r="AH62">
        <f t="shared" si="21"/>
        <v>8.1949273044424968E-6</v>
      </c>
      <c r="AI62">
        <f t="shared" si="22"/>
        <v>7.2488028517142794E-6</v>
      </c>
      <c r="AK62">
        <f t="shared" si="51"/>
        <v>0.1</v>
      </c>
      <c r="AL62">
        <f t="shared" si="23"/>
        <v>6.1277510459558713E-5</v>
      </c>
      <c r="AM62">
        <f t="shared" si="24"/>
        <v>5.4632848696283307E-6</v>
      </c>
      <c r="AN62">
        <f t="shared" si="25"/>
        <v>4.3323543061249207E-5</v>
      </c>
      <c r="AO62">
        <f t="shared" si="26"/>
        <v>8.1949273044424968E-6</v>
      </c>
      <c r="AP62">
        <f t="shared" si="27"/>
        <v>1.2997062918374762E-5</v>
      </c>
      <c r="AQ62">
        <f t="shared" si="28"/>
        <v>1.07680220507812E-5</v>
      </c>
      <c r="AS62">
        <f t="shared" si="52"/>
        <v>0.3</v>
      </c>
      <c r="AT62">
        <f t="shared" si="29"/>
        <v>8.4669875141619801E-5</v>
      </c>
      <c r="AU62">
        <f t="shared" si="30"/>
        <v>1.0768022050781197E-5</v>
      </c>
      <c r="AV62">
        <f t="shared" si="31"/>
        <v>7.1099035289032836E-5</v>
      </c>
      <c r="AW62">
        <f t="shared" si="32"/>
        <v>1.6152033076171797E-5</v>
      </c>
      <c r="AX62">
        <f t="shared" si="33"/>
        <v>2.1329710586709857E-5</v>
      </c>
      <c r="AY62">
        <f t="shared" si="34"/>
        <v>1.5921014548393318E-5</v>
      </c>
      <c r="BA62">
        <f t="shared" si="53"/>
        <v>0.5</v>
      </c>
      <c r="BB62">
        <f t="shared" si="35"/>
        <v>9.1668681777112011E-5</v>
      </c>
      <c r="BC62">
        <f t="shared" si="36"/>
        <v>1.336307651011946E-5</v>
      </c>
      <c r="BD62">
        <f t="shared" si="37"/>
        <v>8.1556499037767303E-5</v>
      </c>
      <c r="BE62">
        <f t="shared" si="38"/>
        <v>2.0044614765179189E-5</v>
      </c>
      <c r="BF62">
        <f t="shared" si="39"/>
        <v>2.4466949711330194E-5</v>
      </c>
      <c r="BG62">
        <f t="shared" si="40"/>
        <v>1.7606077708897182E-5</v>
      </c>
      <c r="BJ62">
        <f t="shared" si="54"/>
        <v>2</v>
      </c>
      <c r="BK62">
        <f t="shared" si="41"/>
        <v>1.0106716287956873E-4</v>
      </c>
      <c r="BL62">
        <f t="shared" si="42"/>
        <v>1.8333736355422403E-5</v>
      </c>
      <c r="BM62">
        <f t="shared" si="43"/>
        <v>9.7727279958880888E-5</v>
      </c>
      <c r="BN62">
        <f t="shared" si="44"/>
        <v>2.7500604533133606E-5</v>
      </c>
      <c r="BO62">
        <f t="shared" si="45"/>
        <v>2.9318183987664269E-5</v>
      </c>
      <c r="BP62">
        <f t="shared" si="46"/>
        <v>1.9985757862601386E-5</v>
      </c>
    </row>
    <row r="63" spans="2:68" x14ac:dyDescent="0.25">
      <c r="E63">
        <f t="shared" si="47"/>
        <v>21</v>
      </c>
      <c r="F63">
        <f t="shared" si="56"/>
        <v>7.2199321903950203E-2</v>
      </c>
      <c r="G63">
        <f t="shared" si="57"/>
        <v>0.28879728761580081</v>
      </c>
      <c r="H63">
        <f t="shared" si="58"/>
        <v>0.14439864380790041</v>
      </c>
      <c r="I63">
        <f t="shared" si="59"/>
        <v>0.28879728761580081</v>
      </c>
      <c r="J63">
        <f t="shared" si="60"/>
        <v>0.14439864380790041</v>
      </c>
      <c r="K63">
        <f t="shared" si="61"/>
        <v>9.6265762538600266E-2</v>
      </c>
      <c r="M63" s="8">
        <f t="shared" si="62"/>
        <v>1.1144803832878365E-4</v>
      </c>
      <c r="N63" s="7">
        <f t="shared" si="63"/>
        <v>2.2289607665756729E-5</v>
      </c>
      <c r="O63" s="8">
        <f t="shared" si="64"/>
        <v>1.1144803832878365E-4</v>
      </c>
      <c r="P63" s="6">
        <f t="shared" si="65"/>
        <v>3.3434411498635092E-5</v>
      </c>
      <c r="Q63" s="6">
        <f t="shared" si="66"/>
        <v>3.3434411498635092E-5</v>
      </c>
      <c r="R63" s="7">
        <f t="shared" si="67"/>
        <v>2.2289607665756729E-5</v>
      </c>
      <c r="T63">
        <f t="shared" si="48"/>
        <v>21</v>
      </c>
      <c r="U63">
        <f t="shared" si="49"/>
        <v>0.01</v>
      </c>
      <c r="V63">
        <f t="shared" si="12"/>
        <v>1.3558267361257621E-5</v>
      </c>
      <c r="W63">
        <f t="shared" si="13"/>
        <v>7.4597757709290608E-7</v>
      </c>
      <c r="X63">
        <f t="shared" si="14"/>
        <v>7.2182005994460026E-6</v>
      </c>
      <c r="Y63">
        <f t="shared" si="15"/>
        <v>1.1189663656393592E-6</v>
      </c>
      <c r="Z63">
        <f t="shared" si="16"/>
        <v>2.1654601798338005E-6</v>
      </c>
      <c r="AA63">
        <f t="shared" si="17"/>
        <v>2.0975342512279239E-6</v>
      </c>
      <c r="AC63">
        <f t="shared" si="50"/>
        <v>0.05</v>
      </c>
      <c r="AD63">
        <f t="shared" si="18"/>
        <v>4.5600923389895258E-5</v>
      </c>
      <c r="AE63">
        <f t="shared" si="19"/>
        <v>3.2895197925895661E-6</v>
      </c>
      <c r="AF63">
        <f t="shared" si="68"/>
        <v>2.8664818886008707E-5</v>
      </c>
      <c r="AG63">
        <f t="shared" si="20"/>
        <v>4.9342796888843485E-6</v>
      </c>
      <c r="AH63">
        <f t="shared" si="21"/>
        <v>8.5994456658026121E-6</v>
      </c>
      <c r="AI63">
        <f t="shared" si="22"/>
        <v>7.6195574681649759E-6</v>
      </c>
      <c r="AK63">
        <f t="shared" si="51"/>
        <v>0.1</v>
      </c>
      <c r="AL63">
        <f t="shared" si="23"/>
        <v>6.4720370031972271E-5</v>
      </c>
      <c r="AM63">
        <f t="shared" si="24"/>
        <v>5.7329637772017414E-6</v>
      </c>
      <c r="AN63">
        <f t="shared" si="25"/>
        <v>4.5600923389895258E-5</v>
      </c>
      <c r="AO63">
        <f t="shared" si="26"/>
        <v>8.5994456658026121E-6</v>
      </c>
      <c r="AP63">
        <f t="shared" si="27"/>
        <v>1.3680277016968576E-5</v>
      </c>
      <c r="AQ63">
        <f t="shared" si="28"/>
        <v>1.1356849700860565E-5</v>
      </c>
      <c r="AS63">
        <f t="shared" si="52"/>
        <v>0.3</v>
      </c>
      <c r="AT63">
        <f t="shared" si="29"/>
        <v>8.9829318676897476E-5</v>
      </c>
      <c r="AU63">
        <f t="shared" si="30"/>
        <v>1.1356849700860565E-5</v>
      </c>
      <c r="AV63">
        <f t="shared" si="31"/>
        <v>7.5235178964874923E-5</v>
      </c>
      <c r="AW63">
        <f t="shared" si="32"/>
        <v>1.7035274551290846E-5</v>
      </c>
      <c r="AX63">
        <f t="shared" si="33"/>
        <v>2.2570553689462476E-5</v>
      </c>
      <c r="AY63">
        <f t="shared" si="34"/>
        <v>1.6874741478771206E-5</v>
      </c>
      <c r="BA63">
        <f t="shared" si="53"/>
        <v>0.5</v>
      </c>
      <c r="BB63">
        <f t="shared" si="35"/>
        <v>9.7385678436273472E-5</v>
      </c>
      <c r="BC63">
        <f t="shared" si="36"/>
        <v>1.4128856688344319E-5</v>
      </c>
      <c r="BD63">
        <f t="shared" si="37"/>
        <v>8.6474451335132759E-5</v>
      </c>
      <c r="BE63">
        <f t="shared" si="38"/>
        <v>2.1193285032516478E-5</v>
      </c>
      <c r="BF63">
        <f t="shared" si="39"/>
        <v>2.5942335400539824E-5</v>
      </c>
      <c r="BG63">
        <f t="shared" si="40"/>
        <v>1.8691000780305387E-5</v>
      </c>
      <c r="BJ63">
        <f t="shared" si="54"/>
        <v>2</v>
      </c>
      <c r="BK63">
        <f t="shared" si="41"/>
        <v>1.0756497905460608E-4</v>
      </c>
      <c r="BL63">
        <f t="shared" si="42"/>
        <v>1.9477135687254696E-5</v>
      </c>
      <c r="BM63">
        <f t="shared" si="43"/>
        <v>1.0394339564669804E-4</v>
      </c>
      <c r="BN63">
        <f t="shared" si="44"/>
        <v>2.921570353088204E-5</v>
      </c>
      <c r="BO63">
        <f t="shared" si="45"/>
        <v>3.118301869400941E-5</v>
      </c>
      <c r="BP63">
        <f t="shared" si="46"/>
        <v>2.1266013178370836E-5</v>
      </c>
    </row>
    <row r="64" spans="2:68" x14ac:dyDescent="0.25">
      <c r="E64">
        <f t="shared" si="47"/>
        <v>22</v>
      </c>
      <c r="F64">
        <f t="shared" si="56"/>
        <v>7.3657844955433094E-2</v>
      </c>
      <c r="G64">
        <f t="shared" si="57"/>
        <v>0.29463137982173238</v>
      </c>
      <c r="H64">
        <f t="shared" si="58"/>
        <v>0.14731568991086619</v>
      </c>
      <c r="I64">
        <f t="shared" si="59"/>
        <v>0.29463137982173238</v>
      </c>
      <c r="J64">
        <f t="shared" si="60"/>
        <v>0.14731568991086619</v>
      </c>
      <c r="K64">
        <f t="shared" si="61"/>
        <v>9.8210459940577463E-2</v>
      </c>
      <c r="M64" s="8">
        <f t="shared" si="62"/>
        <v>1.186951519998339E-4</v>
      </c>
      <c r="N64" s="7">
        <f t="shared" si="63"/>
        <v>2.3739030399966782E-5</v>
      </c>
      <c r="O64" s="8">
        <f t="shared" si="64"/>
        <v>1.186951519998339E-4</v>
      </c>
      <c r="P64" s="6">
        <f t="shared" si="65"/>
        <v>3.5608545599950177E-5</v>
      </c>
      <c r="Q64" s="6">
        <f t="shared" si="66"/>
        <v>3.5608545599950177E-5</v>
      </c>
      <c r="R64" s="7">
        <f t="shared" si="67"/>
        <v>2.3739030399966782E-5</v>
      </c>
      <c r="T64">
        <f t="shared" si="48"/>
        <v>22</v>
      </c>
      <c r="U64">
        <f t="shared" si="49"/>
        <v>0.01</v>
      </c>
      <c r="V64">
        <f t="shared" si="12"/>
        <v>1.4188167536836049E-5</v>
      </c>
      <c r="W64">
        <f t="shared" si="13"/>
        <v>7.7927068491298088E-7</v>
      </c>
      <c r="X64">
        <f t="shared" si="14"/>
        <v>7.5450294924228876E-6</v>
      </c>
      <c r="Y64">
        <f t="shared" si="15"/>
        <v>1.1689060273694714E-6</v>
      </c>
      <c r="Z64">
        <f t="shared" si="16"/>
        <v>2.2635088477268665E-6</v>
      </c>
      <c r="AA64">
        <f t="shared" si="17"/>
        <v>2.1937833378587246E-6</v>
      </c>
      <c r="AC64">
        <f t="shared" si="50"/>
        <v>0.05</v>
      </c>
      <c r="AD64">
        <f t="shared" si="18"/>
        <v>4.7993377226738927E-5</v>
      </c>
      <c r="AE64">
        <f t="shared" si="19"/>
        <v>3.4441191066591617E-6</v>
      </c>
      <c r="AF64">
        <f t="shared" si="68"/>
        <v>3.0077474339078741E-5</v>
      </c>
      <c r="AG64">
        <f t="shared" si="20"/>
        <v>5.1661786599887428E-6</v>
      </c>
      <c r="AH64">
        <f t="shared" si="21"/>
        <v>9.0232423017236239E-6</v>
      </c>
      <c r="AI64">
        <f t="shared" si="22"/>
        <v>8.0085543252090817E-6</v>
      </c>
      <c r="AK64">
        <f t="shared" si="51"/>
        <v>0.1</v>
      </c>
      <c r="AL64">
        <f t="shared" si="23"/>
        <v>6.8350008622009215E-5</v>
      </c>
      <c r="AM64">
        <f t="shared" si="24"/>
        <v>6.0154948678157482E-6</v>
      </c>
      <c r="AN64">
        <f t="shared" si="25"/>
        <v>4.7993377226738927E-5</v>
      </c>
      <c r="AO64">
        <f t="shared" si="26"/>
        <v>9.0232423017236239E-6</v>
      </c>
      <c r="AP64">
        <f t="shared" si="27"/>
        <v>1.4398013168021679E-5</v>
      </c>
      <c r="AQ64">
        <f t="shared" si="28"/>
        <v>1.1976678933636313E-5</v>
      </c>
      <c r="AS64">
        <f t="shared" si="52"/>
        <v>0.3</v>
      </c>
      <c r="AT64">
        <f t="shared" si="29"/>
        <v>9.5297197906275114E-5</v>
      </c>
      <c r="AU64">
        <f t="shared" si="30"/>
        <v>1.1976678933636311E-5</v>
      </c>
      <c r="AV64">
        <f t="shared" si="31"/>
        <v>7.9604955522677209E-5</v>
      </c>
      <c r="AW64">
        <f t="shared" si="32"/>
        <v>1.7965018400454468E-5</v>
      </c>
      <c r="AX64">
        <f t="shared" si="33"/>
        <v>2.3881486656803164E-5</v>
      </c>
      <c r="AY64">
        <f t="shared" si="34"/>
        <v>1.7884284408432576E-5</v>
      </c>
      <c r="BA64">
        <f t="shared" si="53"/>
        <v>0.5</v>
      </c>
      <c r="BB64">
        <f t="shared" si="35"/>
        <v>1.0345465772289336E-4</v>
      </c>
      <c r="BC64">
        <f t="shared" si="36"/>
        <v>1.4937133747028966E-5</v>
      </c>
      <c r="BD64">
        <f t="shared" si="37"/>
        <v>9.1682585367410096E-5</v>
      </c>
      <c r="BE64">
        <f t="shared" si="38"/>
        <v>2.240570062054345E-5</v>
      </c>
      <c r="BF64">
        <f t="shared" si="39"/>
        <v>2.7504775610223033E-5</v>
      </c>
      <c r="BG64">
        <f t="shared" si="40"/>
        <v>1.9841704541847089E-5</v>
      </c>
      <c r="BJ64">
        <f t="shared" si="54"/>
        <v>2</v>
      </c>
      <c r="BK64">
        <f t="shared" si="41"/>
        <v>1.1447901329390713E-4</v>
      </c>
      <c r="BL64">
        <f t="shared" si="42"/>
        <v>2.0690931544578675E-5</v>
      </c>
      <c r="BM64">
        <f t="shared" si="43"/>
        <v>1.1055212101091747E-4</v>
      </c>
      <c r="BN64">
        <f t="shared" si="44"/>
        <v>3.103639731686801E-5</v>
      </c>
      <c r="BO64">
        <f t="shared" si="45"/>
        <v>3.3165636303275246E-5</v>
      </c>
      <c r="BP64">
        <f t="shared" si="46"/>
        <v>2.2627883001440269E-5</v>
      </c>
    </row>
    <row r="65" spans="5:68" x14ac:dyDescent="0.25">
      <c r="E65">
        <f t="shared" si="47"/>
        <v>23</v>
      </c>
      <c r="F65">
        <f t="shared" si="56"/>
        <v>7.5145832127015866E-2</v>
      </c>
      <c r="G65">
        <f t="shared" si="57"/>
        <v>0.30058332850806346</v>
      </c>
      <c r="H65">
        <f t="shared" si="58"/>
        <v>0.15029166425403173</v>
      </c>
      <c r="I65">
        <f t="shared" si="59"/>
        <v>0.30058332850806346</v>
      </c>
      <c r="J65">
        <f t="shared" si="60"/>
        <v>0.15029166425403173</v>
      </c>
      <c r="K65">
        <f t="shared" si="61"/>
        <v>0.10019444283602115</v>
      </c>
      <c r="M65" s="8">
        <f t="shared" si="62"/>
        <v>1.2641352256646243E-4</v>
      </c>
      <c r="N65" s="7">
        <f t="shared" si="63"/>
        <v>2.5282704513292488E-5</v>
      </c>
      <c r="O65" s="8">
        <f t="shared" si="64"/>
        <v>1.2641352256646243E-4</v>
      </c>
      <c r="P65" s="6">
        <f t="shared" si="65"/>
        <v>3.792405676993873E-5</v>
      </c>
      <c r="Q65" s="6">
        <f t="shared" si="66"/>
        <v>3.792405676993873E-5</v>
      </c>
      <c r="R65" s="7">
        <f t="shared" si="67"/>
        <v>2.5282704513292488E-5</v>
      </c>
      <c r="T65">
        <f t="shared" si="48"/>
        <v>23</v>
      </c>
      <c r="U65">
        <f t="shared" si="49"/>
        <v>0.01</v>
      </c>
      <c r="V65">
        <f t="shared" si="12"/>
        <v>1.4846707044671981E-5</v>
      </c>
      <c r="W65">
        <f t="shared" si="13"/>
        <v>8.1403933156174189E-7</v>
      </c>
      <c r="X65">
        <f t="shared" si="14"/>
        <v>7.88646890371798E-6</v>
      </c>
      <c r="Y65">
        <f t="shared" si="15"/>
        <v>1.2210589973426128E-6</v>
      </c>
      <c r="Z65">
        <f t="shared" si="16"/>
        <v>2.3659406711153942E-6</v>
      </c>
      <c r="AA65">
        <f t="shared" si="17"/>
        <v>2.2943720084791696E-6</v>
      </c>
      <c r="AC65">
        <f t="shared" si="50"/>
        <v>0.05</v>
      </c>
      <c r="AD65">
        <f t="shared" si="18"/>
        <v>5.0506485281171788E-5</v>
      </c>
      <c r="AE65">
        <f t="shared" si="19"/>
        <v>3.6058053046739477E-6</v>
      </c>
      <c r="AF65">
        <f t="shared" si="68"/>
        <v>3.1557359872483521E-5</v>
      </c>
      <c r="AG65">
        <f t="shared" si="20"/>
        <v>5.4087079570109212E-6</v>
      </c>
      <c r="AH65">
        <f t="shared" si="21"/>
        <v>9.4672079617450546E-6</v>
      </c>
      <c r="AI65">
        <f t="shared" si="22"/>
        <v>8.4166577790416542E-6</v>
      </c>
      <c r="AK65">
        <f t="shared" si="51"/>
        <v>0.1</v>
      </c>
      <c r="AL65">
        <f t="shared" si="23"/>
        <v>7.2176152313340388E-5</v>
      </c>
      <c r="AM65">
        <f t="shared" si="24"/>
        <v>6.3114719744967042E-6</v>
      </c>
      <c r="AN65">
        <f t="shared" si="25"/>
        <v>5.0506485281171788E-5</v>
      </c>
      <c r="AO65">
        <f t="shared" si="26"/>
        <v>9.4672079617450546E-6</v>
      </c>
      <c r="AP65">
        <f t="shared" si="27"/>
        <v>1.5151945584351536E-5</v>
      </c>
      <c r="AQ65">
        <f t="shared" si="28"/>
        <v>1.2629074091732655E-5</v>
      </c>
      <c r="AS65">
        <f t="shared" si="52"/>
        <v>0.3</v>
      </c>
      <c r="AT65">
        <f t="shared" si="29"/>
        <v>1.010915050153043E-4</v>
      </c>
      <c r="AU65">
        <f t="shared" si="30"/>
        <v>1.2629074091732653E-5</v>
      </c>
      <c r="AV65">
        <f t="shared" si="31"/>
        <v>8.4221094416138027E-5</v>
      </c>
      <c r="AW65">
        <f t="shared" si="32"/>
        <v>1.894361113759898E-5</v>
      </c>
      <c r="AX65">
        <f t="shared" si="33"/>
        <v>2.5266328324841407E-5</v>
      </c>
      <c r="AY65">
        <f t="shared" si="34"/>
        <v>1.8952815287081855E-5</v>
      </c>
      <c r="BA65">
        <f t="shared" si="53"/>
        <v>0.5</v>
      </c>
      <c r="BB65">
        <f t="shared" si="35"/>
        <v>1.0989693005246808E-4</v>
      </c>
      <c r="BC65">
        <f t="shared" si="36"/>
        <v>1.5790176745504039E-5</v>
      </c>
      <c r="BD65">
        <f t="shared" si="37"/>
        <v>9.7197557277221925E-5</v>
      </c>
      <c r="BE65">
        <f t="shared" si="38"/>
        <v>2.3685265118256058E-5</v>
      </c>
      <c r="BF65">
        <f t="shared" si="39"/>
        <v>2.9159267183166576E-5</v>
      </c>
      <c r="BG65">
        <f t="shared" si="40"/>
        <v>2.1062094805332912E-5</v>
      </c>
      <c r="BJ65">
        <f t="shared" si="54"/>
        <v>2</v>
      </c>
      <c r="BK65">
        <f t="shared" si="41"/>
        <v>1.2183579641425884E-4</v>
      </c>
      <c r="BL65">
        <f t="shared" si="42"/>
        <v>2.197938601049362E-5</v>
      </c>
      <c r="BM65">
        <f t="shared" si="43"/>
        <v>1.1757802410522498E-4</v>
      </c>
      <c r="BN65">
        <f t="shared" si="44"/>
        <v>3.2969079015740425E-5</v>
      </c>
      <c r="BO65">
        <f t="shared" si="45"/>
        <v>3.5273407231567497E-5</v>
      </c>
      <c r="BP65">
        <f t="shared" si="46"/>
        <v>2.4076536912602914E-5</v>
      </c>
    </row>
    <row r="66" spans="5:68" x14ac:dyDescent="0.25">
      <c r="E66">
        <f t="shared" si="47"/>
        <v>24</v>
      </c>
      <c r="F66">
        <f t="shared" ref="F66:F92" si="69">EXP(kslope_r1*E66+kint_r1)*ak_r1/Kmod_r1</f>
        <v>7.666387863340722E-2</v>
      </c>
      <c r="G66">
        <f t="shared" ref="G66:G92" si="70">EXP(kslope_r2*$E66+kint_r2)*ak_r2/Kmod_r2</f>
        <v>0.30665551453362888</v>
      </c>
      <c r="H66">
        <f t="shared" ref="H66:H92" si="71">EXP(kslope_r3*$E66+kint_r3)*ak_r3/Kmod_r3</f>
        <v>0.15332775726681444</v>
      </c>
      <c r="I66">
        <f t="shared" ref="I66:I92" si="72">EXP(kslope_k1*$E66+kint_k1)*ak_k1/Kmod_k1</f>
        <v>0.30665551453362888</v>
      </c>
      <c r="J66">
        <f t="shared" ref="J66:J92" si="73">EXP(kslope_k2*$E66+kint_k2)*ak_k2/Kmod_k2</f>
        <v>0.15332775726681444</v>
      </c>
      <c r="K66">
        <f t="shared" ref="K66:K92" si="74">EXP(kslope_k3*$E66+kint_k3)*ak_k3/Kmod_k3</f>
        <v>0.10221850484454297</v>
      </c>
      <c r="M66" s="8">
        <f t="shared" ref="M66:M92" si="75">EXP(Vslope_r1*$E66+Vint_r1)*av_r1*Vmod_r1</f>
        <v>1.3463379437505477E-4</v>
      </c>
      <c r="N66" s="7">
        <f t="shared" ref="N66:N92" si="76">EXP(Vslope_r2*$E66+Vint_r2)*av_r2*Vmod_r2</f>
        <v>2.6926758875010953E-5</v>
      </c>
      <c r="O66" s="8">
        <f t="shared" ref="O66:O92" si="77">EXP(Vslope_r3*$E66+Vint_r3)*av_r3*Vmod_r3</f>
        <v>1.3463379437505477E-4</v>
      </c>
      <c r="P66" s="6">
        <f t="shared" ref="P66:P92" si="78">EXP(Vslope_k1*$E66+Vint_k1)*av_k1*Vmod_k1</f>
        <v>4.0390138312516426E-5</v>
      </c>
      <c r="Q66" s="6">
        <f t="shared" ref="Q66:Q92" si="79">EXP(Vslope_k2*$E66+Vint_k2)*av_k2*Vmod_k2</f>
        <v>4.0390138312516426E-5</v>
      </c>
      <c r="R66" s="7">
        <f t="shared" ref="R66:R92" si="80">EXP(Vslope_k3*$E66+Vint_k3)*av_k3*Vmod_k3</f>
        <v>2.6926758875010953E-5</v>
      </c>
      <c r="T66">
        <f t="shared" si="48"/>
        <v>24</v>
      </c>
      <c r="U66">
        <f t="shared" si="49"/>
        <v>0.01</v>
      </c>
      <c r="V66">
        <f t="shared" si="12"/>
        <v>1.5535168342114347E-5</v>
      </c>
      <c r="W66">
        <f t="shared" si="13"/>
        <v>8.5034864826746368E-7</v>
      </c>
      <c r="X66">
        <f t="shared" si="14"/>
        <v>8.2431667848787737E-6</v>
      </c>
      <c r="Y66">
        <f t="shared" si="15"/>
        <v>1.2755229724011955E-6</v>
      </c>
      <c r="Z66">
        <f t="shared" si="16"/>
        <v>2.4729500354636319E-6</v>
      </c>
      <c r="AA66">
        <f t="shared" si="17"/>
        <v>2.3994936407602979E-6</v>
      </c>
      <c r="AC66">
        <f t="shared" si="50"/>
        <v>0.05</v>
      </c>
      <c r="AD66">
        <f t="shared" si="18"/>
        <v>5.3146088619595422E-5</v>
      </c>
      <c r="AE66">
        <f t="shared" si="19"/>
        <v>3.7748973137596115E-6</v>
      </c>
      <c r="AF66">
        <f t="shared" si="68"/>
        <v>3.3107578666296697E-5</v>
      </c>
      <c r="AG66">
        <f t="shared" si="20"/>
        <v>5.6623459706394172E-6</v>
      </c>
      <c r="AH66">
        <f t="shared" si="21"/>
        <v>9.932273599889007E-6</v>
      </c>
      <c r="AI66">
        <f t="shared" si="22"/>
        <v>8.8447718306360304E-6</v>
      </c>
      <c r="AK66">
        <f t="shared" si="51"/>
        <v>0.1</v>
      </c>
      <c r="AL66">
        <f t="shared" si="23"/>
        <v>7.6209010815635674E-5</v>
      </c>
      <c r="AM66">
        <f t="shared" si="24"/>
        <v>6.621515733259338E-6</v>
      </c>
      <c r="AN66">
        <f t="shared" si="25"/>
        <v>5.3146088619595422E-5</v>
      </c>
      <c r="AO66">
        <f t="shared" si="26"/>
        <v>9.932273599889007E-6</v>
      </c>
      <c r="AP66">
        <f t="shared" si="27"/>
        <v>1.5943826585878625E-5</v>
      </c>
      <c r="AQ66">
        <f t="shared" si="28"/>
        <v>1.33156749901356E-5</v>
      </c>
      <c r="AS66">
        <f t="shared" si="52"/>
        <v>0.3</v>
      </c>
      <c r="AT66">
        <f t="shared" si="29"/>
        <v>1.0723124940745018E-4</v>
      </c>
      <c r="AU66">
        <f t="shared" si="30"/>
        <v>1.33156749901356E-5</v>
      </c>
      <c r="AV66">
        <f t="shared" si="31"/>
        <v>8.9096989242474451E-5</v>
      </c>
      <c r="AW66">
        <f t="shared" si="32"/>
        <v>1.9973512485203397E-5</v>
      </c>
      <c r="AX66">
        <f t="shared" si="33"/>
        <v>2.6729096772742331E-5</v>
      </c>
      <c r="AY66">
        <f t="shared" si="34"/>
        <v>2.0083679803905182E-5</v>
      </c>
      <c r="BA66">
        <f t="shared" si="53"/>
        <v>0.5</v>
      </c>
      <c r="BB66">
        <f t="shared" si="35"/>
        <v>1.1673506817707516E-4</v>
      </c>
      <c r="BC66">
        <f t="shared" si="36"/>
        <v>1.6690370542237455E-5</v>
      </c>
      <c r="BD66">
        <f t="shared" si="37"/>
        <v>1.0303694652305372E-4</v>
      </c>
      <c r="BE66">
        <f t="shared" si="38"/>
        <v>2.5035555813356179E-5</v>
      </c>
      <c r="BF66">
        <f t="shared" si="39"/>
        <v>3.0911083956916115E-5</v>
      </c>
      <c r="BG66">
        <f t="shared" si="40"/>
        <v>2.2356303117887287E-5</v>
      </c>
      <c r="BJ66">
        <f t="shared" si="54"/>
        <v>2</v>
      </c>
      <c r="BK66">
        <f t="shared" si="41"/>
        <v>1.2966353944929537E-4</v>
      </c>
      <c r="BL66">
        <f t="shared" si="42"/>
        <v>2.3347013635415031E-5</v>
      </c>
      <c r="BM66">
        <f t="shared" si="43"/>
        <v>1.2504719165088305E-4</v>
      </c>
      <c r="BN66">
        <f t="shared" si="44"/>
        <v>3.5020520453122548E-5</v>
      </c>
      <c r="BO66">
        <f t="shared" si="45"/>
        <v>3.7514157495264911E-5</v>
      </c>
      <c r="BP66">
        <f t="shared" si="46"/>
        <v>2.5617469176451917E-5</v>
      </c>
    </row>
    <row r="67" spans="5:68" x14ac:dyDescent="0.25">
      <c r="E67">
        <f t="shared" si="47"/>
        <v>25</v>
      </c>
      <c r="F67">
        <f t="shared" si="69"/>
        <v>7.8212591713450616E-2</v>
      </c>
      <c r="G67">
        <f t="shared" si="70"/>
        <v>0.31285036685380246</v>
      </c>
      <c r="H67">
        <f t="shared" si="71"/>
        <v>0.15642518342690123</v>
      </c>
      <c r="I67">
        <f t="shared" si="72"/>
        <v>0.31285036685380246</v>
      </c>
      <c r="J67">
        <f t="shared" si="73"/>
        <v>0.15642518342690123</v>
      </c>
      <c r="K67">
        <f t="shared" si="74"/>
        <v>0.10428345561793416</v>
      </c>
      <c r="M67" s="8">
        <f t="shared" si="75"/>
        <v>1.4338860447698218E-4</v>
      </c>
      <c r="N67" s="7">
        <f t="shared" si="76"/>
        <v>2.8677720895396434E-5</v>
      </c>
      <c r="O67" s="8">
        <f t="shared" si="77"/>
        <v>1.4338860447698218E-4</v>
      </c>
      <c r="P67" s="6">
        <f t="shared" si="78"/>
        <v>4.3016581343094651E-5</v>
      </c>
      <c r="Q67" s="6">
        <f t="shared" si="79"/>
        <v>4.3016581343094651E-5</v>
      </c>
      <c r="R67" s="7">
        <f t="shared" si="80"/>
        <v>2.8677720895396434E-5</v>
      </c>
      <c r="T67">
        <f t="shared" si="48"/>
        <v>25</v>
      </c>
      <c r="U67">
        <f t="shared" si="49"/>
        <v>0.01</v>
      </c>
      <c r="V67">
        <f t="shared" ref="V67:V92" si="81">($U67*$M67)/($U67+$F67)</f>
        <v>1.6254890791868475E-5</v>
      </c>
      <c r="W67">
        <f t="shared" ref="W67:W92" si="82">($U67*$N67)/($U67+$G67)</f>
        <v>8.8826663493873847E-7</v>
      </c>
      <c r="X67">
        <f t="shared" ref="X67:X92" si="83">($U67*$O67)/($U67+$H67)</f>
        <v>8.6157996959614349E-6</v>
      </c>
      <c r="Y67">
        <f t="shared" ref="Y67:Y92" si="84">($U67*$P67)/($U67+$I67)</f>
        <v>1.3323999524081077E-6</v>
      </c>
      <c r="Z67">
        <f t="shared" ref="Z67:Z92" si="85">($U67*$Q67)/($U67+$J67)</f>
        <v>2.5847399087884305E-6</v>
      </c>
      <c r="AA67">
        <f t="shared" ref="AA67:AA92" si="86">($U67*$R67)/($U67+$K67)</f>
        <v>2.5093501714955255E-6</v>
      </c>
      <c r="AC67">
        <f t="shared" si="50"/>
        <v>0.05</v>
      </c>
      <c r="AD67">
        <f t="shared" ref="AD67:AD92" si="87">($AC67*$M67)/($AC67+$F67)</f>
        <v>5.5918300441757419E-5</v>
      </c>
      <c r="AE67">
        <f t="shared" ref="AE67:AE92" si="88">($AC67*$N67)/($AC67+$G67)</f>
        <v>3.9517282487619881E-6</v>
      </c>
      <c r="AF67">
        <f t="shared" ref="AF67:AF92" si="89">($AC67*$O67)/($AC67+$H67)</f>
        <v>3.4731373880008831E-5</v>
      </c>
      <c r="AG67">
        <f t="shared" ref="AG67:AG92" si="90">($AC67*$P67)/($AC67+$I67)</f>
        <v>5.9275923731429817E-6</v>
      </c>
      <c r="AH67">
        <f t="shared" ref="AH67:AH92" si="91">($AC67*$Q67)/($AC67+$J67)</f>
        <v>1.0419412164002646E-5</v>
      </c>
      <c r="AI67">
        <f t="shared" ref="AI67:AI92" si="92">($AC67*$R67)/($AC67+$K67)</f>
        <v>9.2938419030533071E-6</v>
      </c>
      <c r="AK67">
        <f t="shared" si="51"/>
        <v>0.1</v>
      </c>
      <c r="AL67">
        <f t="shared" ref="AL67:AL92" si="93">(AK67*$M67)/(AK67+$F67)</f>
        <v>8.04593003773481E-5</v>
      </c>
      <c r="AM67">
        <f t="shared" ref="AM67:AM92" si="94">(AK67*$N67)/(AK67+$G67)</f>
        <v>6.9462747760017651E-6</v>
      </c>
      <c r="AN67">
        <f t="shared" ref="AN67:AN92" si="95">(AK67*$O67)/(AK67+$H67)</f>
        <v>5.5918300441757419E-5</v>
      </c>
      <c r="AO67">
        <f t="shared" ref="AO67:AO92" si="96">(AK67*$P67)/(AK67+$I67)</f>
        <v>1.0419412164002646E-5</v>
      </c>
      <c r="AP67">
        <f t="shared" ref="AP67:AP92" si="97">(AK67*$Q67)/(AK67+$J67)</f>
        <v>1.6775490132527224E-5</v>
      </c>
      <c r="AQ67">
        <f t="shared" ref="AQ67:AQ92" si="98">(AK67*$R67)/(AK67+$K67)</f>
        <v>1.4038200405730166E-5</v>
      </c>
      <c r="AS67">
        <f t="shared" si="52"/>
        <v>0.3</v>
      </c>
      <c r="AT67">
        <f t="shared" ref="AT67:AT92" si="99">(AS67*$M67)/(AS67+$F67)</f>
        <v>1.1373651297068866E-4</v>
      </c>
      <c r="AU67">
        <f t="shared" ref="AU67:AU92" si="100">(AS67*$N67)/(AS67+$G67)</f>
        <v>1.4038200405730165E-5</v>
      </c>
      <c r="AV67">
        <f t="shared" ref="AV67:AV92" si="101">(AS67*$O67)/(AS67+$H67)</f>
        <v>9.4246730691151647E-5</v>
      </c>
      <c r="AW67">
        <f t="shared" ref="AW67:AW92" si="102">(AS67*$P67)/(AS67+$I67)</f>
        <v>2.1057300608595249E-5</v>
      </c>
      <c r="AX67">
        <f t="shared" ref="AX67:AX92" si="103">(AS67*$Q67)/(AS67+$J67)</f>
        <v>2.8274019207345496E-5</v>
      </c>
      <c r="AY67">
        <f t="shared" ref="AY67:AY92" si="104">(AS67*$R67)/(AS67+$K67)</f>
        <v>2.1280406479827475E-5</v>
      </c>
      <c r="BA67">
        <f t="shared" si="53"/>
        <v>0.5</v>
      </c>
      <c r="BB67">
        <f t="shared" ref="BB67:BB92" si="105">(BA67*$M67)/(BA67+$F67)</f>
        <v>1.2399297985890491E-4</v>
      </c>
      <c r="BC67">
        <f t="shared" ref="BC67:BC92" si="106">(BA67*$N67)/(BA67+$G67)</f>
        <v>1.7640221413933585E-5</v>
      </c>
      <c r="BD67">
        <f t="shared" ref="BD67:BD92" si="107">(BA67*$O67)/(BA67+$H67)</f>
        <v>1.0921930487829141E-4</v>
      </c>
      <c r="BE67">
        <f t="shared" ref="BE67:BE92" si="108">(BA67*$P67)/(BA67+$I67)</f>
        <v>2.6460332120900376E-5</v>
      </c>
      <c r="BF67">
        <f t="shared" ref="BF67:BF92" si="109">(BA67*$Q67)/(BA67+$J67)</f>
        <v>3.2765791463487422E-5</v>
      </c>
      <c r="BG67">
        <f t="shared" ref="BG67:BG92" si="110">(BA67*$R67)/(BA67+$K67)</f>
        <v>2.3728699361850712E-5</v>
      </c>
      <c r="BJ67">
        <f t="shared" si="54"/>
        <v>2</v>
      </c>
      <c r="BK67">
        <f t="shared" ref="BK67:BK92" si="111">(BJ67*$M67)/(BJ67+$F67)</f>
        <v>1.3799223914696883E-4</v>
      </c>
      <c r="BL67">
        <f t="shared" ref="BL67:BL92" si="112">(BJ67*$N67)/(BJ67+$G67)</f>
        <v>2.4798595971780981E-5</v>
      </c>
      <c r="BM67">
        <f t="shared" ref="BM67:BM92" si="113">(BJ67*$O67)/(BJ67+$H67)</f>
        <v>1.329873214048771E-4</v>
      </c>
      <c r="BN67">
        <f t="shared" ref="BN67:BN92" si="114">(BJ67*$P67)/(BJ67+$I67)</f>
        <v>3.7197893957671468E-5</v>
      </c>
      <c r="BO67">
        <f t="shared" ref="BO67:BO92" si="115">(BJ67*$Q67)/(BJ67+$J67)</f>
        <v>3.9896196421463125E-5</v>
      </c>
      <c r="BP67">
        <f t="shared" ref="BP67:BP92" si="116">(BJ67*$R67)/(BJ67+$K67)</f>
        <v>2.7256518905600639E-5</v>
      </c>
    </row>
    <row r="68" spans="5:68" x14ac:dyDescent="0.25">
      <c r="E68">
        <f t="shared" ref="E68:E92" si="117">E67+1</f>
        <v>26</v>
      </c>
      <c r="F68">
        <f t="shared" si="69"/>
        <v>7.9792590873027869E-2</v>
      </c>
      <c r="G68">
        <f t="shared" si="70"/>
        <v>0.31917036349211148</v>
      </c>
      <c r="H68">
        <f t="shared" si="71"/>
        <v>0.15958518174605574</v>
      </c>
      <c r="I68">
        <f t="shared" si="72"/>
        <v>0.31917036349211148</v>
      </c>
      <c r="J68">
        <f t="shared" si="73"/>
        <v>0.15958518174605574</v>
      </c>
      <c r="K68">
        <f t="shared" si="74"/>
        <v>0.10639012116403716</v>
      </c>
      <c r="M68" s="8">
        <f t="shared" si="75"/>
        <v>1.527127122079081E-4</v>
      </c>
      <c r="N68" s="7">
        <f t="shared" si="76"/>
        <v>3.0542542441581622E-5</v>
      </c>
      <c r="O68" s="8">
        <f t="shared" si="77"/>
        <v>1.527127122079081E-4</v>
      </c>
      <c r="P68" s="6">
        <f t="shared" si="78"/>
        <v>4.5813813662372433E-5</v>
      </c>
      <c r="Q68" s="6">
        <f t="shared" si="79"/>
        <v>4.5813813662372433E-5</v>
      </c>
      <c r="R68" s="7">
        <f t="shared" si="80"/>
        <v>3.0542542441581622E-5</v>
      </c>
      <c r="T68">
        <f t="shared" ref="T68:T92" si="118">T67+1</f>
        <v>26</v>
      </c>
      <c r="U68">
        <f t="shared" ref="U68:U92" si="119">U67</f>
        <v>0.01</v>
      </c>
      <c r="V68">
        <f t="shared" si="81"/>
        <v>1.7007273175116762E-5</v>
      </c>
      <c r="W68">
        <f t="shared" si="82"/>
        <v>9.2786428637016619E-7</v>
      </c>
      <c r="X68">
        <f t="shared" si="83"/>
        <v>9.0050740657628199E-6</v>
      </c>
      <c r="Y68">
        <f t="shared" si="84"/>
        <v>1.3917964295552492E-6</v>
      </c>
      <c r="Z68">
        <f t="shared" si="85"/>
        <v>2.7015222197288461E-6</v>
      </c>
      <c r="AA68">
        <f t="shared" si="86"/>
        <v>2.6241524741207005E-6</v>
      </c>
      <c r="AC68">
        <f t="shared" ref="AC68:AC92" si="120">AC67</f>
        <v>0.05</v>
      </c>
      <c r="AD68">
        <f t="shared" si="87"/>
        <v>5.8829518380329705E-5</v>
      </c>
      <c r="AE68">
        <f t="shared" si="88"/>
        <v>4.1366460396047292E-6</v>
      </c>
      <c r="AF68">
        <f t="shared" si="89"/>
        <v>3.6432134880829209E-5</v>
      </c>
      <c r="AG68">
        <f t="shared" si="90"/>
        <v>6.2049690594070946E-6</v>
      </c>
      <c r="AH68">
        <f t="shared" si="91"/>
        <v>1.0929640464248764E-5</v>
      </c>
      <c r="AI68">
        <f t="shared" si="92"/>
        <v>9.7648566975485727E-6</v>
      </c>
      <c r="AK68">
        <f t="shared" ref="AK68:AK92" si="121">AK67</f>
        <v>0.1</v>
      </c>
      <c r="AL68">
        <f t="shared" si="93"/>
        <v>8.4938267737493165E-5</v>
      </c>
      <c r="AM68">
        <f t="shared" si="94"/>
        <v>7.2864269761658421E-6</v>
      </c>
      <c r="AN68">
        <f t="shared" si="95"/>
        <v>5.8829518380329705E-5</v>
      </c>
      <c r="AO68">
        <f t="shared" si="96"/>
        <v>1.0929640464248764E-5</v>
      </c>
      <c r="AP68">
        <f t="shared" si="97"/>
        <v>1.7648855514098912E-5</v>
      </c>
      <c r="AQ68">
        <f t="shared" si="98"/>
        <v>1.4798451723038945E-5</v>
      </c>
      <c r="AS68">
        <f t="shared" ref="AS68:AS92" si="122">AS67</f>
        <v>0.3</v>
      </c>
      <c r="AT68">
        <f t="shared" si="99"/>
        <v>1.2062850819985818E-4</v>
      </c>
      <c r="AU68">
        <f t="shared" si="100"/>
        <v>1.4798451723038943E-5</v>
      </c>
      <c r="AV68">
        <f t="shared" si="101"/>
        <v>9.9685141040267253E-5</v>
      </c>
      <c r="AW68">
        <f t="shared" si="102"/>
        <v>2.2197677584558412E-5</v>
      </c>
      <c r="AX68">
        <f t="shared" si="103"/>
        <v>2.9905542312080181E-5</v>
      </c>
      <c r="AY68">
        <f t="shared" si="104"/>
        <v>2.2546716210101934E-5</v>
      </c>
      <c r="BA68">
        <f t="shared" ref="BA68:BA92" si="123">BA67</f>
        <v>0.5</v>
      </c>
      <c r="BB68">
        <f t="shared" si="105"/>
        <v>1.316959845743799E-4</v>
      </c>
      <c r="BC68">
        <f t="shared" si="106"/>
        <v>1.8642362933748727E-5</v>
      </c>
      <c r="BD68">
        <f t="shared" si="107"/>
        <v>1.1576420789476091E-4</v>
      </c>
      <c r="BE68">
        <f t="shared" si="108"/>
        <v>2.7963544400623092E-5</v>
      </c>
      <c r="BF68">
        <f t="shared" si="109"/>
        <v>3.4729262368428272E-5</v>
      </c>
      <c r="BG68">
        <f t="shared" si="110"/>
        <v>2.5183905027139642E-5</v>
      </c>
      <c r="BJ68">
        <f t="shared" ref="BJ68:BJ92" si="124">BJ67</f>
        <v>2</v>
      </c>
      <c r="BK68">
        <f t="shared" si="111"/>
        <v>1.468537900154788E-4</v>
      </c>
      <c r="BL68">
        <f t="shared" si="112"/>
        <v>2.6339196914875986E-5</v>
      </c>
      <c r="BM68">
        <f t="shared" si="113"/>
        <v>1.4142782002647163E-4</v>
      </c>
      <c r="BN68">
        <f t="shared" si="114"/>
        <v>3.9508795372313979E-5</v>
      </c>
      <c r="BO68">
        <f t="shared" si="115"/>
        <v>4.242834600794149E-5</v>
      </c>
      <c r="BP68">
        <f t="shared" si="116"/>
        <v>2.8999891458570975E-5</v>
      </c>
    </row>
    <row r="69" spans="5:68" x14ac:dyDescent="0.25">
      <c r="E69">
        <f t="shared" si="117"/>
        <v>27</v>
      </c>
      <c r="F69">
        <f t="shared" si="69"/>
        <v>8.1404508132869716E-2</v>
      </c>
      <c r="G69">
        <f t="shared" si="70"/>
        <v>0.32561803253147886</v>
      </c>
      <c r="H69">
        <f t="shared" si="71"/>
        <v>0.16280901626573943</v>
      </c>
      <c r="I69">
        <f t="shared" si="72"/>
        <v>0.32561803253147886</v>
      </c>
      <c r="J69">
        <f t="shared" si="73"/>
        <v>0.16280901626573943</v>
      </c>
      <c r="K69">
        <f t="shared" si="74"/>
        <v>0.10853934417715962</v>
      </c>
      <c r="M69" s="8">
        <f t="shared" si="75"/>
        <v>1.6264313719322832E-4</v>
      </c>
      <c r="N69" s="7">
        <f t="shared" si="76"/>
        <v>3.2528627438645661E-5</v>
      </c>
      <c r="O69" s="8">
        <f t="shared" si="77"/>
        <v>1.6264313719322832E-4</v>
      </c>
      <c r="P69" s="6">
        <f t="shared" si="78"/>
        <v>4.8792941157968491E-5</v>
      </c>
      <c r="Q69" s="6">
        <f t="shared" si="79"/>
        <v>4.8792941157968491E-5</v>
      </c>
      <c r="R69" s="7">
        <f t="shared" si="80"/>
        <v>3.2528627438645661E-5</v>
      </c>
      <c r="T69">
        <f t="shared" si="118"/>
        <v>27</v>
      </c>
      <c r="U69">
        <f t="shared" si="119"/>
        <v>0.01</v>
      </c>
      <c r="V69">
        <f t="shared" si="81"/>
        <v>1.7793776315365423E-5</v>
      </c>
      <c r="W69">
        <f t="shared" si="82"/>
        <v>9.6921572399703162E-7</v>
      </c>
      <c r="X69">
        <f t="shared" si="83"/>
        <v>9.4117275075000484E-6</v>
      </c>
      <c r="Y69">
        <f t="shared" si="84"/>
        <v>1.4538235859955473E-6</v>
      </c>
      <c r="Z69">
        <f t="shared" si="85"/>
        <v>2.8235182522500139E-6</v>
      </c>
      <c r="AA69">
        <f t="shared" si="86"/>
        <v>2.7441207528557714E-6</v>
      </c>
      <c r="AC69">
        <f t="shared" si="120"/>
        <v>0.05</v>
      </c>
      <c r="AD69">
        <f t="shared" si="87"/>
        <v>6.1886437346872323E-5</v>
      </c>
      <c r="AE69">
        <f t="shared" si="88"/>
        <v>4.3300140863071567E-6</v>
      </c>
      <c r="AF69">
        <f t="shared" si="89"/>
        <v>3.8213403747454986E-5</v>
      </c>
      <c r="AG69">
        <f t="shared" si="90"/>
        <v>6.4950211294607346E-6</v>
      </c>
      <c r="AH69">
        <f t="shared" si="91"/>
        <v>1.1464021124236494E-5</v>
      </c>
      <c r="AI69">
        <f t="shared" si="92"/>
        <v>1.0258850131957334E-5</v>
      </c>
      <c r="AK69">
        <f t="shared" si="121"/>
        <v>0.1</v>
      </c>
      <c r="AL69">
        <f t="shared" si="93"/>
        <v>8.9657715162238619E-5</v>
      </c>
      <c r="AM69">
        <f t="shared" si="94"/>
        <v>7.6426807494909971E-6</v>
      </c>
      <c r="AN69">
        <f t="shared" si="95"/>
        <v>6.1886437346872323E-5</v>
      </c>
      <c r="AO69">
        <f t="shared" si="96"/>
        <v>1.1464021124236494E-5</v>
      </c>
      <c r="AP69">
        <f t="shared" si="97"/>
        <v>1.8565931204061695E-5</v>
      </c>
      <c r="AQ69">
        <f t="shared" si="98"/>
        <v>1.5598316743056285E-5</v>
      </c>
      <c r="AS69">
        <f t="shared" si="122"/>
        <v>0.3</v>
      </c>
      <c r="AT69">
        <f t="shared" si="99"/>
        <v>1.2792963931346747E-4</v>
      </c>
      <c r="AU69">
        <f t="shared" si="100"/>
        <v>1.5598316743056285E-5</v>
      </c>
      <c r="AV69">
        <f t="shared" si="101"/>
        <v>1.0542781026969484E-4</v>
      </c>
      <c r="AW69">
        <f t="shared" si="102"/>
        <v>2.3397475114584427E-5</v>
      </c>
      <c r="AX69">
        <f t="shared" si="103"/>
        <v>3.1628343080908453E-5</v>
      </c>
      <c r="AY69">
        <f t="shared" si="104"/>
        <v>2.3886532278178742E-5</v>
      </c>
      <c r="BA69">
        <f t="shared" si="123"/>
        <v>0.5</v>
      </c>
      <c r="BB69">
        <f t="shared" si="105"/>
        <v>1.398708944617085E-4</v>
      </c>
      <c r="BC69">
        <f t="shared" si="106"/>
        <v>1.9699562120093002E-5</v>
      </c>
      <c r="BD69">
        <f t="shared" si="107"/>
        <v>1.2269230894712207E-4</v>
      </c>
      <c r="BE69">
        <f t="shared" si="108"/>
        <v>2.9549343180139499E-5</v>
      </c>
      <c r="BF69">
        <f t="shared" si="109"/>
        <v>3.6807692684136621E-5</v>
      </c>
      <c r="BG69">
        <f t="shared" si="110"/>
        <v>2.6726807189952077E-5</v>
      </c>
      <c r="BJ69">
        <f t="shared" si="124"/>
        <v>2</v>
      </c>
      <c r="BK69">
        <f t="shared" si="111"/>
        <v>1.5628210331794452E-4</v>
      </c>
      <c r="BL69">
        <f t="shared" si="112"/>
        <v>2.7974178892341699E-5</v>
      </c>
      <c r="BM69">
        <f t="shared" si="113"/>
        <v>1.5039990676018591E-4</v>
      </c>
      <c r="BN69">
        <f t="shared" si="114"/>
        <v>4.1961268338512543E-5</v>
      </c>
      <c r="BO69">
        <f t="shared" si="115"/>
        <v>4.5119972028055769E-5</v>
      </c>
      <c r="BP69">
        <f t="shared" si="116"/>
        <v>3.0854181145327118E-5</v>
      </c>
    </row>
    <row r="70" spans="5:68" x14ac:dyDescent="0.25">
      <c r="E70">
        <f t="shared" si="117"/>
        <v>28</v>
      </c>
      <c r="F70">
        <f t="shared" si="69"/>
        <v>8.3048988281372624E-2</v>
      </c>
      <c r="G70">
        <f t="shared" si="70"/>
        <v>0.3321959531254905</v>
      </c>
      <c r="H70">
        <f t="shared" si="71"/>
        <v>0.16609797656274525</v>
      </c>
      <c r="I70">
        <f t="shared" si="72"/>
        <v>0.3321959531254905</v>
      </c>
      <c r="J70">
        <f t="shared" si="73"/>
        <v>0.16609797656274525</v>
      </c>
      <c r="K70">
        <f t="shared" si="74"/>
        <v>0.1107319843751635</v>
      </c>
      <c r="M70" s="8">
        <f t="shared" si="75"/>
        <v>1.7321930632756762E-4</v>
      </c>
      <c r="N70" s="7">
        <f t="shared" si="76"/>
        <v>3.4643861265513525E-5</v>
      </c>
      <c r="O70" s="8">
        <f t="shared" si="77"/>
        <v>1.7321930632756762E-4</v>
      </c>
      <c r="P70" s="6">
        <f t="shared" si="78"/>
        <v>5.1965791898270287E-5</v>
      </c>
      <c r="Q70" s="6">
        <f t="shared" si="79"/>
        <v>5.1965791898270287E-5</v>
      </c>
      <c r="R70" s="7">
        <f t="shared" si="80"/>
        <v>3.4643861265513525E-5</v>
      </c>
      <c r="T70">
        <f t="shared" si="118"/>
        <v>28</v>
      </c>
      <c r="U70">
        <f t="shared" si="119"/>
        <v>0.01</v>
      </c>
      <c r="V70">
        <f t="shared" si="81"/>
        <v>1.8615925817889221E-5</v>
      </c>
      <c r="W70">
        <f t="shared" si="82"/>
        <v>1.0123983334428532E-6</v>
      </c>
      <c r="X70">
        <f t="shared" si="83"/>
        <v>9.8365301923754956E-6</v>
      </c>
      <c r="Y70">
        <f t="shared" si="84"/>
        <v>1.5185975001642795E-6</v>
      </c>
      <c r="Z70">
        <f t="shared" si="85"/>
        <v>2.9509590577126489E-6</v>
      </c>
      <c r="AA70">
        <f t="shared" si="86"/>
        <v>2.8694849541991231E-6</v>
      </c>
      <c r="AC70">
        <f t="shared" si="120"/>
        <v>0.05</v>
      </c>
      <c r="AD70">
        <f t="shared" si="87"/>
        <v>6.5096062948348995E-5</v>
      </c>
      <c r="AE70">
        <f t="shared" si="88"/>
        <v>4.5322119428798003E-6</v>
      </c>
      <c r="AF70">
        <f t="shared" si="89"/>
        <v>4.0078882061459848E-5</v>
      </c>
      <c r="AG70">
        <f t="shared" si="90"/>
        <v>6.7983179143197001E-6</v>
      </c>
      <c r="AH70">
        <f t="shared" si="91"/>
        <v>1.2023664618437953E-5</v>
      </c>
      <c r="AI70">
        <f t="shared" si="92"/>
        <v>1.0776903364999062E-5</v>
      </c>
      <c r="AK70">
        <f t="shared" si="121"/>
        <v>0.1</v>
      </c>
      <c r="AL70">
        <f t="shared" si="93"/>
        <v>9.4630026614134921E-5</v>
      </c>
      <c r="AM70">
        <f t="shared" si="94"/>
        <v>8.0157764122919688E-6</v>
      </c>
      <c r="AN70">
        <f t="shared" si="95"/>
        <v>6.5096062948348995E-5</v>
      </c>
      <c r="AO70">
        <f t="shared" si="96"/>
        <v>1.2023664618437953E-5</v>
      </c>
      <c r="AP70">
        <f t="shared" si="97"/>
        <v>1.95288188845047E-5</v>
      </c>
      <c r="AQ70">
        <f t="shared" si="98"/>
        <v>1.6439773662377465E-5</v>
      </c>
      <c r="AS70">
        <f t="shared" si="122"/>
        <v>0.3</v>
      </c>
      <c r="AT70">
        <f t="shared" si="99"/>
        <v>1.3566356650992711E-4</v>
      </c>
      <c r="AU70">
        <f t="shared" si="100"/>
        <v>1.6439773662377465E-5</v>
      </c>
      <c r="AV70">
        <f t="shared" si="101"/>
        <v>1.1149113386308545E-4</v>
      </c>
      <c r="AW70">
        <f t="shared" si="102"/>
        <v>2.4659660493566198E-5</v>
      </c>
      <c r="AX70">
        <f t="shared" si="103"/>
        <v>3.3447340158925631E-5</v>
      </c>
      <c r="AY70">
        <f t="shared" si="104"/>
        <v>2.5303990862715291E-5</v>
      </c>
      <c r="BA70">
        <f t="shared" si="123"/>
        <v>0.5</v>
      </c>
      <c r="BB70">
        <f t="shared" si="105"/>
        <v>1.4854609973525415E-4</v>
      </c>
      <c r="BC70">
        <f t="shared" si="106"/>
        <v>2.0814725867988824E-5</v>
      </c>
      <c r="BD70">
        <f t="shared" si="107"/>
        <v>1.3002539597960382E-4</v>
      </c>
      <c r="BE70">
        <f t="shared" si="108"/>
        <v>3.1222088801983237E-5</v>
      </c>
      <c r="BF70">
        <f t="shared" si="109"/>
        <v>3.900761879388114E-5</v>
      </c>
      <c r="BG70">
        <f t="shared" si="110"/>
        <v>2.8362573233295999E-5</v>
      </c>
      <c r="BJ70">
        <f t="shared" si="124"/>
        <v>2</v>
      </c>
      <c r="BK70">
        <f t="shared" si="111"/>
        <v>1.6631323344006696E-4</v>
      </c>
      <c r="BL70">
        <f t="shared" si="112"/>
        <v>2.970921994705083E-5</v>
      </c>
      <c r="BM70">
        <f t="shared" si="113"/>
        <v>1.5993672327088295E-4</v>
      </c>
      <c r="BN70">
        <f t="shared" si="114"/>
        <v>4.4563829920576245E-5</v>
      </c>
      <c r="BO70">
        <f t="shared" si="115"/>
        <v>4.7981016981264885E-5</v>
      </c>
      <c r="BP70">
        <f t="shared" si="116"/>
        <v>3.2826395318749185E-5</v>
      </c>
    </row>
    <row r="71" spans="5:68" x14ac:dyDescent="0.25">
      <c r="E71">
        <f t="shared" si="117"/>
        <v>29</v>
      </c>
      <c r="F71">
        <f t="shared" si="69"/>
        <v>8.4726689132522695E-2</v>
      </c>
      <c r="G71">
        <f t="shared" si="70"/>
        <v>0.33890675653009078</v>
      </c>
      <c r="H71">
        <f t="shared" si="71"/>
        <v>0.16945337826504539</v>
      </c>
      <c r="I71">
        <f t="shared" si="72"/>
        <v>0.33890675653009078</v>
      </c>
      <c r="J71">
        <f t="shared" si="73"/>
        <v>0.16945337826504539</v>
      </c>
      <c r="K71">
        <f t="shared" si="74"/>
        <v>0.11296891884336359</v>
      </c>
      <c r="M71" s="8">
        <f t="shared" si="75"/>
        <v>1.8448321031188855E-4</v>
      </c>
      <c r="N71" s="7">
        <f t="shared" si="76"/>
        <v>3.6896642062377712E-5</v>
      </c>
      <c r="O71" s="8">
        <f t="shared" si="77"/>
        <v>1.8448321031188855E-4</v>
      </c>
      <c r="P71" s="6">
        <f t="shared" si="78"/>
        <v>5.5344963093566571E-5</v>
      </c>
      <c r="Q71" s="6">
        <f t="shared" si="79"/>
        <v>5.5344963093566571E-5</v>
      </c>
      <c r="R71" s="7">
        <f t="shared" si="80"/>
        <v>3.6896642062377712E-5</v>
      </c>
      <c r="T71">
        <f t="shared" si="118"/>
        <v>29</v>
      </c>
      <c r="U71">
        <f t="shared" si="119"/>
        <v>0.01</v>
      </c>
      <c r="V71">
        <f t="shared" si="81"/>
        <v>1.9475314929860628E-5</v>
      </c>
      <c r="W71">
        <f t="shared" si="82"/>
        <v>1.0574929081144243E-6</v>
      </c>
      <c r="X71">
        <f t="shared" si="83"/>
        <v>1.0280286283572455E-5</v>
      </c>
      <c r="Y71">
        <f t="shared" si="84"/>
        <v>1.5862393621716366E-6</v>
      </c>
      <c r="Z71">
        <f t="shared" si="85"/>
        <v>3.0840858850717371E-6</v>
      </c>
      <c r="AA71">
        <f t="shared" si="86"/>
        <v>3.0004851965378532E-6</v>
      </c>
      <c r="AC71">
        <f t="shared" si="120"/>
        <v>0.05</v>
      </c>
      <c r="AD71">
        <f t="shared" si="87"/>
        <v>6.8465725499430662E-5</v>
      </c>
      <c r="AE71">
        <f t="shared" si="88"/>
        <v>4.7436360313687326E-6</v>
      </c>
      <c r="AF71">
        <f t="shared" si="89"/>
        <v>4.203243799899003E-5</v>
      </c>
      <c r="AG71">
        <f t="shared" si="90"/>
        <v>7.1154540470530994E-6</v>
      </c>
      <c r="AH71">
        <f t="shared" si="91"/>
        <v>1.2609731399697013E-5</v>
      </c>
      <c r="AI71">
        <f t="shared" si="92"/>
        <v>1.132014691029541E-5</v>
      </c>
      <c r="AK71">
        <f t="shared" si="121"/>
        <v>0.1</v>
      </c>
      <c r="AL71">
        <f t="shared" si="93"/>
        <v>9.9868195103924864E-5</v>
      </c>
      <c r="AM71">
        <f t="shared" si="94"/>
        <v>8.406487599798007E-6</v>
      </c>
      <c r="AN71">
        <f t="shared" si="95"/>
        <v>6.8465725499430662E-5</v>
      </c>
      <c r="AO71">
        <f t="shared" si="96"/>
        <v>1.2609731399697013E-5</v>
      </c>
      <c r="AP71">
        <f t="shared" si="97"/>
        <v>2.0539717649829205E-5</v>
      </c>
      <c r="AQ71">
        <f t="shared" si="98"/>
        <v>1.7324895230141447E-5</v>
      </c>
      <c r="AS71">
        <f t="shared" si="122"/>
        <v>0.3</v>
      </c>
      <c r="AT71">
        <f t="shared" si="99"/>
        <v>1.4385527351470665E-4</v>
      </c>
      <c r="AU71">
        <f t="shared" si="100"/>
        <v>1.7324895230141451E-5</v>
      </c>
      <c r="AV71">
        <f t="shared" si="101"/>
        <v>1.1789235237395552E-4</v>
      </c>
      <c r="AW71">
        <f t="shared" si="102"/>
        <v>2.5987342845212171E-5</v>
      </c>
      <c r="AX71">
        <f t="shared" si="103"/>
        <v>3.5367705712186654E-5</v>
      </c>
      <c r="AY71">
        <f t="shared" si="104"/>
        <v>2.6803452060545289E-5</v>
      </c>
      <c r="BA71">
        <f t="shared" si="123"/>
        <v>0.5</v>
      </c>
      <c r="BB71">
        <f t="shared" si="105"/>
        <v>1.5775165880112341E-4</v>
      </c>
      <c r="BC71">
        <f t="shared" si="106"/>
        <v>2.1990907675479108E-5</v>
      </c>
      <c r="BD71">
        <f t="shared" si="107"/>
        <v>1.3778645108192226E-4</v>
      </c>
      <c r="BE71">
        <f t="shared" si="108"/>
        <v>3.2986361513218665E-5</v>
      </c>
      <c r="BF71">
        <f t="shared" si="109"/>
        <v>4.1335935324576684E-5</v>
      </c>
      <c r="BG71">
        <f t="shared" si="110"/>
        <v>3.0096666346476028E-5</v>
      </c>
      <c r="BJ71">
        <f t="shared" si="124"/>
        <v>2</v>
      </c>
      <c r="BK71">
        <f t="shared" si="111"/>
        <v>1.7698551208039073E-4</v>
      </c>
      <c r="BL71">
        <f t="shared" si="112"/>
        <v>3.1550331760224681E-5</v>
      </c>
      <c r="BM71">
        <f t="shared" si="113"/>
        <v>1.7007344998528932E-4</v>
      </c>
      <c r="BN71">
        <f t="shared" si="114"/>
        <v>4.7325497640337031E-5</v>
      </c>
      <c r="BO71">
        <f t="shared" si="115"/>
        <v>5.1022034995586799E-5</v>
      </c>
      <c r="BP71">
        <f t="shared" si="116"/>
        <v>3.4923979934901159E-5</v>
      </c>
    </row>
    <row r="72" spans="5:68" x14ac:dyDescent="0.25">
      <c r="E72">
        <f t="shared" si="117"/>
        <v>30</v>
      </c>
      <c r="F72">
        <f t="shared" si="69"/>
        <v>8.6438281789030014E-2</v>
      </c>
      <c r="G72">
        <f t="shared" si="70"/>
        <v>0.34575312715612005</v>
      </c>
      <c r="H72">
        <f t="shared" si="71"/>
        <v>0.17287656357806003</v>
      </c>
      <c r="I72">
        <f t="shared" si="72"/>
        <v>0.34575312715612005</v>
      </c>
      <c r="J72">
        <f t="shared" si="73"/>
        <v>0.17287656357806003</v>
      </c>
      <c r="K72">
        <f t="shared" si="74"/>
        <v>0.11525104238537336</v>
      </c>
      <c r="M72" s="8">
        <f t="shared" si="75"/>
        <v>1.9647957036971481E-4</v>
      </c>
      <c r="N72" s="7">
        <f t="shared" si="76"/>
        <v>3.9295914073942963E-5</v>
      </c>
      <c r="O72" s="8">
        <f t="shared" si="77"/>
        <v>1.9647957036971481E-4</v>
      </c>
      <c r="P72" s="6">
        <f t="shared" si="78"/>
        <v>5.8943871110914449E-5</v>
      </c>
      <c r="Q72" s="6">
        <f t="shared" si="79"/>
        <v>5.8943871110914449E-5</v>
      </c>
      <c r="R72" s="7">
        <f t="shared" si="80"/>
        <v>3.9295914073942963E-5</v>
      </c>
      <c r="T72">
        <f t="shared" si="118"/>
        <v>30</v>
      </c>
      <c r="U72">
        <f t="shared" si="119"/>
        <v>0.01</v>
      </c>
      <c r="V72">
        <f t="shared" si="81"/>
        <v>2.037360752647344E-5</v>
      </c>
      <c r="W72">
        <f t="shared" si="82"/>
        <v>1.1045837991101676E-6</v>
      </c>
      <c r="X72">
        <f t="shared" si="83"/>
        <v>1.0743835433338533E-5</v>
      </c>
      <c r="Y72">
        <f t="shared" si="84"/>
        <v>1.6568756986652515E-6</v>
      </c>
      <c r="Z72">
        <f t="shared" si="85"/>
        <v>3.2231506300015596E-6</v>
      </c>
      <c r="AA72">
        <f t="shared" si="86"/>
        <v>3.1373722186708035E-6</v>
      </c>
      <c r="AC72">
        <f t="shared" si="120"/>
        <v>0.05</v>
      </c>
      <c r="AD72">
        <f t="shared" si="87"/>
        <v>7.2003094656939711E-5</v>
      </c>
      <c r="AE72">
        <f t="shared" si="88"/>
        <v>4.9647003873757369E-6</v>
      </c>
      <c r="AF72">
        <f t="shared" si="89"/>
        <v>4.4078113736014253E-5</v>
      </c>
      <c r="AG72">
        <f t="shared" si="90"/>
        <v>7.447050581063605E-6</v>
      </c>
      <c r="AH72">
        <f t="shared" si="91"/>
        <v>1.3223434120804277E-5</v>
      </c>
      <c r="AI72">
        <f t="shared" si="92"/>
        <v>1.1889762844068181E-5</v>
      </c>
      <c r="AK72">
        <f t="shared" si="121"/>
        <v>0.1</v>
      </c>
      <c r="AL72">
        <f t="shared" si="93"/>
        <v>1.0538585127707159E-4</v>
      </c>
      <c r="AM72">
        <f t="shared" si="94"/>
        <v>8.8156227472028512E-6</v>
      </c>
      <c r="AN72">
        <f t="shared" si="95"/>
        <v>7.2003094656939711E-5</v>
      </c>
      <c r="AO72">
        <f t="shared" si="96"/>
        <v>1.3223434120804277E-5</v>
      </c>
      <c r="AP72">
        <f t="shared" si="97"/>
        <v>2.1600928397081915E-5</v>
      </c>
      <c r="AQ72">
        <f t="shared" si="98"/>
        <v>1.8255853090639058E-5</v>
      </c>
      <c r="AS72">
        <f t="shared" si="122"/>
        <v>0.3</v>
      </c>
      <c r="AT72">
        <f t="shared" si="99"/>
        <v>1.5253113857672604E-4</v>
      </c>
      <c r="AU72">
        <f t="shared" si="100"/>
        <v>1.8255853090639051E-5</v>
      </c>
      <c r="AV72">
        <f t="shared" si="101"/>
        <v>1.2464959283435559E-4</v>
      </c>
      <c r="AW72">
        <f t="shared" si="102"/>
        <v>2.7383779635958581E-5</v>
      </c>
      <c r="AX72">
        <f t="shared" si="103"/>
        <v>3.7394877850306676E-5</v>
      </c>
      <c r="AY72">
        <f t="shared" si="104"/>
        <v>2.8389511449419378E-5</v>
      </c>
      <c r="BA72">
        <f t="shared" si="123"/>
        <v>0.5</v>
      </c>
      <c r="BB72">
        <f t="shared" si="105"/>
        <v>1.6751939331989069E-4</v>
      </c>
      <c r="BC72">
        <f t="shared" si="106"/>
        <v>2.3231314678124278E-5</v>
      </c>
      <c r="BD72">
        <f t="shared" si="107"/>
        <v>1.4599971302680192E-4</v>
      </c>
      <c r="BE72">
        <f t="shared" si="108"/>
        <v>3.4846972017186417E-5</v>
      </c>
      <c r="BF72">
        <f t="shared" si="109"/>
        <v>4.3799913908040579E-5</v>
      </c>
      <c r="BG72">
        <f t="shared" si="110"/>
        <v>3.1934861842403246E-5</v>
      </c>
      <c r="BJ72">
        <f t="shared" si="124"/>
        <v>2</v>
      </c>
      <c r="BK72">
        <f t="shared" si="111"/>
        <v>1.8833969073961019E-4</v>
      </c>
      <c r="BL72">
        <f t="shared" si="112"/>
        <v>3.3503878663978139E-5</v>
      </c>
      <c r="BM72">
        <f t="shared" si="113"/>
        <v>1.8084742931386155E-4</v>
      </c>
      <c r="BN72">
        <f t="shared" si="114"/>
        <v>5.0255817995967212E-5</v>
      </c>
      <c r="BO72">
        <f t="shared" si="115"/>
        <v>5.425422879415847E-5</v>
      </c>
      <c r="BP72">
        <f t="shared" si="116"/>
        <v>3.7154846669763484E-5</v>
      </c>
    </row>
    <row r="73" spans="5:68" x14ac:dyDescent="0.25">
      <c r="E73">
        <f t="shared" si="117"/>
        <v>31</v>
      </c>
      <c r="F73">
        <f t="shared" si="69"/>
        <v>8.8184450910778756E-2</v>
      </c>
      <c r="G73">
        <f t="shared" si="70"/>
        <v>0.35273780364311502</v>
      </c>
      <c r="H73">
        <f t="shared" si="71"/>
        <v>0.17636890182155751</v>
      </c>
      <c r="I73">
        <f t="shared" si="72"/>
        <v>0.35273780364311502</v>
      </c>
      <c r="J73">
        <f t="shared" si="73"/>
        <v>0.17636890182155751</v>
      </c>
      <c r="K73">
        <f t="shared" si="74"/>
        <v>0.11757926788103834</v>
      </c>
      <c r="M73" s="8">
        <f t="shared" si="75"/>
        <v>2.0925601580438236E-4</v>
      </c>
      <c r="N73" s="7">
        <f t="shared" si="76"/>
        <v>4.1851203160876471E-5</v>
      </c>
      <c r="O73" s="8">
        <f t="shared" si="77"/>
        <v>2.0925601580438236E-4</v>
      </c>
      <c r="P73" s="6">
        <f t="shared" si="78"/>
        <v>6.2776804741314707E-5</v>
      </c>
      <c r="Q73" s="6">
        <f t="shared" si="79"/>
        <v>6.2776804741314707E-5</v>
      </c>
      <c r="R73" s="7">
        <f t="shared" si="80"/>
        <v>4.1851203160876471E-5</v>
      </c>
      <c r="T73">
        <f t="shared" si="118"/>
        <v>31</v>
      </c>
      <c r="U73">
        <f t="shared" si="119"/>
        <v>0.01</v>
      </c>
      <c r="V73">
        <f t="shared" si="81"/>
        <v>2.131254122860406E-5</v>
      </c>
      <c r="W73">
        <f t="shared" si="82"/>
        <v>1.1537590717192631E-6</v>
      </c>
      <c r="X73">
        <f t="shared" si="83"/>
        <v>1.1228054345930445E-5</v>
      </c>
      <c r="Y73">
        <f t="shared" si="84"/>
        <v>1.7306386075788945E-6</v>
      </c>
      <c r="Z73">
        <f t="shared" si="85"/>
        <v>3.3684163037791337E-6</v>
      </c>
      <c r="AA73">
        <f t="shared" si="86"/>
        <v>3.2804078480761267E-6</v>
      </c>
      <c r="AC73">
        <f t="shared" si="120"/>
        <v>0.05</v>
      </c>
      <c r="AD73">
        <f t="shared" si="87"/>
        <v>7.571619470395125E-5</v>
      </c>
      <c r="AE73">
        <f t="shared" si="88"/>
        <v>5.1958374384395762E-6</v>
      </c>
      <c r="AF73">
        <f t="shared" si="89"/>
        <v>4.6220133180955896E-5</v>
      </c>
      <c r="AG73">
        <f t="shared" si="90"/>
        <v>7.7937561576593634E-6</v>
      </c>
      <c r="AH73">
        <f t="shared" si="91"/>
        <v>1.3866039954286769E-5</v>
      </c>
      <c r="AI73">
        <f t="shared" si="92"/>
        <v>1.2486987110656769E-5</v>
      </c>
      <c r="AK73">
        <f t="shared" si="121"/>
        <v>0.1</v>
      </c>
      <c r="AL73">
        <f t="shared" si="93"/>
        <v>1.1119729328944077E-4</v>
      </c>
      <c r="AM73">
        <f t="shared" si="94"/>
        <v>9.2440266361911791E-6</v>
      </c>
      <c r="AN73">
        <f t="shared" si="95"/>
        <v>7.571619470395125E-5</v>
      </c>
      <c r="AO73">
        <f t="shared" si="96"/>
        <v>1.3866039954286769E-5</v>
      </c>
      <c r="AP73">
        <f t="shared" si="97"/>
        <v>2.2714858411185378E-5</v>
      </c>
      <c r="AQ73">
        <f t="shared" si="98"/>
        <v>1.9234922319785842E-5</v>
      </c>
      <c r="AS73">
        <f t="shared" si="122"/>
        <v>0.3</v>
      </c>
      <c r="AT73">
        <f t="shared" si="99"/>
        <v>1.6171900907938088E-4</v>
      </c>
      <c r="AU73">
        <f t="shared" si="100"/>
        <v>1.9234922319785842E-5</v>
      </c>
      <c r="AV73">
        <f t="shared" si="101"/>
        <v>1.3178191208801913E-4</v>
      </c>
      <c r="AW73">
        <f t="shared" si="102"/>
        <v>2.8852383479678761E-5</v>
      </c>
      <c r="AX73">
        <f t="shared" si="103"/>
        <v>3.9534573626405739E-5</v>
      </c>
      <c r="AY73">
        <f t="shared" si="104"/>
        <v>3.0067012215366409E-5</v>
      </c>
      <c r="BA73">
        <f t="shared" si="123"/>
        <v>0.5</v>
      </c>
      <c r="BB73">
        <f t="shared" si="105"/>
        <v>1.778829884744133E-4</v>
      </c>
      <c r="BC73">
        <f t="shared" si="106"/>
        <v>2.4539315005197013E-5</v>
      </c>
      <c r="BD73">
        <f t="shared" si="107"/>
        <v>1.5469074290732927E-4</v>
      </c>
      <c r="BE73">
        <f t="shared" si="108"/>
        <v>3.6808972507795516E-5</v>
      </c>
      <c r="BF73">
        <f t="shared" si="109"/>
        <v>4.6407222872198776E-5</v>
      </c>
      <c r="BG73">
        <f t="shared" si="110"/>
        <v>3.3883264333395735E-5</v>
      </c>
      <c r="BJ73">
        <f t="shared" si="124"/>
        <v>2</v>
      </c>
      <c r="BK73">
        <f t="shared" si="111"/>
        <v>2.0041909201374774E-4</v>
      </c>
      <c r="BL73">
        <f t="shared" si="112"/>
        <v>3.5576597694882661E-5</v>
      </c>
      <c r="BM73">
        <f t="shared" si="113"/>
        <v>1.9229829614753378E-4</v>
      </c>
      <c r="BN73">
        <f t="shared" si="114"/>
        <v>5.3364896542323995E-5</v>
      </c>
      <c r="BO73">
        <f t="shared" si="115"/>
        <v>5.7689488844260132E-5</v>
      </c>
      <c r="BP73">
        <f t="shared" si="116"/>
        <v>3.9527401685184609E-5</v>
      </c>
    </row>
    <row r="74" spans="5:68" x14ac:dyDescent="0.25">
      <c r="E74">
        <f t="shared" si="117"/>
        <v>32</v>
      </c>
      <c r="F74">
        <f t="shared" si="69"/>
        <v>8.9965894988700154E-2</v>
      </c>
      <c r="G74">
        <f t="shared" si="70"/>
        <v>0.35986357995480062</v>
      </c>
      <c r="H74">
        <f t="shared" si="71"/>
        <v>0.17993178997740031</v>
      </c>
      <c r="I74">
        <f t="shared" si="72"/>
        <v>0.35986357995480062</v>
      </c>
      <c r="J74">
        <f t="shared" si="73"/>
        <v>0.17993178997740031</v>
      </c>
      <c r="K74">
        <f t="shared" si="74"/>
        <v>0.11995452665160021</v>
      </c>
      <c r="M74" s="8">
        <f t="shared" si="75"/>
        <v>2.228632731022774E-4</v>
      </c>
      <c r="N74" s="7">
        <f t="shared" si="76"/>
        <v>4.4572654620455478E-5</v>
      </c>
      <c r="O74" s="8">
        <f t="shared" si="77"/>
        <v>2.228632731022774E-4</v>
      </c>
      <c r="P74" s="6">
        <f t="shared" si="78"/>
        <v>6.685898193068321E-5</v>
      </c>
      <c r="Q74" s="6">
        <f t="shared" si="79"/>
        <v>6.685898193068321E-5</v>
      </c>
      <c r="R74" s="7">
        <f t="shared" si="80"/>
        <v>4.4572654620455478E-5</v>
      </c>
      <c r="T74">
        <f t="shared" si="118"/>
        <v>32</v>
      </c>
      <c r="U74">
        <f t="shared" si="119"/>
        <v>0.01</v>
      </c>
      <c r="V74">
        <f t="shared" si="81"/>
        <v>2.2293930657797766E-5</v>
      </c>
      <c r="W74">
        <f t="shared" si="82"/>
        <v>1.2051106688012511E-6</v>
      </c>
      <c r="X74">
        <f t="shared" si="83"/>
        <v>1.1733858409316079E-5</v>
      </c>
      <c r="Y74">
        <f t="shared" si="84"/>
        <v>1.8076660032018764E-6</v>
      </c>
      <c r="Z74">
        <f t="shared" si="85"/>
        <v>3.5201575227948232E-6</v>
      </c>
      <c r="AA74">
        <f t="shared" si="86"/>
        <v>3.4298654897918191E-6</v>
      </c>
      <c r="AC74">
        <f t="shared" si="120"/>
        <v>0.05</v>
      </c>
      <c r="AD74">
        <f t="shared" si="87"/>
        <v>7.961342051228615E-5</v>
      </c>
      <c r="AE74">
        <f t="shared" si="88"/>
        <v>5.4374988167246909E-6</v>
      </c>
      <c r="AF74">
        <f t="shared" si="89"/>
        <v>4.8462910049145957E-5</v>
      </c>
      <c r="AG74">
        <f t="shared" si="90"/>
        <v>8.156248225087035E-6</v>
      </c>
      <c r="AH74">
        <f t="shared" si="91"/>
        <v>1.4538873014743783E-5</v>
      </c>
      <c r="AI74">
        <f t="shared" si="92"/>
        <v>1.3113111930177532E-5</v>
      </c>
      <c r="AK74">
        <f t="shared" si="121"/>
        <v>0.1</v>
      </c>
      <c r="AL74">
        <f t="shared" si="93"/>
        <v>1.1731751802897786E-4</v>
      </c>
      <c r="AM74">
        <f t="shared" si="94"/>
        <v>9.6925820098291906E-6</v>
      </c>
      <c r="AN74">
        <f t="shared" si="95"/>
        <v>7.961342051228615E-5</v>
      </c>
      <c r="AO74">
        <f t="shared" si="96"/>
        <v>1.4538873014743783E-5</v>
      </c>
      <c r="AP74">
        <f t="shared" si="97"/>
        <v>2.3884026153685842E-5</v>
      </c>
      <c r="AQ74">
        <f t="shared" si="98"/>
        <v>2.0264486164022852E-5</v>
      </c>
      <c r="AS74">
        <f t="shared" si="122"/>
        <v>0.3</v>
      </c>
      <c r="AT74">
        <f t="shared" si="99"/>
        <v>1.7144827993899458E-4</v>
      </c>
      <c r="AU74">
        <f t="shared" si="100"/>
        <v>2.0264486164022849E-5</v>
      </c>
      <c r="AV74">
        <f t="shared" si="101"/>
        <v>1.393093421334552E-4</v>
      </c>
      <c r="AW74">
        <f t="shared" si="102"/>
        <v>3.0396729246034271E-5</v>
      </c>
      <c r="AX74">
        <f t="shared" si="103"/>
        <v>4.179280264003655E-5</v>
      </c>
      <c r="AY74">
        <f t="shared" si="104"/>
        <v>3.1841057870606218E-5</v>
      </c>
      <c r="BA74">
        <f t="shared" si="123"/>
        <v>0.5</v>
      </c>
      <c r="BB74">
        <f t="shared" si="105"/>
        <v>1.8887809871327054E-4</v>
      </c>
      <c r="BC74">
        <f t="shared" si="106"/>
        <v>2.5918445471779647E-5</v>
      </c>
      <c r="BD74">
        <f t="shared" si="107"/>
        <v>1.6388649301842832E-4</v>
      </c>
      <c r="BE74">
        <f t="shared" si="108"/>
        <v>3.8877668207669468E-5</v>
      </c>
      <c r="BF74">
        <f t="shared" si="109"/>
        <v>4.9165947905528492E-5</v>
      </c>
      <c r="BG74">
        <f t="shared" si="110"/>
        <v>3.5948325808018702E-5</v>
      </c>
      <c r="BJ74">
        <f t="shared" si="124"/>
        <v>2</v>
      </c>
      <c r="BK74">
        <f t="shared" si="111"/>
        <v>2.1326977022606615E-4</v>
      </c>
      <c r="BL74">
        <f t="shared" si="112"/>
        <v>3.7775619742654104E-5</v>
      </c>
      <c r="BM74">
        <f t="shared" si="113"/>
        <v>2.0446811604558313E-4</v>
      </c>
      <c r="BN74">
        <f t="shared" si="114"/>
        <v>5.6663429613981152E-5</v>
      </c>
      <c r="BO74">
        <f t="shared" si="115"/>
        <v>6.1340434813674926E-5</v>
      </c>
      <c r="BP74">
        <f t="shared" si="116"/>
        <v>4.2050576142174664E-5</v>
      </c>
    </row>
    <row r="75" spans="5:68" x14ac:dyDescent="0.25">
      <c r="E75">
        <f t="shared" si="117"/>
        <v>33</v>
      </c>
      <c r="F75">
        <f t="shared" si="69"/>
        <v>9.1783326624178291E-2</v>
      </c>
      <c r="G75">
        <f t="shared" si="70"/>
        <v>0.36713330649671316</v>
      </c>
      <c r="H75">
        <f t="shared" si="71"/>
        <v>0.18356665324835658</v>
      </c>
      <c r="I75">
        <f t="shared" si="72"/>
        <v>0.36713330649671316</v>
      </c>
      <c r="J75">
        <f t="shared" si="73"/>
        <v>0.18356665324835658</v>
      </c>
      <c r="K75">
        <f t="shared" si="74"/>
        <v>0.12237776883223772</v>
      </c>
      <c r="M75" s="8">
        <f t="shared" si="75"/>
        <v>2.3735536733286166E-4</v>
      </c>
      <c r="N75" s="7">
        <f t="shared" si="76"/>
        <v>4.747107346657233E-5</v>
      </c>
      <c r="O75" s="8">
        <f t="shared" si="77"/>
        <v>2.3735536733286166E-4</v>
      </c>
      <c r="P75" s="6">
        <f t="shared" si="78"/>
        <v>7.1206610199858492E-5</v>
      </c>
      <c r="Q75" s="6">
        <f t="shared" si="79"/>
        <v>7.1206610199858492E-5</v>
      </c>
      <c r="R75" s="7">
        <f t="shared" si="80"/>
        <v>4.747107346657233E-5</v>
      </c>
      <c r="T75">
        <f t="shared" si="118"/>
        <v>33</v>
      </c>
      <c r="U75">
        <f t="shared" si="119"/>
        <v>0.01</v>
      </c>
      <c r="V75">
        <f t="shared" si="81"/>
        <v>2.3319670834621618E-5</v>
      </c>
      <c r="W75">
        <f t="shared" si="82"/>
        <v>1.2587345813485201E-6</v>
      </c>
      <c r="X75">
        <f t="shared" si="83"/>
        <v>1.2262203398656779E-5</v>
      </c>
      <c r="Y75">
        <f t="shared" si="84"/>
        <v>1.8881018720227799E-6</v>
      </c>
      <c r="Z75">
        <f t="shared" si="85"/>
        <v>3.6786610195970335E-6</v>
      </c>
      <c r="AA75">
        <f t="shared" si="86"/>
        <v>3.5860306368157933E-6</v>
      </c>
      <c r="AC75">
        <f t="shared" si="120"/>
        <v>0.05</v>
      </c>
      <c r="AD75">
        <f t="shared" si="87"/>
        <v>8.3703554213399831E-5</v>
      </c>
      <c r="AE75">
        <f t="shared" si="88"/>
        <v>5.6901562075271952E-6</v>
      </c>
      <c r="AF75">
        <f t="shared" si="89"/>
        <v>5.0811056294169804E-5</v>
      </c>
      <c r="AG75">
        <f t="shared" si="90"/>
        <v>8.5352343112907937E-6</v>
      </c>
      <c r="AH75">
        <f t="shared" si="91"/>
        <v>1.5243316888250938E-5</v>
      </c>
      <c r="AI75">
        <f t="shared" si="92"/>
        <v>1.3769488312838168E-5</v>
      </c>
      <c r="AK75">
        <f t="shared" si="121"/>
        <v>0.1</v>
      </c>
      <c r="AL75">
        <f t="shared" si="93"/>
        <v>1.2376225374272868E-4</v>
      </c>
      <c r="AM75">
        <f t="shared" si="94"/>
        <v>1.0162211258833961E-5</v>
      </c>
      <c r="AN75">
        <f t="shared" si="95"/>
        <v>8.3703554213399831E-5</v>
      </c>
      <c r="AO75">
        <f t="shared" si="96"/>
        <v>1.5243316888250938E-5</v>
      </c>
      <c r="AP75">
        <f t="shared" si="97"/>
        <v>2.5111066264019944E-5</v>
      </c>
      <c r="AQ75">
        <f t="shared" si="98"/>
        <v>2.1347040990587783E-5</v>
      </c>
      <c r="AS75">
        <f t="shared" si="122"/>
        <v>0.3</v>
      </c>
      <c r="AT75">
        <f t="shared" si="99"/>
        <v>1.8174997597119309E-4</v>
      </c>
      <c r="AU75">
        <f t="shared" si="100"/>
        <v>2.1347040990587786E-5</v>
      </c>
      <c r="AV75">
        <f t="shared" si="101"/>
        <v>1.4725293756616268E-4</v>
      </c>
      <c r="AW75">
        <f t="shared" si="102"/>
        <v>3.2020561485881676E-5</v>
      </c>
      <c r="AX75">
        <f t="shared" si="103"/>
        <v>4.41758812698488E-5</v>
      </c>
      <c r="AY75">
        <f t="shared" si="104"/>
        <v>3.3717025589072002E-5</v>
      </c>
      <c r="BA75">
        <f t="shared" si="123"/>
        <v>0.5</v>
      </c>
      <c r="BB75">
        <f t="shared" si="105"/>
        <v>2.0054245925350147E-4</v>
      </c>
      <c r="BC75">
        <f t="shared" si="106"/>
        <v>2.7372419621591521E-5</v>
      </c>
      <c r="BD75">
        <f t="shared" si="107"/>
        <v>1.7361537913306062E-4</v>
      </c>
      <c r="BE75">
        <f t="shared" si="108"/>
        <v>4.105862943238728E-5</v>
      </c>
      <c r="BF75">
        <f t="shared" si="109"/>
        <v>5.2084613739918186E-5</v>
      </c>
      <c r="BG75">
        <f t="shared" si="110"/>
        <v>3.8136864653473978E-5</v>
      </c>
      <c r="BJ75">
        <f t="shared" si="124"/>
        <v>2</v>
      </c>
      <c r="BK75">
        <f t="shared" si="111"/>
        <v>2.2694068196433835E-4</v>
      </c>
      <c r="BL75">
        <f t="shared" si="112"/>
        <v>4.0108491850700294E-5</v>
      </c>
      <c r="BM75">
        <f t="shared" si="113"/>
        <v>2.1740153155367417E-4</v>
      </c>
      <c r="BN75">
        <f t="shared" si="114"/>
        <v>6.0162737776050435E-5</v>
      </c>
      <c r="BO75">
        <f t="shared" si="115"/>
        <v>6.5220459466102252E-5</v>
      </c>
      <c r="BP75">
        <f t="shared" si="116"/>
        <v>4.473385856533127E-5</v>
      </c>
    </row>
    <row r="76" spans="5:68" x14ac:dyDescent="0.25">
      <c r="E76">
        <f t="shared" si="117"/>
        <v>34</v>
      </c>
      <c r="F76">
        <f t="shared" si="69"/>
        <v>9.3637472814100106E-2</v>
      </c>
      <c r="G76">
        <f t="shared" si="70"/>
        <v>0.37454989125640042</v>
      </c>
      <c r="H76">
        <f t="shared" si="71"/>
        <v>0.18727494562820021</v>
      </c>
      <c r="I76">
        <f t="shared" si="72"/>
        <v>0.37454989125640042</v>
      </c>
      <c r="J76">
        <f t="shared" si="73"/>
        <v>0.18727494562820021</v>
      </c>
      <c r="K76">
        <f t="shared" si="74"/>
        <v>0.12484996375213347</v>
      </c>
      <c r="M76" s="8">
        <f t="shared" si="75"/>
        <v>2.5278983664510325E-4</v>
      </c>
      <c r="N76" s="7">
        <f t="shared" si="76"/>
        <v>5.0557967329020647E-5</v>
      </c>
      <c r="O76" s="8">
        <f t="shared" si="77"/>
        <v>2.5278983664510325E-4</v>
      </c>
      <c r="P76" s="6">
        <f t="shared" si="78"/>
        <v>7.5836950993530964E-5</v>
      </c>
      <c r="Q76" s="6">
        <f t="shared" si="79"/>
        <v>7.5836950993530964E-5</v>
      </c>
      <c r="R76" s="7">
        <f t="shared" si="80"/>
        <v>5.0557967329020647E-5</v>
      </c>
      <c r="T76">
        <f t="shared" si="118"/>
        <v>34</v>
      </c>
      <c r="U76">
        <f t="shared" si="119"/>
        <v>0.01</v>
      </c>
      <c r="V76">
        <f t="shared" si="81"/>
        <v>2.4391740726691153E-5</v>
      </c>
      <c r="W76">
        <f t="shared" si="82"/>
        <v>1.314731026547369E-6</v>
      </c>
      <c r="X76">
        <f t="shared" si="83"/>
        <v>1.2814087254725734E-5</v>
      </c>
      <c r="Y76">
        <f t="shared" si="84"/>
        <v>1.9720965398210532E-6</v>
      </c>
      <c r="Z76">
        <f t="shared" si="85"/>
        <v>3.844226176417719E-6</v>
      </c>
      <c r="AA76">
        <f t="shared" si="86"/>
        <v>3.7492014029718833E-6</v>
      </c>
      <c r="AC76">
        <f t="shared" si="120"/>
        <v>0.05</v>
      </c>
      <c r="AD76">
        <f t="shared" si="87"/>
        <v>8.7995782608996258E-5</v>
      </c>
      <c r="AE76">
        <f t="shared" si="88"/>
        <v>5.9543022351743978E-6</v>
      </c>
      <c r="AF76">
        <f t="shared" si="89"/>
        <v>5.3269390911844149E-5</v>
      </c>
      <c r="AG76">
        <f t="shared" si="90"/>
        <v>8.9314533527615963E-6</v>
      </c>
      <c r="AH76">
        <f t="shared" si="91"/>
        <v>1.5980817273553242E-5</v>
      </c>
      <c r="AI76">
        <f t="shared" si="92"/>
        <v>1.4457528684618832E-5</v>
      </c>
      <c r="AK76">
        <f t="shared" si="121"/>
        <v>0.1</v>
      </c>
      <c r="AL76">
        <f t="shared" si="93"/>
        <v>1.3054799413117309E-4</v>
      </c>
      <c r="AM76">
        <f t="shared" si="94"/>
        <v>1.0653878182368829E-5</v>
      </c>
      <c r="AN76">
        <f t="shared" si="95"/>
        <v>8.7995782608996258E-5</v>
      </c>
      <c r="AO76">
        <f t="shared" si="96"/>
        <v>1.5980817273553242E-5</v>
      </c>
      <c r="AP76">
        <f t="shared" si="97"/>
        <v>2.6398734782698872E-5</v>
      </c>
      <c r="AQ76">
        <f t="shared" si="98"/>
        <v>2.2485201458495203E-5</v>
      </c>
      <c r="AS76">
        <f t="shared" si="122"/>
        <v>0.3</v>
      </c>
      <c r="AT76">
        <f t="shared" si="99"/>
        <v>1.9265683841371948E-4</v>
      </c>
      <c r="AU76">
        <f t="shared" si="100"/>
        <v>2.2485201458495199E-5</v>
      </c>
      <c r="AV76">
        <f t="shared" si="101"/>
        <v>1.5563482521302455E-4</v>
      </c>
      <c r="AW76">
        <f t="shared" si="102"/>
        <v>3.3727802187742798E-5</v>
      </c>
      <c r="AX76">
        <f t="shared" si="103"/>
        <v>4.6690447563907358E-5</v>
      </c>
      <c r="AY76">
        <f t="shared" si="104"/>
        <v>3.5700580187774648E-5</v>
      </c>
      <c r="BA76">
        <f t="shared" si="123"/>
        <v>0.5</v>
      </c>
      <c r="BB76">
        <f t="shared" si="105"/>
        <v>2.1291600364004091E-4</v>
      </c>
      <c r="BC76">
        <f t="shared" si="106"/>
        <v>2.8905136136022951E-5</v>
      </c>
      <c r="BD76">
        <f t="shared" si="107"/>
        <v>1.8390735633032714E-4</v>
      </c>
      <c r="BE76">
        <f t="shared" si="108"/>
        <v>4.3357704204034425E-5</v>
      </c>
      <c r="BF76">
        <f t="shared" si="109"/>
        <v>5.5172206899098128E-5</v>
      </c>
      <c r="BG76">
        <f t="shared" si="110"/>
        <v>4.0456085670092216E-5</v>
      </c>
      <c r="BJ76">
        <f t="shared" si="124"/>
        <v>2</v>
      </c>
      <c r="BK76">
        <f t="shared" si="111"/>
        <v>2.4148386712368437E-4</v>
      </c>
      <c r="BL76">
        <f t="shared" si="112"/>
        <v>4.2583200728008185E-5</v>
      </c>
      <c r="BM76">
        <f t="shared" si="113"/>
        <v>2.3114591711514374E-4</v>
      </c>
      <c r="BN76">
        <f t="shared" si="114"/>
        <v>6.3874801092012271E-5</v>
      </c>
      <c r="BO76">
        <f t="shared" si="115"/>
        <v>6.9343775134543117E-5</v>
      </c>
      <c r="BP76">
        <f t="shared" si="116"/>
        <v>4.7587329168167377E-5</v>
      </c>
    </row>
    <row r="77" spans="5:68" x14ac:dyDescent="0.25">
      <c r="E77">
        <f t="shared" si="117"/>
        <v>35</v>
      </c>
      <c r="F77">
        <f t="shared" si="69"/>
        <v>9.5529075241663847E-2</v>
      </c>
      <c r="G77">
        <f t="shared" si="70"/>
        <v>0.38211630096665539</v>
      </c>
      <c r="H77">
        <f t="shared" si="71"/>
        <v>0.19105815048332769</v>
      </c>
      <c r="I77">
        <f t="shared" si="72"/>
        <v>0.38211630096665539</v>
      </c>
      <c r="J77">
        <f t="shared" si="73"/>
        <v>0.19105815048332769</v>
      </c>
      <c r="K77">
        <f t="shared" si="74"/>
        <v>0.12737210032221846</v>
      </c>
      <c r="M77" s="8">
        <f t="shared" si="75"/>
        <v>2.6922796071193224E-4</v>
      </c>
      <c r="N77" s="7">
        <f t="shared" si="76"/>
        <v>5.3845592142386452E-5</v>
      </c>
      <c r="O77" s="8">
        <f t="shared" si="77"/>
        <v>2.6922796071193224E-4</v>
      </c>
      <c r="P77" s="6">
        <f t="shared" si="78"/>
        <v>8.0768388213579674E-5</v>
      </c>
      <c r="Q77" s="6">
        <f t="shared" si="79"/>
        <v>8.0768388213579674E-5</v>
      </c>
      <c r="R77" s="7">
        <f t="shared" si="80"/>
        <v>5.3845592142386452E-5</v>
      </c>
      <c r="T77">
        <f t="shared" si="118"/>
        <v>35</v>
      </c>
      <c r="U77">
        <f t="shared" si="119"/>
        <v>0.01</v>
      </c>
      <c r="V77">
        <f t="shared" si="81"/>
        <v>2.5512206952955328E-5</v>
      </c>
      <c r="W77">
        <f t="shared" si="82"/>
        <v>1.3732046336672278E-6</v>
      </c>
      <c r="X77">
        <f t="shared" si="83"/>
        <v>1.3390551940556985E-5</v>
      </c>
      <c r="Y77">
        <f t="shared" si="84"/>
        <v>2.0598069505008419E-6</v>
      </c>
      <c r="Z77">
        <f t="shared" si="85"/>
        <v>4.017165582167096E-6</v>
      </c>
      <c r="AA77">
        <f t="shared" si="86"/>
        <v>3.9196890792298312E-6</v>
      </c>
      <c r="AC77">
        <f t="shared" si="120"/>
        <v>0.05</v>
      </c>
      <c r="AD77">
        <f t="shared" si="87"/>
        <v>9.2499715354081469E-5</v>
      </c>
      <c r="AE77">
        <f t="shared" si="88"/>
        <v>6.2304513879634329E-6</v>
      </c>
      <c r="AF77">
        <f t="shared" si="89"/>
        <v>5.5842949133253408E-5</v>
      </c>
      <c r="AG77">
        <f t="shared" si="90"/>
        <v>9.3456770819451502E-6</v>
      </c>
      <c r="AH77">
        <f t="shared" si="91"/>
        <v>1.6752884739976022E-5</v>
      </c>
      <c r="AI77">
        <f t="shared" si="92"/>
        <v>1.5178709629239674E-5</v>
      </c>
      <c r="AK77">
        <f t="shared" si="121"/>
        <v>0.1</v>
      </c>
      <c r="AL77">
        <f t="shared" si="93"/>
        <v>1.3769203397457917E-4</v>
      </c>
      <c r="AM77">
        <f t="shared" si="94"/>
        <v>1.1168589826650682E-5</v>
      </c>
      <c r="AN77">
        <f t="shared" si="95"/>
        <v>9.2499715354081469E-5</v>
      </c>
      <c r="AO77">
        <f t="shared" si="96"/>
        <v>1.6752884739976022E-5</v>
      </c>
      <c r="AP77">
        <f t="shared" si="97"/>
        <v>2.7749914606224443E-5</v>
      </c>
      <c r="AQ77">
        <f t="shared" si="98"/>
        <v>2.3681705919978582E-5</v>
      </c>
      <c r="AS77">
        <f t="shared" si="122"/>
        <v>0.3</v>
      </c>
      <c r="AT77">
        <f t="shared" si="99"/>
        <v>2.0420341580257051E-4</v>
      </c>
      <c r="AU77">
        <f t="shared" si="100"/>
        <v>2.3681705919978582E-5</v>
      </c>
      <c r="AV77">
        <f t="shared" si="101"/>
        <v>1.6447825605599414E-4</v>
      </c>
      <c r="AW77">
        <f t="shared" si="102"/>
        <v>3.5522558879967875E-5</v>
      </c>
      <c r="AX77">
        <f t="shared" si="103"/>
        <v>4.9343476816798235E-5</v>
      </c>
      <c r="AY77">
        <f t="shared" si="104"/>
        <v>3.7797688783467197E-5</v>
      </c>
      <c r="BA77">
        <f t="shared" si="123"/>
        <v>0.5</v>
      </c>
      <c r="BB77">
        <f t="shared" si="105"/>
        <v>2.2604098767359121E-4</v>
      </c>
      <c r="BC77">
        <f t="shared" si="106"/>
        <v>3.052068762553219E-5</v>
      </c>
      <c r="BD77">
        <f t="shared" si="107"/>
        <v>1.9479399853951043E-4</v>
      </c>
      <c r="BE77">
        <f t="shared" si="108"/>
        <v>4.5781031438298282E-5</v>
      </c>
      <c r="BF77">
        <f t="shared" si="109"/>
        <v>5.8438199561853132E-5</v>
      </c>
      <c r="BG77">
        <f t="shared" si="110"/>
        <v>4.2913601126613168E-5</v>
      </c>
      <c r="BJ77">
        <f t="shared" si="124"/>
        <v>2</v>
      </c>
      <c r="BK77">
        <f t="shared" si="111"/>
        <v>2.5695464109070775E-4</v>
      </c>
      <c r="BL77">
        <f t="shared" si="112"/>
        <v>4.5208197534718249E-5</v>
      </c>
      <c r="BM77">
        <f t="shared" si="113"/>
        <v>2.457515430638324E-4</v>
      </c>
      <c r="BN77">
        <f t="shared" si="114"/>
        <v>6.7812296302077364E-5</v>
      </c>
      <c r="BO77">
        <f t="shared" si="115"/>
        <v>7.3725462919149726E-5</v>
      </c>
      <c r="BP77">
        <f t="shared" si="116"/>
        <v>5.0621696255423144E-5</v>
      </c>
    </row>
    <row r="78" spans="5:68" x14ac:dyDescent="0.25">
      <c r="E78">
        <f t="shared" si="117"/>
        <v>36</v>
      </c>
      <c r="F78">
        <f t="shared" si="69"/>
        <v>9.7458890573062243E-2</v>
      </c>
      <c r="G78">
        <f t="shared" si="70"/>
        <v>0.38983556229224897</v>
      </c>
      <c r="H78">
        <f t="shared" si="71"/>
        <v>0.19491778114612449</v>
      </c>
      <c r="I78">
        <f t="shared" si="72"/>
        <v>0.38983556229224897</v>
      </c>
      <c r="J78">
        <f t="shared" si="73"/>
        <v>0.19491778114612449</v>
      </c>
      <c r="K78">
        <f t="shared" si="74"/>
        <v>0.12994518743074965</v>
      </c>
      <c r="M78" s="8">
        <f t="shared" si="75"/>
        <v>2.8673500402971925E-4</v>
      </c>
      <c r="N78" s="7">
        <f t="shared" si="76"/>
        <v>5.7347000805943845E-5</v>
      </c>
      <c r="O78" s="8">
        <f t="shared" si="77"/>
        <v>2.8673500402971925E-4</v>
      </c>
      <c r="P78" s="6">
        <f t="shared" si="78"/>
        <v>8.6020501208915767E-5</v>
      </c>
      <c r="Q78" s="6">
        <f t="shared" si="79"/>
        <v>8.6020501208915767E-5</v>
      </c>
      <c r="R78" s="7">
        <f t="shared" si="80"/>
        <v>5.7347000805943845E-5</v>
      </c>
      <c r="T78">
        <f t="shared" si="118"/>
        <v>36</v>
      </c>
      <c r="U78">
        <f t="shared" si="119"/>
        <v>0.01</v>
      </c>
      <c r="V78">
        <f t="shared" si="81"/>
        <v>2.6683227651114229E-5</v>
      </c>
      <c r="W78">
        <f t="shared" si="82"/>
        <v>1.434264638122099E-6</v>
      </c>
      <c r="X78">
        <f t="shared" si="83"/>
        <v>1.3992685379764669E-5</v>
      </c>
      <c r="Y78">
        <f t="shared" si="84"/>
        <v>2.1513969571831486E-6</v>
      </c>
      <c r="Z78">
        <f t="shared" si="85"/>
        <v>4.1978056139294008E-6</v>
      </c>
      <c r="AA78">
        <f t="shared" si="86"/>
        <v>4.0978187145107353E-6</v>
      </c>
      <c r="AC78">
        <f t="shared" si="120"/>
        <v>0.05</v>
      </c>
      <c r="AD78">
        <f t="shared" si="87"/>
        <v>9.7225403946616951E-5</v>
      </c>
      <c r="AE78">
        <f t="shared" si="88"/>
        <v>6.5191409838570085E-6</v>
      </c>
      <c r="AF78">
        <f t="shared" si="89"/>
        <v>5.8536992023997938E-5</v>
      </c>
      <c r="AG78">
        <f t="shared" si="90"/>
        <v>9.7787114757855116E-6</v>
      </c>
      <c r="AH78">
        <f t="shared" si="91"/>
        <v>1.7561097607199379E-5</v>
      </c>
      <c r="AI78">
        <f t="shared" si="92"/>
        <v>1.5934574751551315E-5</v>
      </c>
      <c r="AK78">
        <f t="shared" si="121"/>
        <v>0.1</v>
      </c>
      <c r="AL78">
        <f t="shared" si="93"/>
        <v>1.4521250635894954E-4</v>
      </c>
      <c r="AM78">
        <f t="shared" si="94"/>
        <v>1.1707398404799587E-5</v>
      </c>
      <c r="AN78">
        <f t="shared" si="95"/>
        <v>9.7225403946616951E-5</v>
      </c>
      <c r="AO78">
        <f t="shared" si="96"/>
        <v>1.7561097607199379E-5</v>
      </c>
      <c r="AP78">
        <f t="shared" si="97"/>
        <v>2.9167621183985079E-5</v>
      </c>
      <c r="AQ78">
        <f t="shared" si="98"/>
        <v>2.4939422062579364E-5</v>
      </c>
      <c r="AS78">
        <f t="shared" si="122"/>
        <v>0.3</v>
      </c>
      <c r="AT78">
        <f t="shared" si="99"/>
        <v>2.1642615940705242E-4</v>
      </c>
      <c r="AU78">
        <f t="shared" si="100"/>
        <v>2.4939422062579361E-5</v>
      </c>
      <c r="AV78">
        <f t="shared" si="101"/>
        <v>1.7380765954642114E-4</v>
      </c>
      <c r="AW78">
        <f t="shared" si="102"/>
        <v>3.7409133093869043E-5</v>
      </c>
      <c r="AX78">
        <f t="shared" si="103"/>
        <v>5.2142297863926337E-5</v>
      </c>
      <c r="AY78">
        <f t="shared" si="104"/>
        <v>4.0014636155345226E-5</v>
      </c>
      <c r="BA78">
        <f t="shared" si="123"/>
        <v>0.5</v>
      </c>
      <c r="BB78">
        <f t="shared" si="105"/>
        <v>2.399621200336418E-4</v>
      </c>
      <c r="BC78">
        <f t="shared" si="106"/>
        <v>3.2223369820270991E-5</v>
      </c>
      <c r="BD78">
        <f t="shared" si="107"/>
        <v>2.0630858197124316E-4</v>
      </c>
      <c r="BE78">
        <f t="shared" si="108"/>
        <v>4.833505473040649E-5</v>
      </c>
      <c r="BF78">
        <f t="shared" si="109"/>
        <v>6.1892574591372945E-5</v>
      </c>
      <c r="BG78">
        <f t="shared" si="110"/>
        <v>4.55174529071611E-5</v>
      </c>
      <c r="BJ78">
        <f t="shared" si="124"/>
        <v>2</v>
      </c>
      <c r="BK78">
        <f t="shared" si="111"/>
        <v>2.7341179874221824E-4</v>
      </c>
      <c r="BL78">
        <f t="shared" si="112"/>
        <v>4.7992424006728359E-5</v>
      </c>
      <c r="BM78">
        <f t="shared" si="113"/>
        <v>2.6127174921330699E-4</v>
      </c>
      <c r="BN78">
        <f t="shared" si="114"/>
        <v>7.1988636010092535E-5</v>
      </c>
      <c r="BO78">
        <f t="shared" si="115"/>
        <v>7.8381524763992101E-5</v>
      </c>
      <c r="BP78">
        <f t="shared" si="116"/>
        <v>5.3848334825102956E-5</v>
      </c>
    </row>
    <row r="79" spans="5:68" x14ac:dyDescent="0.25">
      <c r="E79">
        <f t="shared" si="117"/>
        <v>37</v>
      </c>
      <c r="F79">
        <f t="shared" si="69"/>
        <v>9.9427690760159018E-2</v>
      </c>
      <c r="G79">
        <f t="shared" si="70"/>
        <v>0.39771076304063607</v>
      </c>
      <c r="H79">
        <f t="shared" si="71"/>
        <v>0.19885538152031804</v>
      </c>
      <c r="I79">
        <f t="shared" si="72"/>
        <v>0.39771076304063607</v>
      </c>
      <c r="J79">
        <f t="shared" si="73"/>
        <v>0.19885538152031804</v>
      </c>
      <c r="K79">
        <f t="shared" si="74"/>
        <v>0.13257025434687869</v>
      </c>
      <c r="M79" s="8">
        <f t="shared" si="75"/>
        <v>3.0538047503874766E-4</v>
      </c>
      <c r="N79" s="7">
        <f t="shared" si="76"/>
        <v>6.1076095007749534E-5</v>
      </c>
      <c r="O79" s="8">
        <f t="shared" si="77"/>
        <v>3.0538047503874766E-4</v>
      </c>
      <c r="P79" s="6">
        <f t="shared" si="78"/>
        <v>9.1614142511624308E-5</v>
      </c>
      <c r="Q79" s="6">
        <f t="shared" si="79"/>
        <v>9.1614142511624308E-5</v>
      </c>
      <c r="R79" s="7">
        <f t="shared" si="80"/>
        <v>6.1076095007749534E-5</v>
      </c>
      <c r="T79">
        <f t="shared" si="118"/>
        <v>37</v>
      </c>
      <c r="U79">
        <f t="shared" si="119"/>
        <v>0.01</v>
      </c>
      <c r="V79">
        <f t="shared" si="81"/>
        <v>2.7907056515345212E-5</v>
      </c>
      <c r="W79">
        <f t="shared" si="82"/>
        <v>1.4980250840633839E-6</v>
      </c>
      <c r="X79">
        <f t="shared" si="83"/>
        <v>1.4621623480122746E-5</v>
      </c>
      <c r="Y79">
        <f t="shared" si="84"/>
        <v>2.2470376260950762E-6</v>
      </c>
      <c r="Z79">
        <f t="shared" si="85"/>
        <v>4.3864870440368242E-6</v>
      </c>
      <c r="AA79">
        <f t="shared" si="86"/>
        <v>4.2839297220547232E-6</v>
      </c>
      <c r="AC79">
        <f t="shared" si="120"/>
        <v>0.05</v>
      </c>
      <c r="AD79">
        <f t="shared" si="87"/>
        <v>1.0218336155943908E-4</v>
      </c>
      <c r="AE79">
        <f t="shared" si="88"/>
        <v>6.8209321787296433E-6</v>
      </c>
      <c r="AF79">
        <f t="shared" si="89"/>
        <v>6.1357016507560349E-5</v>
      </c>
      <c r="AG79">
        <f t="shared" si="90"/>
        <v>1.0231398268094465E-5</v>
      </c>
      <c r="AH79">
        <f t="shared" si="91"/>
        <v>1.8407104952268107E-5</v>
      </c>
      <c r="AI79">
        <f t="shared" si="92"/>
        <v>1.6726737667710799E-5</v>
      </c>
      <c r="AK79">
        <f t="shared" si="121"/>
        <v>0.1</v>
      </c>
      <c r="AL79">
        <f t="shared" si="93"/>
        <v>1.5312842157211374E-4</v>
      </c>
      <c r="AM79">
        <f t="shared" si="94"/>
        <v>1.2271403301512071E-5</v>
      </c>
      <c r="AN79">
        <f t="shared" si="95"/>
        <v>1.0218336155943908E-4</v>
      </c>
      <c r="AO79">
        <f t="shared" si="96"/>
        <v>1.8407104952268107E-5</v>
      </c>
      <c r="AP79">
        <f t="shared" si="97"/>
        <v>3.0655008467831725E-5</v>
      </c>
      <c r="AQ79">
        <f t="shared" si="98"/>
        <v>2.6261352802518975E-5</v>
      </c>
      <c r="AS79">
        <f t="shared" si="122"/>
        <v>0.3</v>
      </c>
      <c r="AT79">
        <f t="shared" si="99"/>
        <v>2.2936352343842648E-4</v>
      </c>
      <c r="AU79">
        <f t="shared" si="100"/>
        <v>2.6261352802518975E-5</v>
      </c>
      <c r="AV79">
        <f t="shared" si="101"/>
        <v>1.8364870041577953E-4</v>
      </c>
      <c r="AW79">
        <f t="shared" si="102"/>
        <v>3.9392029203778466E-5</v>
      </c>
      <c r="AX79">
        <f t="shared" si="103"/>
        <v>5.5094610124733869E-5</v>
      </c>
      <c r="AY79">
        <f t="shared" si="104"/>
        <v>4.2358040845850116E-5</v>
      </c>
      <c r="BA79">
        <f t="shared" si="123"/>
        <v>0.5</v>
      </c>
      <c r="BB79">
        <f t="shared" si="105"/>
        <v>2.5472669993897184E-4</v>
      </c>
      <c r="BC79">
        <f t="shared" si="106"/>
        <v>3.4017691177545146E-5</v>
      </c>
      <c r="BD79">
        <f t="shared" si="107"/>
        <v>2.1848617261443329E-4</v>
      </c>
      <c r="BE79">
        <f t="shared" si="108"/>
        <v>5.102653676631773E-5</v>
      </c>
      <c r="BF79">
        <f t="shared" si="109"/>
        <v>6.5545851784329996E-5</v>
      </c>
      <c r="BG79">
        <f t="shared" si="110"/>
        <v>4.8276135803136901E-5</v>
      </c>
      <c r="BJ79">
        <f t="shared" si="124"/>
        <v>2</v>
      </c>
      <c r="BK79">
        <f t="shared" si="111"/>
        <v>2.9091783097152132E-4</v>
      </c>
      <c r="BL79">
        <f t="shared" si="112"/>
        <v>5.0945339987794368E-5</v>
      </c>
      <c r="BM79">
        <f t="shared" si="113"/>
        <v>2.7776312858520373E-4</v>
      </c>
      <c r="BN79">
        <f t="shared" si="114"/>
        <v>7.6418009981691566E-5</v>
      </c>
      <c r="BO79">
        <f t="shared" si="115"/>
        <v>8.3328938575561129E-5</v>
      </c>
      <c r="BP79">
        <f t="shared" si="116"/>
        <v>5.7279327500002776E-5</v>
      </c>
    </row>
    <row r="80" spans="5:68" x14ac:dyDescent="0.25">
      <c r="E80">
        <f t="shared" si="117"/>
        <v>38</v>
      </c>
      <c r="F80">
        <f t="shared" si="69"/>
        <v>0.10143626334928016</v>
      </c>
      <c r="G80">
        <f t="shared" si="70"/>
        <v>0.40574505339712064</v>
      </c>
      <c r="H80">
        <f t="shared" si="71"/>
        <v>0.20287252669856032</v>
      </c>
      <c r="I80">
        <f t="shared" si="72"/>
        <v>0.40574505339712064</v>
      </c>
      <c r="J80">
        <f t="shared" si="73"/>
        <v>0.20287252669856032</v>
      </c>
      <c r="K80">
        <f t="shared" si="74"/>
        <v>0.13524835113237355</v>
      </c>
      <c r="M80" s="8">
        <f t="shared" si="75"/>
        <v>3.2523840209347185E-4</v>
      </c>
      <c r="N80" s="7">
        <f t="shared" si="76"/>
        <v>6.5047680418694372E-5</v>
      </c>
      <c r="O80" s="8">
        <f t="shared" si="77"/>
        <v>3.2523840209347185E-4</v>
      </c>
      <c r="P80" s="6">
        <f t="shared" si="78"/>
        <v>9.7571520628041565E-5</v>
      </c>
      <c r="Q80" s="6">
        <f t="shared" si="79"/>
        <v>9.7571520628041565E-5</v>
      </c>
      <c r="R80" s="7">
        <f t="shared" si="80"/>
        <v>6.5047680418694372E-5</v>
      </c>
      <c r="T80">
        <f t="shared" si="118"/>
        <v>38</v>
      </c>
      <c r="U80">
        <f t="shared" si="119"/>
        <v>0.01</v>
      </c>
      <c r="V80">
        <f t="shared" si="81"/>
        <v>2.9186047011829638E-5</v>
      </c>
      <c r="W80">
        <f t="shared" si="82"/>
        <v>1.5646050358790603E-6</v>
      </c>
      <c r="X80">
        <f t="shared" si="83"/>
        <v>1.5278552246153777E-5</v>
      </c>
      <c r="Y80">
        <f t="shared" si="84"/>
        <v>2.3469075538185905E-6</v>
      </c>
      <c r="Z80">
        <f t="shared" si="85"/>
        <v>4.5835656738461333E-6</v>
      </c>
      <c r="AA80">
        <f t="shared" si="86"/>
        <v>4.4783765124750031E-6</v>
      </c>
      <c r="AC80">
        <f t="shared" si="120"/>
        <v>0.05</v>
      </c>
      <c r="AD80">
        <f t="shared" si="87"/>
        <v>1.073845837516889E-4</v>
      </c>
      <c r="AE80">
        <f t="shared" si="88"/>
        <v>7.1364110190367827E-6</v>
      </c>
      <c r="AF80">
        <f t="shared" si="89"/>
        <v>6.4308765831484757E-5</v>
      </c>
      <c r="AG80">
        <f t="shared" si="90"/>
        <v>1.0704616528555176E-5</v>
      </c>
      <c r="AH80">
        <f t="shared" si="91"/>
        <v>1.9292629749445429E-5</v>
      </c>
      <c r="AI80">
        <f t="shared" si="92"/>
        <v>1.755688512774212E-5</v>
      </c>
      <c r="AK80">
        <f t="shared" si="121"/>
        <v>0.1</v>
      </c>
      <c r="AL80">
        <f t="shared" si="93"/>
        <v>1.6145970774364749E-4</v>
      </c>
      <c r="AM80">
        <f t="shared" si="94"/>
        <v>1.2861753166296953E-5</v>
      </c>
      <c r="AN80">
        <f t="shared" si="95"/>
        <v>1.073845837516889E-4</v>
      </c>
      <c r="AO80">
        <f t="shared" si="96"/>
        <v>1.9292629749445429E-5</v>
      </c>
      <c r="AP80">
        <f t="shared" si="97"/>
        <v>3.2215375125506669E-5</v>
      </c>
      <c r="AQ80">
        <f t="shared" si="98"/>
        <v>2.765064244046167E-5</v>
      </c>
      <c r="AS80">
        <f t="shared" si="122"/>
        <v>0.3</v>
      </c>
      <c r="AT80">
        <f t="shared" si="99"/>
        <v>2.4305607025628098E-4</v>
      </c>
      <c r="AU80">
        <f t="shared" si="100"/>
        <v>2.765064244046167E-5</v>
      </c>
      <c r="AV80">
        <f t="shared" si="101"/>
        <v>1.940283380931832E-4</v>
      </c>
      <c r="AW80">
        <f t="shared" si="102"/>
        <v>4.1475963660692515E-5</v>
      </c>
      <c r="AX80">
        <f t="shared" si="103"/>
        <v>5.8208501427954966E-5</v>
      </c>
      <c r="AY80">
        <f t="shared" si="104"/>
        <v>4.4834872033032377E-5</v>
      </c>
      <c r="BA80">
        <f t="shared" si="123"/>
        <v>0.5</v>
      </c>
      <c r="BB80">
        <f t="shared" si="105"/>
        <v>2.7038476220429678E-4</v>
      </c>
      <c r="BC80">
        <f t="shared" si="106"/>
        <v>3.5908382924490811E-5</v>
      </c>
      <c r="BD80">
        <f t="shared" si="107"/>
        <v>2.3136371798534978E-4</v>
      </c>
      <c r="BE80">
        <f t="shared" si="108"/>
        <v>5.386257438673622E-5</v>
      </c>
      <c r="BF80">
        <f t="shared" si="109"/>
        <v>6.9409115395604936E-5</v>
      </c>
      <c r="BG80">
        <f t="shared" si="110"/>
        <v>5.1198622005663169E-5</v>
      </c>
      <c r="BJ80">
        <f t="shared" si="124"/>
        <v>2</v>
      </c>
      <c r="BK80">
        <f t="shared" si="111"/>
        <v>3.0953915449722481E-4</v>
      </c>
      <c r="BL80">
        <f t="shared" si="112"/>
        <v>5.4076952440859358E-5</v>
      </c>
      <c r="BM80">
        <f t="shared" si="113"/>
        <v>2.9528572184874067E-4</v>
      </c>
      <c r="BN80">
        <f t="shared" si="114"/>
        <v>8.111542866128904E-5</v>
      </c>
      <c r="BO80">
        <f t="shared" si="115"/>
        <v>8.8585716554622217E-5</v>
      </c>
      <c r="BP80">
        <f t="shared" si="116"/>
        <v>6.0927507925902877E-5</v>
      </c>
    </row>
    <row r="81" spans="5:68" x14ac:dyDescent="0.25">
      <c r="E81">
        <f t="shared" si="117"/>
        <v>39</v>
      </c>
      <c r="F81">
        <f t="shared" si="69"/>
        <v>0.10348541179624247</v>
      </c>
      <c r="G81">
        <f t="shared" si="70"/>
        <v>0.4139416471849699</v>
      </c>
      <c r="H81">
        <f t="shared" si="71"/>
        <v>0.20697082359248495</v>
      </c>
      <c r="I81">
        <f t="shared" si="72"/>
        <v>0.4139416471849699</v>
      </c>
      <c r="J81">
        <f t="shared" si="73"/>
        <v>0.20697082359248495</v>
      </c>
      <c r="K81">
        <f t="shared" si="74"/>
        <v>0.13798054906165663</v>
      </c>
      <c r="M81" s="8">
        <f t="shared" si="75"/>
        <v>3.4638762737825073E-4</v>
      </c>
      <c r="N81" s="7">
        <f t="shared" si="76"/>
        <v>6.9277525475650142E-5</v>
      </c>
      <c r="O81" s="8">
        <f t="shared" si="77"/>
        <v>3.4638762737825073E-4</v>
      </c>
      <c r="P81" s="6">
        <f t="shared" si="78"/>
        <v>1.0391628821347521E-4</v>
      </c>
      <c r="Q81" s="6">
        <f t="shared" si="79"/>
        <v>1.0391628821347521E-4</v>
      </c>
      <c r="R81" s="7">
        <f t="shared" si="80"/>
        <v>6.9277525475650142E-5</v>
      </c>
      <c r="T81">
        <f t="shared" si="118"/>
        <v>39</v>
      </c>
      <c r="U81">
        <f t="shared" si="119"/>
        <v>0.01</v>
      </c>
      <c r="V81">
        <f t="shared" si="81"/>
        <v>3.052265677990162E-5</v>
      </c>
      <c r="W81">
        <f t="shared" si="82"/>
        <v>1.6341287989906705E-6</v>
      </c>
      <c r="X81">
        <f t="shared" si="83"/>
        <v>1.5964709984639993E-5</v>
      </c>
      <c r="Y81">
        <f t="shared" si="84"/>
        <v>2.4511931984860055E-6</v>
      </c>
      <c r="Z81">
        <f t="shared" si="85"/>
        <v>4.7894129953919976E-6</v>
      </c>
      <c r="AA81">
        <f t="shared" si="86"/>
        <v>4.6815291546719026E-6</v>
      </c>
      <c r="AC81">
        <f t="shared" si="120"/>
        <v>0.05</v>
      </c>
      <c r="AD81">
        <f t="shared" si="87"/>
        <v>1.1284057009864006E-4</v>
      </c>
      <c r="AE81">
        <f t="shared" si="88"/>
        <v>7.4661895408615625E-6</v>
      </c>
      <c r="AF81">
        <f t="shared" si="89"/>
        <v>6.7398240495887318E-5</v>
      </c>
      <c r="AG81">
        <f t="shared" si="90"/>
        <v>1.1199284311292342E-5</v>
      </c>
      <c r="AH81">
        <f t="shared" si="91"/>
        <v>2.0219472148766194E-5</v>
      </c>
      <c r="AI81">
        <f t="shared" si="92"/>
        <v>1.8426780276327284E-5</v>
      </c>
      <c r="AK81">
        <f t="shared" si="121"/>
        <v>0.1</v>
      </c>
      <c r="AL81">
        <f t="shared" si="93"/>
        <v>1.7022725330555959E-4</v>
      </c>
      <c r="AM81">
        <f t="shared" si="94"/>
        <v>1.3479648099177465E-5</v>
      </c>
      <c r="AN81">
        <f t="shared" si="95"/>
        <v>1.1284057009864006E-4</v>
      </c>
      <c r="AO81">
        <f t="shared" si="96"/>
        <v>2.0219472148766194E-5</v>
      </c>
      <c r="AP81">
        <f t="shared" si="97"/>
        <v>3.3852171029592019E-5</v>
      </c>
      <c r="AQ81">
        <f t="shared" si="98"/>
        <v>2.9110583091268331E-5</v>
      </c>
      <c r="AS81">
        <f t="shared" si="122"/>
        <v>0.3</v>
      </c>
      <c r="AT81">
        <f t="shared" si="99"/>
        <v>2.5754658080662474E-4</v>
      </c>
      <c r="AU81">
        <f t="shared" si="100"/>
        <v>2.9110583091268328E-5</v>
      </c>
      <c r="AV81">
        <f t="shared" si="101"/>
        <v>2.049748888448965E-4</v>
      </c>
      <c r="AW81">
        <f t="shared" si="102"/>
        <v>4.3665874636902491E-5</v>
      </c>
      <c r="AX81">
        <f t="shared" si="103"/>
        <v>6.1492466653468932E-5</v>
      </c>
      <c r="AY81">
        <f t="shared" si="104"/>
        <v>4.7452467209381215E-5</v>
      </c>
      <c r="BA81">
        <f t="shared" si="123"/>
        <v>0.5</v>
      </c>
      <c r="BB81">
        <f t="shared" si="105"/>
        <v>2.8698923006874864E-4</v>
      </c>
      <c r="BC81">
        <f t="shared" si="106"/>
        <v>3.7900409555156898E-5</v>
      </c>
      <c r="BD81">
        <f t="shared" si="107"/>
        <v>2.4498014332336642E-4</v>
      </c>
      <c r="BE81">
        <f t="shared" si="108"/>
        <v>5.6850614332735344E-5</v>
      </c>
      <c r="BF81">
        <f t="shared" si="109"/>
        <v>7.3494042997009922E-5</v>
      </c>
      <c r="BG81">
        <f t="shared" si="110"/>
        <v>5.4294386856733882E-5</v>
      </c>
      <c r="BJ81">
        <f t="shared" si="124"/>
        <v>2</v>
      </c>
      <c r="BK81">
        <f t="shared" si="111"/>
        <v>3.2934635575386072E-4</v>
      </c>
      <c r="BL81">
        <f t="shared" si="112"/>
        <v>5.739784601374973E-5</v>
      </c>
      <c r="BM81">
        <f t="shared" si="113"/>
        <v>3.1390322307424477E-4</v>
      </c>
      <c r="BN81">
        <f t="shared" si="114"/>
        <v>8.6096769020624589E-5</v>
      </c>
      <c r="BO81">
        <f t="shared" si="115"/>
        <v>9.4170966922273411E-5</v>
      </c>
      <c r="BP81">
        <f t="shared" si="116"/>
        <v>6.4806506781416246E-5</v>
      </c>
    </row>
    <row r="82" spans="5:68" x14ac:dyDescent="0.25">
      <c r="E82">
        <f t="shared" si="117"/>
        <v>40</v>
      </c>
      <c r="F82">
        <f t="shared" si="69"/>
        <v>0.10557595578774727</v>
      </c>
      <c r="G82">
        <f t="shared" si="70"/>
        <v>0.42230382315098908</v>
      </c>
      <c r="H82">
        <f t="shared" si="71"/>
        <v>0.21115191157549454</v>
      </c>
      <c r="I82">
        <f t="shared" si="72"/>
        <v>0.42230382315098908</v>
      </c>
      <c r="J82">
        <f t="shared" si="73"/>
        <v>0.21115191157549454</v>
      </c>
      <c r="K82">
        <f t="shared" si="74"/>
        <v>0.14076794105032969</v>
      </c>
      <c r="M82" s="8">
        <f t="shared" si="75"/>
        <v>3.6891211993548981E-4</v>
      </c>
      <c r="N82" s="7">
        <f t="shared" si="76"/>
        <v>7.3782423987097959E-5</v>
      </c>
      <c r="O82" s="8">
        <f t="shared" si="77"/>
        <v>3.6891211993548981E-4</v>
      </c>
      <c r="P82" s="6">
        <f t="shared" si="78"/>
        <v>1.1067363598064693E-4</v>
      </c>
      <c r="Q82" s="6">
        <f t="shared" si="79"/>
        <v>1.1067363598064693E-4</v>
      </c>
      <c r="R82" s="7">
        <f t="shared" si="80"/>
        <v>7.3782423987097959E-5</v>
      </c>
      <c r="T82">
        <f t="shared" si="118"/>
        <v>40</v>
      </c>
      <c r="U82">
        <f t="shared" si="119"/>
        <v>0.01</v>
      </c>
      <c r="V82">
        <f t="shared" si="81"/>
        <v>3.1919452226983004E-5</v>
      </c>
      <c r="W82">
        <f t="shared" si="82"/>
        <v>1.7067261503567193E-6</v>
      </c>
      <c r="X82">
        <f t="shared" si="83"/>
        <v>1.6681389607141354E-5</v>
      </c>
      <c r="Y82">
        <f t="shared" si="84"/>
        <v>2.5600892255350788E-6</v>
      </c>
      <c r="Z82">
        <f t="shared" si="85"/>
        <v>5.0044168821424057E-6</v>
      </c>
      <c r="AA82">
        <f t="shared" si="86"/>
        <v>4.8937740658319226E-6</v>
      </c>
      <c r="AC82">
        <f t="shared" si="120"/>
        <v>0.05</v>
      </c>
      <c r="AD82">
        <f t="shared" si="87"/>
        <v>1.1856334678052621E-4</v>
      </c>
      <c r="AE82">
        <f t="shared" si="88"/>
        <v>7.8109069173796144E-6</v>
      </c>
      <c r="AF82">
        <f t="shared" si="89"/>
        <v>7.0631709664672251E-5</v>
      </c>
      <c r="AG82">
        <f t="shared" si="90"/>
        <v>1.1716360376069421E-5</v>
      </c>
      <c r="AH82">
        <f t="shared" si="91"/>
        <v>2.1189512899401675E-5</v>
      </c>
      <c r="AI82">
        <f t="shared" si="92"/>
        <v>1.9338266057930611E-5</v>
      </c>
      <c r="AK82">
        <f t="shared" si="121"/>
        <v>0.1</v>
      </c>
      <c r="AL82">
        <f t="shared" si="93"/>
        <v>1.794529513540891E-4</v>
      </c>
      <c r="AM82">
        <f t="shared" si="94"/>
        <v>1.4126341932934449E-5</v>
      </c>
      <c r="AN82">
        <f t="shared" si="95"/>
        <v>1.1856334678052621E-4</v>
      </c>
      <c r="AO82">
        <f t="shared" si="96"/>
        <v>2.1189512899401675E-5</v>
      </c>
      <c r="AP82">
        <f t="shared" si="97"/>
        <v>3.5569004034157859E-5</v>
      </c>
      <c r="AQ82">
        <f t="shared" si="98"/>
        <v>3.0644621399854316E-5</v>
      </c>
      <c r="AS82">
        <f t="shared" si="122"/>
        <v>0.3</v>
      </c>
      <c r="AT82">
        <f t="shared" si="99"/>
        <v>2.7288017053596369E-4</v>
      </c>
      <c r="AU82">
        <f t="shared" si="100"/>
        <v>3.0644621399854316E-5</v>
      </c>
      <c r="AV82">
        <f t="shared" si="101"/>
        <v>2.1651809075608043E-4</v>
      </c>
      <c r="AW82">
        <f t="shared" si="102"/>
        <v>4.5966932099781473E-5</v>
      </c>
      <c r="AX82">
        <f t="shared" si="103"/>
        <v>6.4955427226824139E-5</v>
      </c>
      <c r="AY82">
        <f t="shared" si="104"/>
        <v>5.0218550703536544E-5</v>
      </c>
      <c r="BA82">
        <f t="shared" si="123"/>
        <v>0.5</v>
      </c>
      <c r="BB82">
        <f t="shared" si="105"/>
        <v>3.0459607618965021E-4</v>
      </c>
      <c r="BC82">
        <f t="shared" si="106"/>
        <v>3.9998979802027312E-5</v>
      </c>
      <c r="BD82">
        <f t="shared" si="107"/>
        <v>2.5937645243629976E-4</v>
      </c>
      <c r="BE82">
        <f t="shared" si="108"/>
        <v>5.9998469703040965E-5</v>
      </c>
      <c r="BF82">
        <f t="shared" si="109"/>
        <v>7.7812935730889915E-5</v>
      </c>
      <c r="BG82">
        <f t="shared" si="110"/>
        <v>5.7573435919840006E-5</v>
      </c>
      <c r="BJ82">
        <f t="shared" si="124"/>
        <v>2</v>
      </c>
      <c r="BK82">
        <f t="shared" si="111"/>
        <v>3.5041444971047915E-4</v>
      </c>
      <c r="BL82">
        <f t="shared" si="112"/>
        <v>6.0919215237930036E-5</v>
      </c>
      <c r="BM82">
        <f t="shared" si="113"/>
        <v>3.3368319743588468E-4</v>
      </c>
      <c r="BN82">
        <f t="shared" si="114"/>
        <v>9.1378822856895054E-5</v>
      </c>
      <c r="BO82">
        <f t="shared" si="115"/>
        <v>1.0010495923076539E-4</v>
      </c>
      <c r="BP82">
        <f t="shared" si="116"/>
        <v>6.893080055271935E-5</v>
      </c>
    </row>
    <row r="83" spans="5:68" x14ac:dyDescent="0.25">
      <c r="E83">
        <f t="shared" si="117"/>
        <v>41</v>
      </c>
      <c r="F83">
        <f t="shared" si="69"/>
        <v>0.10770873156926523</v>
      </c>
      <c r="G83">
        <f t="shared" si="70"/>
        <v>0.43083492627706094</v>
      </c>
      <c r="H83">
        <f t="shared" si="71"/>
        <v>0.21541746313853047</v>
      </c>
      <c r="I83">
        <f t="shared" si="72"/>
        <v>0.43083492627706094</v>
      </c>
      <c r="J83">
        <f t="shared" si="73"/>
        <v>0.21541746313853047</v>
      </c>
      <c r="K83">
        <f t="shared" si="74"/>
        <v>0.14361164209235364</v>
      </c>
      <c r="M83" s="8">
        <f t="shared" si="75"/>
        <v>3.9290130904901519E-4</v>
      </c>
      <c r="N83" s="7">
        <f t="shared" si="76"/>
        <v>7.8580261809803041E-5</v>
      </c>
      <c r="O83" s="8">
        <f t="shared" si="77"/>
        <v>3.9290130904901519E-4</v>
      </c>
      <c r="P83" s="6">
        <f t="shared" si="78"/>
        <v>1.1787039271470457E-4</v>
      </c>
      <c r="Q83" s="6">
        <f t="shared" si="79"/>
        <v>1.1787039271470457E-4</v>
      </c>
      <c r="R83" s="7">
        <f t="shared" si="80"/>
        <v>7.8580261809803041E-5</v>
      </c>
      <c r="T83">
        <f t="shared" si="118"/>
        <v>41</v>
      </c>
      <c r="U83">
        <f t="shared" si="119"/>
        <v>0.01</v>
      </c>
      <c r="V83">
        <f t="shared" si="81"/>
        <v>3.3379113325829535E-5</v>
      </c>
      <c r="W83">
        <f t="shared" si="82"/>
        <v>1.7825325791091249E-6</v>
      </c>
      <c r="X83">
        <f t="shared" si="83"/>
        <v>1.7429941033785721E-5</v>
      </c>
      <c r="Y83">
        <f t="shared" si="84"/>
        <v>2.6737988686636878E-6</v>
      </c>
      <c r="Z83">
        <f t="shared" si="85"/>
        <v>5.2289823101357165E-6</v>
      </c>
      <c r="AA83">
        <f t="shared" si="86"/>
        <v>5.1155147317909278E-6</v>
      </c>
      <c r="AC83">
        <f t="shared" si="120"/>
        <v>0.05</v>
      </c>
      <c r="AD83">
        <f t="shared" si="87"/>
        <v>1.2456549017276637E-4</v>
      </c>
      <c r="AE83">
        <f t="shared" si="88"/>
        <v>8.1712306568725083E-6</v>
      </c>
      <c r="AF83">
        <f t="shared" si="89"/>
        <v>7.4015723080727837E-5</v>
      </c>
      <c r="AG83">
        <f t="shared" si="90"/>
        <v>1.2256845985308761E-5</v>
      </c>
      <c r="AH83">
        <f t="shared" si="91"/>
        <v>2.2204716924218352E-5</v>
      </c>
      <c r="AI83">
        <f t="shared" si="92"/>
        <v>2.0293268772628841E-5</v>
      </c>
      <c r="AK83">
        <f t="shared" si="121"/>
        <v>0.1</v>
      </c>
      <c r="AL83">
        <f t="shared" si="93"/>
        <v>1.8915974599651979E-4</v>
      </c>
      <c r="AM83">
        <f t="shared" si="94"/>
        <v>1.4803144616145568E-5</v>
      </c>
      <c r="AN83">
        <f t="shared" si="95"/>
        <v>1.2456549017276637E-4</v>
      </c>
      <c r="AO83">
        <f t="shared" si="96"/>
        <v>2.2204716924218352E-5</v>
      </c>
      <c r="AP83">
        <f t="shared" si="97"/>
        <v>3.7369647051829916E-5</v>
      </c>
      <c r="AQ83">
        <f t="shared" si="98"/>
        <v>3.2256365555802592E-5</v>
      </c>
      <c r="AS83">
        <f t="shared" si="122"/>
        <v>0.3</v>
      </c>
      <c r="AT83">
        <f t="shared" si="99"/>
        <v>2.8910441103633728E-4</v>
      </c>
      <c r="AU83">
        <f t="shared" si="100"/>
        <v>3.2256365555802585E-5</v>
      </c>
      <c r="AV83">
        <f t="shared" si="101"/>
        <v>2.286891716802854E-4</v>
      </c>
      <c r="AW83">
        <f t="shared" si="102"/>
        <v>4.8384548333703878E-5</v>
      </c>
      <c r="AX83">
        <f t="shared" si="103"/>
        <v>6.8606751504085619E-5</v>
      </c>
      <c r="AY83">
        <f t="shared" si="104"/>
        <v>5.3141253082878119E-5</v>
      </c>
      <c r="BA83">
        <f t="shared" si="123"/>
        <v>0.5</v>
      </c>
      <c r="BB83">
        <f t="shared" si="105"/>
        <v>3.2326449221359695E-4</v>
      </c>
      <c r="BC83">
        <f t="shared" si="106"/>
        <v>4.2209558102901372E-5</v>
      </c>
      <c r="BD83">
        <f t="shared" si="107"/>
        <v>2.745958334070854E-4</v>
      </c>
      <c r="BE83">
        <f t="shared" si="108"/>
        <v>6.3314337154352055E-5</v>
      </c>
      <c r="BF83">
        <f t="shared" si="109"/>
        <v>8.237875002212564E-5</v>
      </c>
      <c r="BG83">
        <f t="shared" si="110"/>
        <v>6.1046333433576496E-5</v>
      </c>
      <c r="BJ83">
        <f t="shared" si="124"/>
        <v>2</v>
      </c>
      <c r="BK83">
        <f t="shared" si="111"/>
        <v>3.7282315451289704E-4</v>
      </c>
      <c r="BL83">
        <f t="shared" si="112"/>
        <v>6.4652898442719395E-5</v>
      </c>
      <c r="BM83">
        <f t="shared" si="113"/>
        <v>3.5469731153278986E-4</v>
      </c>
      <c r="BN83">
        <f t="shared" si="114"/>
        <v>9.6979347664079093E-5</v>
      </c>
      <c r="BO83">
        <f t="shared" si="115"/>
        <v>1.0640919345983697E-4</v>
      </c>
      <c r="BP83">
        <f t="shared" si="116"/>
        <v>7.3315763235080956E-5</v>
      </c>
    </row>
    <row r="84" spans="5:68" x14ac:dyDescent="0.25">
      <c r="E84">
        <f t="shared" si="117"/>
        <v>42</v>
      </c>
      <c r="F84">
        <f t="shared" si="69"/>
        <v>0.10988459227954658</v>
      </c>
      <c r="G84">
        <f t="shared" si="70"/>
        <v>0.43953836911818633</v>
      </c>
      <c r="H84">
        <f t="shared" si="71"/>
        <v>0.21976918455909317</v>
      </c>
      <c r="I84">
        <f t="shared" si="72"/>
        <v>0.43953836911818633</v>
      </c>
      <c r="J84">
        <f t="shared" si="73"/>
        <v>0.21976918455909317</v>
      </c>
      <c r="K84">
        <f t="shared" si="74"/>
        <v>0.1465127897060621</v>
      </c>
      <c r="M84" s="8">
        <f t="shared" si="75"/>
        <v>4.1845043930631448E-4</v>
      </c>
      <c r="N84" s="7">
        <f t="shared" si="76"/>
        <v>8.3690087861262895E-5</v>
      </c>
      <c r="O84" s="8">
        <f t="shared" si="77"/>
        <v>4.1845043930631448E-4</v>
      </c>
      <c r="P84" s="6">
        <f t="shared" si="78"/>
        <v>1.2553513179189434E-4</v>
      </c>
      <c r="Q84" s="6">
        <f t="shared" si="79"/>
        <v>1.2553513179189434E-4</v>
      </c>
      <c r="R84" s="7">
        <f t="shared" si="80"/>
        <v>8.3690087861262895E-5</v>
      </c>
      <c r="T84">
        <f t="shared" si="118"/>
        <v>42</v>
      </c>
      <c r="U84">
        <f t="shared" si="119"/>
        <v>0.01</v>
      </c>
      <c r="V84">
        <f t="shared" si="81"/>
        <v>3.4904438622986087E-5</v>
      </c>
      <c r="W84">
        <f t="shared" si="82"/>
        <v>1.8616895377680267E-6</v>
      </c>
      <c r="X84">
        <f t="shared" si="83"/>
        <v>1.821177370278282E-5</v>
      </c>
      <c r="Y84">
        <f t="shared" si="84"/>
        <v>2.7925343066520405E-6</v>
      </c>
      <c r="Z84">
        <f t="shared" si="85"/>
        <v>5.4635321108348451E-6</v>
      </c>
      <c r="AA84">
        <f t="shared" si="86"/>
        <v>5.3471724590965732E-6</v>
      </c>
      <c r="AC84">
        <f t="shared" si="120"/>
        <v>0.05</v>
      </c>
      <c r="AD84">
        <f t="shared" si="87"/>
        <v>1.308601514818527E-4</v>
      </c>
      <c r="AE84">
        <f t="shared" si="88"/>
        <v>8.5478578535136343E-6</v>
      </c>
      <c r="AF84">
        <f t="shared" si="89"/>
        <v>7.7557123507309377E-5</v>
      </c>
      <c r="AG84">
        <f t="shared" si="90"/>
        <v>1.2821786780270451E-5</v>
      </c>
      <c r="AH84">
        <f t="shared" si="91"/>
        <v>2.3267137052192812E-5</v>
      </c>
      <c r="AI84">
        <f t="shared" si="92"/>
        <v>2.1293801789299312E-5</v>
      </c>
      <c r="AK84">
        <f t="shared" si="121"/>
        <v>0.1</v>
      </c>
      <c r="AL84">
        <f t="shared" si="93"/>
        <v>1.9937168077062929E-4</v>
      </c>
      <c r="AM84">
        <f t="shared" si="94"/>
        <v>1.5511424701461876E-5</v>
      </c>
      <c r="AN84">
        <f t="shared" si="95"/>
        <v>1.308601514818527E-4</v>
      </c>
      <c r="AO84">
        <f t="shared" si="96"/>
        <v>2.3267137052192812E-5</v>
      </c>
      <c r="AP84">
        <f t="shared" si="97"/>
        <v>3.9258045444555809E-5</v>
      </c>
      <c r="AQ84">
        <f t="shared" si="98"/>
        <v>3.3949592619942204E-5</v>
      </c>
      <c r="AS84">
        <f t="shared" si="122"/>
        <v>0.3</v>
      </c>
      <c r="AT84">
        <f t="shared" si="99"/>
        <v>3.0626945768744043E-4</v>
      </c>
      <c r="AU84">
        <f t="shared" si="100"/>
        <v>3.3949592619942197E-5</v>
      </c>
      <c r="AV84">
        <f t="shared" si="101"/>
        <v>2.4152092028768994E-4</v>
      </c>
      <c r="AW84">
        <f t="shared" si="102"/>
        <v>5.0924388929913302E-5</v>
      </c>
      <c r="AX84">
        <f t="shared" si="103"/>
        <v>7.2456276086306986E-5</v>
      </c>
      <c r="AY84">
        <f t="shared" si="104"/>
        <v>5.622913147662968E-5</v>
      </c>
      <c r="BA84">
        <f t="shared" si="123"/>
        <v>0.5</v>
      </c>
      <c r="BB84">
        <f t="shared" si="105"/>
        <v>3.4305706735620695E-4</v>
      </c>
      <c r="BC84">
        <f t="shared" si="106"/>
        <v>4.4537876584971782E-5</v>
      </c>
      <c r="BD84">
        <f t="shared" si="107"/>
        <v>2.9068376938271078E-4</v>
      </c>
      <c r="BE84">
        <f t="shared" si="108"/>
        <v>6.6806814877457677E-5</v>
      </c>
      <c r="BF84">
        <f t="shared" si="109"/>
        <v>8.7205130814813235E-5</v>
      </c>
      <c r="BG84">
        <f t="shared" si="110"/>
        <v>6.4724232214580558E-5</v>
      </c>
      <c r="BJ84">
        <f t="shared" si="124"/>
        <v>2</v>
      </c>
      <c r="BK84">
        <f t="shared" si="111"/>
        <v>3.9665718289758707E-4</v>
      </c>
      <c r="BL84">
        <f t="shared" si="112"/>
        <v>6.8611413471241387E-5</v>
      </c>
      <c r="BM84">
        <f t="shared" si="113"/>
        <v>3.770215770334069E-4</v>
      </c>
      <c r="BN84">
        <f t="shared" si="114"/>
        <v>1.0291712020686209E-4</v>
      </c>
      <c r="BO84">
        <f t="shared" si="115"/>
        <v>1.1310647311002206E-4</v>
      </c>
      <c r="BP84">
        <f t="shared" si="116"/>
        <v>7.7977721132258606E-5</v>
      </c>
    </row>
    <row r="85" spans="5:68" x14ac:dyDescent="0.25">
      <c r="E85">
        <f t="shared" si="117"/>
        <v>43</v>
      </c>
      <c r="F85">
        <f t="shared" si="69"/>
        <v>0.11210440829188709</v>
      </c>
      <c r="G85">
        <f t="shared" si="70"/>
        <v>0.44841763316754835</v>
      </c>
      <c r="H85">
        <f t="shared" si="71"/>
        <v>0.22420881658377417</v>
      </c>
      <c r="I85">
        <f t="shared" si="72"/>
        <v>0.44841763316754835</v>
      </c>
      <c r="J85">
        <f t="shared" si="73"/>
        <v>0.22420881658377417</v>
      </c>
      <c r="K85">
        <f t="shared" si="74"/>
        <v>0.14947254438918278</v>
      </c>
      <c r="M85" s="8">
        <f t="shared" si="75"/>
        <v>4.4566094874935557E-4</v>
      </c>
      <c r="N85" s="7">
        <f t="shared" si="76"/>
        <v>8.9132189749871116E-5</v>
      </c>
      <c r="O85" s="8">
        <f t="shared" si="77"/>
        <v>4.4566094874935557E-4</v>
      </c>
      <c r="P85" s="6">
        <f t="shared" si="78"/>
        <v>1.3369828462480668E-4</v>
      </c>
      <c r="Q85" s="6">
        <f t="shared" si="79"/>
        <v>1.3369828462480668E-4</v>
      </c>
      <c r="R85" s="7">
        <f t="shared" si="80"/>
        <v>8.9132189749871116E-5</v>
      </c>
      <c r="T85">
        <f t="shared" si="118"/>
        <v>43</v>
      </c>
      <c r="U85">
        <f t="shared" si="119"/>
        <v>0.01</v>
      </c>
      <c r="V85">
        <f t="shared" si="81"/>
        <v>3.6498350467741994E-5</v>
      </c>
      <c r="W85">
        <f t="shared" si="82"/>
        <v>1.9443447044999236E-6</v>
      </c>
      <c r="X85">
        <f t="shared" si="83"/>
        <v>1.9028359190310289E-5</v>
      </c>
      <c r="Y85">
        <f t="shared" si="84"/>
        <v>2.9165170567498854E-6</v>
      </c>
      <c r="Z85">
        <f t="shared" si="85"/>
        <v>5.7085077570930861E-6</v>
      </c>
      <c r="AA85">
        <f t="shared" si="86"/>
        <v>5.5891871601640447E-6</v>
      </c>
      <c r="AC85">
        <f t="shared" si="120"/>
        <v>0.05</v>
      </c>
      <c r="AD85">
        <f t="shared" si="87"/>
        <v>1.3746108247312226E-4</v>
      </c>
      <c r="AE85">
        <f t="shared" si="88"/>
        <v>8.9415164932485841E-6</v>
      </c>
      <c r="AF85">
        <f t="shared" si="89"/>
        <v>8.1263059718796583E-5</v>
      </c>
      <c r="AG85">
        <f t="shared" si="90"/>
        <v>1.3412274739872877E-5</v>
      </c>
      <c r="AH85">
        <f t="shared" si="91"/>
        <v>2.4378917915638978E-5</v>
      </c>
      <c r="AI85">
        <f t="shared" si="92"/>
        <v>2.2341969423112418E-5</v>
      </c>
      <c r="AK85">
        <f t="shared" si="121"/>
        <v>0.1</v>
      </c>
      <c r="AL85">
        <f t="shared" si="93"/>
        <v>2.1011394922827823E-4</v>
      </c>
      <c r="AM85">
        <f t="shared" si="94"/>
        <v>1.6252611943759317E-5</v>
      </c>
      <c r="AN85">
        <f t="shared" si="95"/>
        <v>1.3746108247312226E-4</v>
      </c>
      <c r="AO85">
        <f t="shared" si="96"/>
        <v>2.4378917915638978E-5</v>
      </c>
      <c r="AP85">
        <f t="shared" si="97"/>
        <v>4.1238324741936684E-5</v>
      </c>
      <c r="AQ85">
        <f t="shared" si="98"/>
        <v>3.5728256176688885E-5</v>
      </c>
      <c r="AS85">
        <f t="shared" si="122"/>
        <v>0.3</v>
      </c>
      <c r="AT85">
        <f t="shared" si="99"/>
        <v>3.2442818357359153E-4</v>
      </c>
      <c r="AU85">
        <f t="shared" si="100"/>
        <v>3.5728256176688885E-5</v>
      </c>
      <c r="AV85">
        <f t="shared" si="101"/>
        <v>2.5504776034883847E-4</v>
      </c>
      <c r="AW85">
        <f t="shared" si="102"/>
        <v>5.3592384265033331E-5</v>
      </c>
      <c r="AX85">
        <f t="shared" si="103"/>
        <v>7.6514328104651554E-5</v>
      </c>
      <c r="AY85">
        <f t="shared" si="104"/>
        <v>5.9491190860833509E-5</v>
      </c>
      <c r="BA85">
        <f t="shared" si="123"/>
        <v>0.5</v>
      </c>
      <c r="BB85">
        <f t="shared" si="105"/>
        <v>3.6403997644208965E-4</v>
      </c>
      <c r="BC85">
        <f t="shared" si="106"/>
        <v>4.6989947588904086E-5</v>
      </c>
      <c r="BD85">
        <f t="shared" si="107"/>
        <v>3.0768815467589863E-4</v>
      </c>
      <c r="BE85">
        <f t="shared" si="108"/>
        <v>7.0484921383356139E-5</v>
      </c>
      <c r="BF85">
        <f t="shared" si="109"/>
        <v>9.2306446402769588E-5</v>
      </c>
      <c r="BG85">
        <f t="shared" si="110"/>
        <v>6.8618905079119493E-5</v>
      </c>
      <c r="BJ85">
        <f t="shared" si="124"/>
        <v>2</v>
      </c>
      <c r="BK85">
        <f t="shared" si="111"/>
        <v>4.2200655138045285E-4</v>
      </c>
      <c r="BL85">
        <f t="shared" si="112"/>
        <v>7.2807995288417935E-5</v>
      </c>
      <c r="BM85">
        <f t="shared" si="113"/>
        <v>4.0073660838541134E-4</v>
      </c>
      <c r="BN85">
        <f t="shared" si="114"/>
        <v>1.092119929326269E-4</v>
      </c>
      <c r="BO85">
        <f t="shared" si="115"/>
        <v>1.2022098251562341E-4</v>
      </c>
      <c r="BP85">
        <f t="shared" si="116"/>
        <v>8.2934010934482421E-5</v>
      </c>
    </row>
    <row r="86" spans="5:68" x14ac:dyDescent="0.25">
      <c r="E86">
        <f t="shared" si="117"/>
        <v>44</v>
      </c>
      <c r="F86">
        <f t="shared" si="69"/>
        <v>0.11436906756228982</v>
      </c>
      <c r="G86">
        <f t="shared" si="70"/>
        <v>0.45747627024915927</v>
      </c>
      <c r="H86">
        <f t="shared" si="71"/>
        <v>0.22873813512457963</v>
      </c>
      <c r="I86">
        <f t="shared" si="72"/>
        <v>0.45747627024915927</v>
      </c>
      <c r="J86">
        <f t="shared" si="73"/>
        <v>0.22873813512457963</v>
      </c>
      <c r="K86">
        <f t="shared" si="74"/>
        <v>0.15249209008305309</v>
      </c>
      <c r="M86" s="8">
        <f t="shared" si="75"/>
        <v>4.7464087161535131E-4</v>
      </c>
      <c r="N86" s="7">
        <f t="shared" si="76"/>
        <v>9.4928174323070258E-5</v>
      </c>
      <c r="O86" s="8">
        <f t="shared" si="77"/>
        <v>4.7464087161535131E-4</v>
      </c>
      <c r="P86" s="6">
        <f t="shared" si="78"/>
        <v>1.4239226148460537E-4</v>
      </c>
      <c r="Q86" s="6">
        <f t="shared" si="79"/>
        <v>1.4239226148460537E-4</v>
      </c>
      <c r="R86" s="7">
        <f t="shared" si="80"/>
        <v>9.4928174323070258E-5</v>
      </c>
      <c r="T86">
        <f t="shared" si="118"/>
        <v>44</v>
      </c>
      <c r="U86">
        <f t="shared" si="119"/>
        <v>0.01</v>
      </c>
      <c r="V86">
        <f t="shared" si="81"/>
        <v>3.8163900471283117E-5</v>
      </c>
      <c r="W86">
        <f t="shared" si="82"/>
        <v>2.0306522569043914E-6</v>
      </c>
      <c r="X86">
        <f t="shared" si="83"/>
        <v>1.988123394562296E-5</v>
      </c>
      <c r="Y86">
        <f t="shared" si="84"/>
        <v>3.0459783853565869E-6</v>
      </c>
      <c r="Z86">
        <f t="shared" si="85"/>
        <v>5.9643701836868861E-6</v>
      </c>
      <c r="AA86">
        <f t="shared" si="86"/>
        <v>5.8420181729800192E-6</v>
      </c>
      <c r="AC86">
        <f t="shared" si="120"/>
        <v>0.05</v>
      </c>
      <c r="AD86">
        <f t="shared" si="87"/>
        <v>1.4438266233866661E-4</v>
      </c>
      <c r="AE86">
        <f t="shared" si="88"/>
        <v>9.3529668171935117E-6</v>
      </c>
      <c r="AF86">
        <f t="shared" si="89"/>
        <v>8.5141000065027821E-5</v>
      </c>
      <c r="AG86">
        <f t="shared" si="90"/>
        <v>1.4029450225790263E-5</v>
      </c>
      <c r="AH86">
        <f t="shared" si="91"/>
        <v>2.5542300019508342E-5</v>
      </c>
      <c r="AI86">
        <f t="shared" si="92"/>
        <v>2.3439970984578962E-5</v>
      </c>
      <c r="AK86">
        <f t="shared" si="121"/>
        <v>0.1</v>
      </c>
      <c r="AL86">
        <f t="shared" si="93"/>
        <v>2.2141294777868717E-4</v>
      </c>
      <c r="AM86">
        <f t="shared" si="94"/>
        <v>1.7028200013005565E-5</v>
      </c>
      <c r="AN86">
        <f t="shared" si="95"/>
        <v>1.4438266233866661E-4</v>
      </c>
      <c r="AO86">
        <f t="shared" si="96"/>
        <v>2.5542300019508342E-5</v>
      </c>
      <c r="AP86">
        <f t="shared" si="97"/>
        <v>4.3314798701599974E-5</v>
      </c>
      <c r="AQ86">
        <f t="shared" si="98"/>
        <v>3.7596494326553057E-5</v>
      </c>
      <c r="AS86">
        <f t="shared" si="122"/>
        <v>0.3</v>
      </c>
      <c r="AT86">
        <f t="shared" si="99"/>
        <v>3.4363631996541433E-4</v>
      </c>
      <c r="AU86">
        <f t="shared" si="100"/>
        <v>3.7596494326553036E-5</v>
      </c>
      <c r="AV86">
        <f t="shared" si="101"/>
        <v>2.6930582839661331E-4</v>
      </c>
      <c r="AW86">
        <f t="shared" si="102"/>
        <v>5.6394741489829561E-5</v>
      </c>
      <c r="AX86">
        <f t="shared" si="103"/>
        <v>8.0791748518983984E-5</v>
      </c>
      <c r="AY86">
        <f t="shared" si="104"/>
        <v>6.2936906348338539E-5</v>
      </c>
      <c r="BA86">
        <f t="shared" si="123"/>
        <v>0.5</v>
      </c>
      <c r="BB86">
        <f t="shared" si="105"/>
        <v>3.8628317787762671E-4</v>
      </c>
      <c r="BC86">
        <f t="shared" si="106"/>
        <v>4.9572076756726083E-5</v>
      </c>
      <c r="BD86">
        <f t="shared" si="107"/>
        <v>3.2565941642000818E-4</v>
      </c>
      <c r="BE86">
        <f t="shared" si="108"/>
        <v>7.4358115135089121E-5</v>
      </c>
      <c r="BF86">
        <f t="shared" si="109"/>
        <v>9.7697824926002436E-5</v>
      </c>
      <c r="BG86">
        <f t="shared" si="110"/>
        <v>7.2742777855734037E-5</v>
      </c>
      <c r="BJ86">
        <f t="shared" si="124"/>
        <v>2</v>
      </c>
      <c r="BK86">
        <f t="shared" si="111"/>
        <v>4.4896690828207859E-4</v>
      </c>
      <c r="BL86">
        <f t="shared" si="112"/>
        <v>7.7256635575525336E-5</v>
      </c>
      <c r="BM86">
        <f t="shared" si="113"/>
        <v>4.2592789537279602E-4</v>
      </c>
      <c r="BN86">
        <f t="shared" si="114"/>
        <v>1.1588495336328799E-4</v>
      </c>
      <c r="BO86">
        <f t="shared" si="115"/>
        <v>1.277783686118388E-4</v>
      </c>
      <c r="BP86">
        <f t="shared" si="116"/>
        <v>8.820304126591005E-5</v>
      </c>
    </row>
    <row r="87" spans="5:68" x14ac:dyDescent="0.25">
      <c r="E87">
        <f t="shared" si="117"/>
        <v>45</v>
      </c>
      <c r="F87">
        <f t="shared" si="69"/>
        <v>0.11667947598465858</v>
      </c>
      <c r="G87">
        <f t="shared" si="70"/>
        <v>0.46671790393863433</v>
      </c>
      <c r="H87">
        <f t="shared" si="71"/>
        <v>0.23335895196931716</v>
      </c>
      <c r="I87">
        <f t="shared" si="72"/>
        <v>0.46671790393863433</v>
      </c>
      <c r="J87">
        <f t="shared" si="73"/>
        <v>0.23335895196931716</v>
      </c>
      <c r="K87">
        <f t="shared" si="74"/>
        <v>0.15557263464621143</v>
      </c>
      <c r="M87" s="8">
        <f t="shared" si="75"/>
        <v>5.0550526726648884E-4</v>
      </c>
      <c r="N87" s="7">
        <f t="shared" si="76"/>
        <v>1.0110105345329777E-4</v>
      </c>
      <c r="O87" s="8">
        <f t="shared" si="77"/>
        <v>5.0550526726648884E-4</v>
      </c>
      <c r="P87" s="6">
        <f t="shared" si="78"/>
        <v>1.5165158017994666E-4</v>
      </c>
      <c r="Q87" s="6">
        <f t="shared" si="79"/>
        <v>1.5165158017994666E-4</v>
      </c>
      <c r="R87" s="7">
        <f t="shared" si="80"/>
        <v>1.0110105345329777E-4</v>
      </c>
      <c r="T87">
        <f t="shared" si="118"/>
        <v>45</v>
      </c>
      <c r="U87">
        <f t="shared" si="119"/>
        <v>0.01</v>
      </c>
      <c r="V87">
        <f t="shared" si="81"/>
        <v>3.9904275206167381E-5</v>
      </c>
      <c r="W87">
        <f t="shared" si="82"/>
        <v>2.1207731578361706E-6</v>
      </c>
      <c r="X87">
        <f t="shared" si="83"/>
        <v>2.0772002146451684E-5</v>
      </c>
      <c r="Y87">
        <f t="shared" si="84"/>
        <v>3.1811597367542559E-6</v>
      </c>
      <c r="Z87">
        <f t="shared" si="85"/>
        <v>6.2316006439355052E-6</v>
      </c>
      <c r="AA87">
        <f t="shared" si="86"/>
        <v>6.106145116874307E-6</v>
      </c>
      <c r="AC87">
        <f t="shared" si="120"/>
        <v>0.05</v>
      </c>
      <c r="AD87">
        <f t="shared" si="87"/>
        <v>1.5163992575577099E-4</v>
      </c>
      <c r="AE87">
        <f t="shared" si="88"/>
        <v>9.7830027450824098E-6</v>
      </c>
      <c r="AF87">
        <f t="shared" si="89"/>
        <v>8.9198746634485421E-5</v>
      </c>
      <c r="AG87">
        <f t="shared" si="90"/>
        <v>1.4674504117623614E-5</v>
      </c>
      <c r="AH87">
        <f t="shared" si="91"/>
        <v>2.6759623990345626E-5</v>
      </c>
      <c r="AI87">
        <f t="shared" si="92"/>
        <v>2.4590105007724335E-5</v>
      </c>
      <c r="AK87">
        <f t="shared" si="121"/>
        <v>0.1</v>
      </c>
      <c r="AL87">
        <f t="shared" si="93"/>
        <v>2.3329633089120069E-4</v>
      </c>
      <c r="AM87">
        <f t="shared" si="94"/>
        <v>1.7839749326897084E-5</v>
      </c>
      <c r="AN87">
        <f t="shared" si="95"/>
        <v>1.5163992575577099E-4</v>
      </c>
      <c r="AO87">
        <f t="shared" si="96"/>
        <v>2.6759623990345626E-5</v>
      </c>
      <c r="AP87">
        <f t="shared" si="97"/>
        <v>4.5491977726731298E-5</v>
      </c>
      <c r="AQ87">
        <f t="shared" si="98"/>
        <v>3.9558638033861377E-5</v>
      </c>
      <c r="AS87">
        <f t="shared" si="122"/>
        <v>0.3</v>
      </c>
      <c r="AT87">
        <f t="shared" si="99"/>
        <v>3.6395260366874939E-4</v>
      </c>
      <c r="AU87">
        <f t="shared" si="100"/>
        <v>3.9558638033861377E-5</v>
      </c>
      <c r="AV87">
        <f t="shared" si="101"/>
        <v>2.8433305491546487E-4</v>
      </c>
      <c r="AW87">
        <f t="shared" si="102"/>
        <v>5.9337957050792069E-5</v>
      </c>
      <c r="AX87">
        <f t="shared" si="103"/>
        <v>8.5299916474639476E-5</v>
      </c>
      <c r="AY87">
        <f t="shared" si="104"/>
        <v>6.6576246528818052E-5</v>
      </c>
      <c r="BA87">
        <f t="shared" si="123"/>
        <v>0.5</v>
      </c>
      <c r="BB87">
        <f t="shared" si="105"/>
        <v>4.0986062205114194E-4</v>
      </c>
      <c r="BC87">
        <f t="shared" si="106"/>
        <v>5.2290876708390566E-5</v>
      </c>
      <c r="BD87">
        <f t="shared" si="107"/>
        <v>3.4465064202805193E-4</v>
      </c>
      <c r="BE87">
        <f t="shared" si="108"/>
        <v>7.8436315062585863E-5</v>
      </c>
      <c r="BF87">
        <f t="shared" si="109"/>
        <v>1.0339519260841558E-4</v>
      </c>
      <c r="BG87">
        <f t="shared" si="110"/>
        <v>7.7108964064568012E-5</v>
      </c>
      <c r="BJ87">
        <f t="shared" si="124"/>
        <v>2</v>
      </c>
      <c r="BK87">
        <f t="shared" si="111"/>
        <v>4.7763988171268368E-4</v>
      </c>
      <c r="BL87">
        <f t="shared" si="112"/>
        <v>8.1972124410228397E-5</v>
      </c>
      <c r="BM87">
        <f t="shared" si="113"/>
        <v>4.5268609134303968E-4</v>
      </c>
      <c r="BN87">
        <f t="shared" si="114"/>
        <v>1.2295818661534259E-4</v>
      </c>
      <c r="BO87">
        <f t="shared" si="115"/>
        <v>1.3580582740291191E-4</v>
      </c>
      <c r="BP87">
        <f t="shared" si="116"/>
        <v>9.3804357903152941E-5</v>
      </c>
    </row>
    <row r="88" spans="5:68" x14ac:dyDescent="0.25">
      <c r="E88">
        <f t="shared" si="117"/>
        <v>46</v>
      </c>
      <c r="F88">
        <f t="shared" si="69"/>
        <v>0.11903655775316842</v>
      </c>
      <c r="G88">
        <f t="shared" si="70"/>
        <v>0.47614623101267367</v>
      </c>
      <c r="H88">
        <f t="shared" si="71"/>
        <v>0.23807311550633684</v>
      </c>
      <c r="I88">
        <f t="shared" si="72"/>
        <v>0.47614623101267367</v>
      </c>
      <c r="J88">
        <f t="shared" si="73"/>
        <v>0.23807311550633684</v>
      </c>
      <c r="K88">
        <f t="shared" si="74"/>
        <v>0.1587154103375579</v>
      </c>
      <c r="M88" s="8">
        <f t="shared" si="75"/>
        <v>5.3837667701160522E-4</v>
      </c>
      <c r="N88" s="7">
        <f t="shared" si="76"/>
        <v>1.0767533540232104E-4</v>
      </c>
      <c r="O88" s="8">
        <f t="shared" si="77"/>
        <v>5.3837667701160522E-4</v>
      </c>
      <c r="P88" s="6">
        <f t="shared" si="78"/>
        <v>1.6151300310348157E-4</v>
      </c>
      <c r="Q88" s="6">
        <f t="shared" si="79"/>
        <v>1.6151300310348157E-4</v>
      </c>
      <c r="R88" s="7">
        <f t="shared" si="80"/>
        <v>1.0767533540232104E-4</v>
      </c>
      <c r="T88">
        <f t="shared" si="118"/>
        <v>46</v>
      </c>
      <c r="U88">
        <f t="shared" si="119"/>
        <v>0.01</v>
      </c>
      <c r="V88">
        <f t="shared" si="81"/>
        <v>4.1722802156692352E-5</v>
      </c>
      <c r="W88">
        <f t="shared" si="82"/>
        <v>2.2148754537914739E-6</v>
      </c>
      <c r="X88">
        <f t="shared" si="83"/>
        <v>2.1702338679978918E-5</v>
      </c>
      <c r="Y88">
        <f t="shared" si="84"/>
        <v>3.3223131806872117E-6</v>
      </c>
      <c r="Z88">
        <f t="shared" si="85"/>
        <v>6.5107016039936766E-6</v>
      </c>
      <c r="AA88">
        <f t="shared" si="86"/>
        <v>6.3820687859448797E-6</v>
      </c>
      <c r="AC88">
        <f t="shared" si="120"/>
        <v>0.05</v>
      </c>
      <c r="AD88">
        <f t="shared" si="87"/>
        <v>1.5924859218848886E-4</v>
      </c>
      <c r="AE88">
        <f t="shared" si="88"/>
        <v>1.0232453361404712E-5</v>
      </c>
      <c r="AF88">
        <f t="shared" si="89"/>
        <v>9.3444450042711873E-5</v>
      </c>
      <c r="AG88">
        <f t="shared" si="90"/>
        <v>1.5348680042107068E-5</v>
      </c>
      <c r="AH88">
        <f t="shared" si="91"/>
        <v>2.8033335012813566E-5</v>
      </c>
      <c r="AI88">
        <f t="shared" si="92"/>
        <v>2.5794773665292957E-5</v>
      </c>
      <c r="AK88">
        <f t="shared" si="121"/>
        <v>0.1</v>
      </c>
      <c r="AL88">
        <f t="shared" si="93"/>
        <v>2.4579306876174528E-4</v>
      </c>
      <c r="AM88">
        <f t="shared" si="94"/>
        <v>1.8688890008542374E-5</v>
      </c>
      <c r="AN88">
        <f t="shared" si="95"/>
        <v>1.5924859218848886E-4</v>
      </c>
      <c r="AO88">
        <f t="shared" si="96"/>
        <v>2.8033335012813566E-5</v>
      </c>
      <c r="AP88">
        <f t="shared" si="97"/>
        <v>4.7774577656546661E-5</v>
      </c>
      <c r="AQ88">
        <f t="shared" si="98"/>
        <v>4.1619219845401584E-5</v>
      </c>
      <c r="AS88">
        <f t="shared" si="122"/>
        <v>0.3</v>
      </c>
      <c r="AT88">
        <f t="shared" si="99"/>
        <v>3.8543893155646835E-4</v>
      </c>
      <c r="AU88">
        <f t="shared" si="100"/>
        <v>4.1619219845401584E-5</v>
      </c>
      <c r="AV88">
        <f t="shared" si="101"/>
        <v>3.0016924921345459E-4</v>
      </c>
      <c r="AW88">
        <f t="shared" si="102"/>
        <v>6.2428829768102379E-5</v>
      </c>
      <c r="AX88">
        <f t="shared" si="103"/>
        <v>9.0050774764036367E-5</v>
      </c>
      <c r="AY88">
        <f t="shared" si="104"/>
        <v>7.0419697905779057E-5</v>
      </c>
      <c r="BA88">
        <f t="shared" si="123"/>
        <v>0.5</v>
      </c>
      <c r="BB88">
        <f t="shared" si="105"/>
        <v>4.3485047067791659E-4</v>
      </c>
      <c r="BC88">
        <f t="shared" si="106"/>
        <v>5.5153281332970218E-5</v>
      </c>
      <c r="BD88">
        <f t="shared" si="107"/>
        <v>3.647177127175708E-4</v>
      </c>
      <c r="BE88">
        <f t="shared" si="108"/>
        <v>8.2729921999455326E-5</v>
      </c>
      <c r="BF88">
        <f t="shared" si="109"/>
        <v>1.0941531381527125E-4</v>
      </c>
      <c r="BG88">
        <f t="shared" si="110"/>
        <v>8.1731301342367991E-5</v>
      </c>
      <c r="BJ88">
        <f t="shared" si="124"/>
        <v>2</v>
      </c>
      <c r="BK88">
        <f t="shared" si="111"/>
        <v>5.0813344870505707E-4</v>
      </c>
      <c r="BL88">
        <f t="shared" si="112"/>
        <v>8.6970094135583323E-5</v>
      </c>
      <c r="BM88">
        <f t="shared" si="113"/>
        <v>4.8110731797053379E-4</v>
      </c>
      <c r="BN88">
        <f t="shared" si="114"/>
        <v>1.3045514120337497E-4</v>
      </c>
      <c r="BO88">
        <f t="shared" si="115"/>
        <v>1.4433219539116015E-4</v>
      </c>
      <c r="BP88">
        <f t="shared" si="116"/>
        <v>9.9758712877751556E-5</v>
      </c>
    </row>
    <row r="89" spans="5:68" x14ac:dyDescent="0.25">
      <c r="E89">
        <f t="shared" si="117"/>
        <v>47</v>
      </c>
      <c r="F89">
        <f t="shared" si="69"/>
        <v>0.12144125573195468</v>
      </c>
      <c r="G89">
        <f t="shared" si="70"/>
        <v>0.4857650229278187</v>
      </c>
      <c r="H89">
        <f t="shared" si="71"/>
        <v>0.24288251146390935</v>
      </c>
      <c r="I89">
        <f t="shared" si="72"/>
        <v>0.4857650229278187</v>
      </c>
      <c r="J89">
        <f t="shared" si="73"/>
        <v>0.24288251146390935</v>
      </c>
      <c r="K89">
        <f t="shared" si="74"/>
        <v>0.1619216743092729</v>
      </c>
      <c r="M89" s="8">
        <f t="shared" si="75"/>
        <v>5.7338561063352274E-4</v>
      </c>
      <c r="N89" s="7">
        <f t="shared" si="76"/>
        <v>1.1467712212670456E-4</v>
      </c>
      <c r="O89" s="8">
        <f t="shared" si="77"/>
        <v>5.7338561063352274E-4</v>
      </c>
      <c r="P89" s="6">
        <f t="shared" si="78"/>
        <v>1.7201568319005683E-4</v>
      </c>
      <c r="Q89" s="6">
        <f t="shared" si="79"/>
        <v>1.7201568319005683E-4</v>
      </c>
      <c r="R89" s="7">
        <f t="shared" si="80"/>
        <v>1.1467712212670456E-4</v>
      </c>
      <c r="T89">
        <f t="shared" si="118"/>
        <v>47</v>
      </c>
      <c r="U89">
        <f t="shared" si="119"/>
        <v>0.01</v>
      </c>
      <c r="V89">
        <f t="shared" si="81"/>
        <v>4.3622955931189197E-5</v>
      </c>
      <c r="W89">
        <f t="shared" si="82"/>
        <v>2.3131345864107291E-6</v>
      </c>
      <c r="X89">
        <f t="shared" si="83"/>
        <v>2.2673992254911416E-5</v>
      </c>
      <c r="Y89">
        <f t="shared" si="84"/>
        <v>3.4697018796160934E-6</v>
      </c>
      <c r="Z89">
        <f t="shared" si="85"/>
        <v>6.8021976764734248E-6</v>
      </c>
      <c r="AA89">
        <f t="shared" si="86"/>
        <v>6.670312081791961E-6</v>
      </c>
      <c r="AC89">
        <f t="shared" si="120"/>
        <v>0.05</v>
      </c>
      <c r="AD89">
        <f t="shared" si="87"/>
        <v>1.6722509648727752E-4</v>
      </c>
      <c r="AE89">
        <f t="shared" si="88"/>
        <v>1.0702184466991092E-5</v>
      </c>
      <c r="AF89">
        <f t="shared" si="89"/>
        <v>9.7886624873499587E-5</v>
      </c>
      <c r="AG89">
        <f t="shared" si="90"/>
        <v>1.6053276700486637E-5</v>
      </c>
      <c r="AH89">
        <f t="shared" si="91"/>
        <v>2.9365987462049877E-5</v>
      </c>
      <c r="AI89">
        <f t="shared" si="92"/>
        <v>2.7056487379235169E-5</v>
      </c>
      <c r="AK89">
        <f t="shared" si="121"/>
        <v>0.1</v>
      </c>
      <c r="AL89">
        <f t="shared" si="93"/>
        <v>2.5893350755180959E-4</v>
      </c>
      <c r="AM89">
        <f t="shared" si="94"/>
        <v>1.9577324974699917E-5</v>
      </c>
      <c r="AN89">
        <f t="shared" si="95"/>
        <v>1.6722509648727752E-4</v>
      </c>
      <c r="AO89">
        <f t="shared" si="96"/>
        <v>2.9365987462049877E-5</v>
      </c>
      <c r="AP89">
        <f t="shared" si="97"/>
        <v>5.016752894618325E-5</v>
      </c>
      <c r="AQ89">
        <f t="shared" si="98"/>
        <v>4.3782982996395954E-5</v>
      </c>
      <c r="AS89">
        <f t="shared" si="122"/>
        <v>0.3</v>
      </c>
      <c r="AT89">
        <f t="shared" si="99"/>
        <v>4.0816052261258057E-4</v>
      </c>
      <c r="AU89">
        <f t="shared" si="100"/>
        <v>4.378298299639596E-5</v>
      </c>
      <c r="AV89">
        <f t="shared" si="101"/>
        <v>3.1685618813950757E-4</v>
      </c>
      <c r="AW89">
        <f t="shared" si="102"/>
        <v>6.5674474494593934E-5</v>
      </c>
      <c r="AX89">
        <f t="shared" si="103"/>
        <v>9.5056856441852271E-5</v>
      </c>
      <c r="AY89">
        <f t="shared" si="104"/>
        <v>7.4478290479561372E-5</v>
      </c>
      <c r="BA89">
        <f t="shared" si="123"/>
        <v>0.5</v>
      </c>
      <c r="BB89">
        <f t="shared" si="105"/>
        <v>4.6133532763138621E-4</v>
      </c>
      <c r="BC89">
        <f t="shared" si="106"/>
        <v>5.8166560721591776E-5</v>
      </c>
      <c r="BD89">
        <f t="shared" si="107"/>
        <v>3.8591944337444461E-4</v>
      </c>
      <c r="BE89">
        <f t="shared" si="108"/>
        <v>8.7249841082387661E-5</v>
      </c>
      <c r="BF89">
        <f t="shared" si="109"/>
        <v>1.1577583301233338E-4</v>
      </c>
      <c r="BG89">
        <f t="shared" si="110"/>
        <v>8.6624389695632943E-5</v>
      </c>
      <c r="BJ89">
        <f t="shared" si="124"/>
        <v>2</v>
      </c>
      <c r="BK89">
        <f t="shared" si="111"/>
        <v>5.4056232675242207E-4</v>
      </c>
      <c r="BL89">
        <f t="shared" si="112"/>
        <v>9.2267065526277251E-5</v>
      </c>
      <c r="BM89">
        <f t="shared" si="113"/>
        <v>5.1129348746785592E-4</v>
      </c>
      <c r="BN89">
        <f t="shared" si="114"/>
        <v>1.3840059828941587E-4</v>
      </c>
      <c r="BO89">
        <f t="shared" si="115"/>
        <v>1.5338804624035677E-4</v>
      </c>
      <c r="BP89">
        <f t="shared" si="116"/>
        <v>1.0608813768735959E-4</v>
      </c>
    </row>
    <row r="90" spans="5:68" x14ac:dyDescent="0.25">
      <c r="E90">
        <f t="shared" si="117"/>
        <v>48</v>
      </c>
      <c r="F90">
        <f t="shared" si="69"/>
        <v>0.12389453183227216</v>
      </c>
      <c r="G90">
        <f t="shared" si="70"/>
        <v>0.49557812732908862</v>
      </c>
      <c r="H90">
        <f t="shared" si="71"/>
        <v>0.24778906366454431</v>
      </c>
      <c r="I90">
        <f t="shared" si="72"/>
        <v>0.49557812732908862</v>
      </c>
      <c r="J90">
        <f t="shared" si="73"/>
        <v>0.24778906366454431</v>
      </c>
      <c r="K90">
        <f t="shared" si="74"/>
        <v>0.16519270910969622</v>
      </c>
      <c r="M90" s="8">
        <f t="shared" si="75"/>
        <v>6.1067106455373315E-4</v>
      </c>
      <c r="N90" s="7">
        <f t="shared" si="76"/>
        <v>1.2213421291074663E-4</v>
      </c>
      <c r="O90" s="8">
        <f t="shared" si="77"/>
        <v>6.1067106455373315E-4</v>
      </c>
      <c r="P90" s="6">
        <f t="shared" si="78"/>
        <v>1.8320131936611994E-4</v>
      </c>
      <c r="Q90" s="6">
        <f t="shared" si="79"/>
        <v>1.8320131936611994E-4</v>
      </c>
      <c r="R90" s="7">
        <f t="shared" si="80"/>
        <v>1.2213421291074663E-4</v>
      </c>
      <c r="T90">
        <f t="shared" si="118"/>
        <v>48</v>
      </c>
      <c r="U90">
        <f t="shared" si="119"/>
        <v>0.01</v>
      </c>
      <c r="V90">
        <f t="shared" si="81"/>
        <v>4.5608364747763739E-5</v>
      </c>
      <c r="W90">
        <f t="shared" si="82"/>
        <v>2.4157337176742143E-6</v>
      </c>
      <c r="X90">
        <f t="shared" si="83"/>
        <v>2.368878865041331E-5</v>
      </c>
      <c r="Y90">
        <f t="shared" si="84"/>
        <v>3.6236005765113211E-6</v>
      </c>
      <c r="Z90">
        <f t="shared" si="85"/>
        <v>7.1066365951239935E-6</v>
      </c>
      <c r="AA90">
        <f t="shared" si="86"/>
        <v>6.971420987289647E-6</v>
      </c>
      <c r="AC90">
        <f t="shared" si="120"/>
        <v>0.05</v>
      </c>
      <c r="AD90">
        <f t="shared" si="87"/>
        <v>1.7558662084404944E-4</v>
      </c>
      <c r="AE90">
        <f t="shared" si="88"/>
        <v>1.1193100198926799E-5</v>
      </c>
      <c r="AF90">
        <f t="shared" si="89"/>
        <v>1.0253416580161025E-4</v>
      </c>
      <c r="AG90">
        <f t="shared" si="90"/>
        <v>1.6789650298390198E-5</v>
      </c>
      <c r="AH90">
        <f t="shared" si="91"/>
        <v>3.0760249740483078E-5</v>
      </c>
      <c r="AI90">
        <f t="shared" si="92"/>
        <v>2.8377869635092456E-5</v>
      </c>
      <c r="AK90">
        <f t="shared" si="121"/>
        <v>0.1</v>
      </c>
      <c r="AL90">
        <f t="shared" si="93"/>
        <v>2.7274943231360822E-4</v>
      </c>
      <c r="AM90">
        <f t="shared" si="94"/>
        <v>2.0506833160322051E-5</v>
      </c>
      <c r="AN90">
        <f t="shared" si="95"/>
        <v>1.7558662084404944E-4</v>
      </c>
      <c r="AO90">
        <f t="shared" si="96"/>
        <v>3.0760249740483078E-5</v>
      </c>
      <c r="AP90">
        <f t="shared" si="97"/>
        <v>5.2675986253214838E-5</v>
      </c>
      <c r="AQ90">
        <f t="shared" si="98"/>
        <v>4.6054890920936353E-5</v>
      </c>
      <c r="AS90">
        <f t="shared" si="122"/>
        <v>0.3</v>
      </c>
      <c r="AT90">
        <f t="shared" si="99"/>
        <v>4.3218608783236105E-4</v>
      </c>
      <c r="AU90">
        <f t="shared" si="100"/>
        <v>4.6054890920936353E-5</v>
      </c>
      <c r="AV90">
        <f t="shared" si="101"/>
        <v>3.3443770881543005E-4</v>
      </c>
      <c r="AW90">
        <f t="shared" si="102"/>
        <v>6.9082336381404529E-5</v>
      </c>
      <c r="AX90">
        <f t="shared" si="103"/>
        <v>1.0033131264462902E-4</v>
      </c>
      <c r="AY90">
        <f t="shared" si="104"/>
        <v>7.8763624527451297E-5</v>
      </c>
      <c r="BA90">
        <f t="shared" si="123"/>
        <v>0.5</v>
      </c>
      <c r="BB90">
        <f t="shared" si="105"/>
        <v>4.8940248182677293E-4</v>
      </c>
      <c r="BC90">
        <f t="shared" si="106"/>
        <v>6.1338336770417584E-5</v>
      </c>
      <c r="BD90">
        <f t="shared" si="107"/>
        <v>4.0831772904055075E-4</v>
      </c>
      <c r="BE90">
        <f t="shared" si="108"/>
        <v>9.200750515562637E-5</v>
      </c>
      <c r="BF90">
        <f t="shared" si="109"/>
        <v>1.2249531871216522E-4</v>
      </c>
      <c r="BG90">
        <f t="shared" si="110"/>
        <v>9.1803631668041632E-5</v>
      </c>
      <c r="BJ90">
        <f t="shared" si="124"/>
        <v>2</v>
      </c>
      <c r="BK90">
        <f t="shared" si="111"/>
        <v>5.7504838908070514E-4</v>
      </c>
      <c r="BL90">
        <f t="shared" si="112"/>
        <v>9.7880496365354585E-5</v>
      </c>
      <c r="BM90">
        <f t="shared" si="113"/>
        <v>5.4335264320412981E-4</v>
      </c>
      <c r="BN90">
        <f t="shared" si="114"/>
        <v>1.4682074454803188E-4</v>
      </c>
      <c r="BO90">
        <f t="shared" si="115"/>
        <v>1.6300579296123896E-4</v>
      </c>
      <c r="BP90">
        <f t="shared" si="116"/>
        <v>1.1281602085291235E-4</v>
      </c>
    </row>
    <row r="91" spans="5:68" x14ac:dyDescent="0.25">
      <c r="E91">
        <f t="shared" si="117"/>
        <v>49</v>
      </c>
      <c r="F91">
        <f t="shared" si="69"/>
        <v>0.12639736739727156</v>
      </c>
      <c r="G91">
        <f t="shared" si="70"/>
        <v>0.50558946958908624</v>
      </c>
      <c r="H91">
        <f t="shared" si="71"/>
        <v>0.25279473479454312</v>
      </c>
      <c r="I91">
        <f t="shared" si="72"/>
        <v>0.50558946958908624</v>
      </c>
      <c r="J91">
        <f t="shared" si="73"/>
        <v>0.25279473479454312</v>
      </c>
      <c r="K91">
        <f t="shared" si="74"/>
        <v>0.16852982319636209</v>
      </c>
      <c r="M91" s="8">
        <f t="shared" si="75"/>
        <v>6.5038107369167928E-4</v>
      </c>
      <c r="N91" s="7">
        <f t="shared" si="76"/>
        <v>1.3007621473833586E-4</v>
      </c>
      <c r="O91" s="8">
        <f t="shared" si="77"/>
        <v>6.5038107369167928E-4</v>
      </c>
      <c r="P91" s="6">
        <f t="shared" si="78"/>
        <v>1.9511432210750379E-4</v>
      </c>
      <c r="Q91" s="6">
        <f t="shared" si="79"/>
        <v>1.9511432210750379E-4</v>
      </c>
      <c r="R91" s="7">
        <f t="shared" si="80"/>
        <v>1.3007621473833586E-4</v>
      </c>
      <c r="T91">
        <f t="shared" si="118"/>
        <v>49</v>
      </c>
      <c r="U91">
        <f t="shared" si="119"/>
        <v>0.01</v>
      </c>
      <c r="V91">
        <f t="shared" si="81"/>
        <v>4.7682817205509292E-5</v>
      </c>
      <c r="W91">
        <f t="shared" si="82"/>
        <v>2.5228640693923368E-6</v>
      </c>
      <c r="X91">
        <f t="shared" si="83"/>
        <v>2.474863410791533E-5</v>
      </c>
      <c r="Y91">
        <f t="shared" si="84"/>
        <v>3.7842961040885054E-6</v>
      </c>
      <c r="Z91">
        <f t="shared" si="85"/>
        <v>7.4245902323745988E-6</v>
      </c>
      <c r="AA91">
        <f t="shared" si="86"/>
        <v>7.2859655831993462E-6</v>
      </c>
      <c r="AC91">
        <f t="shared" si="120"/>
        <v>0.05</v>
      </c>
      <c r="AD91">
        <f t="shared" si="87"/>
        <v>1.8435112816251106E-4</v>
      </c>
      <c r="AE91">
        <f t="shared" si="88"/>
        <v>1.1706144721797928E-5</v>
      </c>
      <c r="AF91">
        <f t="shared" si="89"/>
        <v>1.0739636442704094E-4</v>
      </c>
      <c r="AG91">
        <f t="shared" si="90"/>
        <v>1.7559217082696893E-5</v>
      </c>
      <c r="AH91">
        <f t="shared" si="91"/>
        <v>3.2218909328112289E-5</v>
      </c>
      <c r="AI91">
        <f t="shared" si="92"/>
        <v>2.9761662009275186E-5</v>
      </c>
      <c r="AK91">
        <f t="shared" si="121"/>
        <v>0.1</v>
      </c>
      <c r="AL91">
        <f t="shared" si="93"/>
        <v>2.872741327201128E-4</v>
      </c>
      <c r="AM91">
        <f t="shared" si="94"/>
        <v>2.1479272885408188E-5</v>
      </c>
      <c r="AN91">
        <f t="shared" si="95"/>
        <v>1.8435112816251106E-4</v>
      </c>
      <c r="AO91">
        <f t="shared" si="96"/>
        <v>3.2218909328112289E-5</v>
      </c>
      <c r="AP91">
        <f t="shared" si="97"/>
        <v>5.530533844875333E-5</v>
      </c>
      <c r="AQ91">
        <f t="shared" si="98"/>
        <v>4.8440137184769157E-5</v>
      </c>
      <c r="AS91">
        <f t="shared" si="122"/>
        <v>0.3</v>
      </c>
      <c r="AT91">
        <f t="shared" si="99"/>
        <v>4.5758800833710849E-4</v>
      </c>
      <c r="AU91">
        <f t="shared" si="100"/>
        <v>4.8440137184769157E-5</v>
      </c>
      <c r="AV91">
        <f t="shared" si="101"/>
        <v>3.5295980555969265E-4</v>
      </c>
      <c r="AW91">
        <f t="shared" si="102"/>
        <v>7.2660205777153738E-5</v>
      </c>
      <c r="AX91">
        <f t="shared" si="103"/>
        <v>1.0588794166790778E-4</v>
      </c>
      <c r="AY91">
        <f t="shared" si="104"/>
        <v>8.3287898634248032E-5</v>
      </c>
      <c r="BA91">
        <f t="shared" si="123"/>
        <v>0.5</v>
      </c>
      <c r="BB91">
        <f t="shared" si="105"/>
        <v>5.1914416274932782E-4</v>
      </c>
      <c r="BC91">
        <f t="shared" si="106"/>
        <v>6.4676599483230894E-5</v>
      </c>
      <c r="BD91">
        <f t="shared" si="107"/>
        <v>4.3197769832249477E-4</v>
      </c>
      <c r="BE91">
        <f t="shared" si="108"/>
        <v>9.7014899224846335E-5</v>
      </c>
      <c r="BF91">
        <f t="shared" si="109"/>
        <v>1.2959330949674844E-4</v>
      </c>
      <c r="BG91">
        <f t="shared" si="110"/>
        <v>9.7285274512076307E-5</v>
      </c>
      <c r="BJ91">
        <f t="shared" si="124"/>
        <v>2</v>
      </c>
      <c r="BK91">
        <f t="shared" si="111"/>
        <v>6.1172110506114031E-4</v>
      </c>
      <c r="BL91">
        <f t="shared" si="112"/>
        <v>1.0382883254986556E-4</v>
      </c>
      <c r="BM91">
        <f t="shared" si="113"/>
        <v>5.7739931973961633E-4</v>
      </c>
      <c r="BN91">
        <f t="shared" si="114"/>
        <v>1.5574324882479835E-4</v>
      </c>
      <c r="BO91">
        <f t="shared" si="115"/>
        <v>1.7321979592188489E-4</v>
      </c>
      <c r="BP91">
        <f t="shared" si="116"/>
        <v>1.199671900722182E-4</v>
      </c>
    </row>
    <row r="92" spans="5:68" x14ac:dyDescent="0.25">
      <c r="E92">
        <f t="shared" si="117"/>
        <v>50</v>
      </c>
      <c r="F92">
        <f t="shared" si="69"/>
        <v>0.12895076359455057</v>
      </c>
      <c r="G92">
        <f t="shared" si="70"/>
        <v>0.51580305437820229</v>
      </c>
      <c r="H92">
        <f t="shared" si="71"/>
        <v>0.25790152718910114</v>
      </c>
      <c r="I92">
        <f t="shared" si="72"/>
        <v>0.51580305437820229</v>
      </c>
      <c r="J92">
        <f t="shared" si="73"/>
        <v>0.25790152718910114</v>
      </c>
      <c r="K92">
        <f t="shared" si="74"/>
        <v>0.17193435145940075</v>
      </c>
      <c r="M92" s="8">
        <f t="shared" si="75"/>
        <v>6.9267329920971103E-4</v>
      </c>
      <c r="N92" s="7">
        <f t="shared" si="76"/>
        <v>1.3853465984194221E-4</v>
      </c>
      <c r="O92" s="8">
        <f t="shared" si="77"/>
        <v>6.9267329920971103E-4</v>
      </c>
      <c r="P92" s="6">
        <f t="shared" si="78"/>
        <v>2.0780198976291331E-4</v>
      </c>
      <c r="Q92" s="6">
        <f t="shared" si="79"/>
        <v>2.0780198976291331E-4</v>
      </c>
      <c r="R92" s="7">
        <f t="shared" si="80"/>
        <v>1.3853465984194221E-4</v>
      </c>
      <c r="T92">
        <f t="shared" si="118"/>
        <v>50</v>
      </c>
      <c r="U92">
        <f t="shared" si="119"/>
        <v>0.01</v>
      </c>
      <c r="V92">
        <f t="shared" si="81"/>
        <v>4.9850269353746574E-5</v>
      </c>
      <c r="W92">
        <f t="shared" si="82"/>
        <v>2.6347252776188E-6</v>
      </c>
      <c r="X92">
        <f t="shared" si="83"/>
        <v>2.5855518872080941E-5</v>
      </c>
      <c r="Y92">
        <f t="shared" si="84"/>
        <v>3.9520879164282002E-6</v>
      </c>
      <c r="Z92">
        <f t="shared" si="85"/>
        <v>7.7566556616242825E-6</v>
      </c>
      <c r="AA92">
        <f t="shared" si="86"/>
        <v>7.6145411095087598E-6</v>
      </c>
      <c r="AC92">
        <f t="shared" si="120"/>
        <v>0.05</v>
      </c>
      <c r="AD92">
        <f t="shared" si="87"/>
        <v>1.9353739690630868E-4</v>
      </c>
      <c r="AE92">
        <f t="shared" si="88"/>
        <v>1.2242303993408709E-5</v>
      </c>
      <c r="AF92">
        <f t="shared" si="89"/>
        <v>1.1248292685217797E-4</v>
      </c>
      <c r="AG92">
        <f t="shared" si="90"/>
        <v>1.8363455990113063E-5</v>
      </c>
      <c r="AH92">
        <f t="shared" si="91"/>
        <v>3.3744878055653394E-5</v>
      </c>
      <c r="AI92">
        <f t="shared" si="92"/>
        <v>3.121072941862379E-5</v>
      </c>
      <c r="AK92">
        <f t="shared" si="121"/>
        <v>0.1</v>
      </c>
      <c r="AL92">
        <f t="shared" si="93"/>
        <v>3.025424717239064E-4</v>
      </c>
      <c r="AM92">
        <f t="shared" si="94"/>
        <v>2.2496585370435599E-5</v>
      </c>
      <c r="AN92">
        <f t="shared" si="95"/>
        <v>1.9353739690630868E-4</v>
      </c>
      <c r="AO92">
        <f t="shared" si="96"/>
        <v>3.3744878055653394E-5</v>
      </c>
      <c r="AP92">
        <f t="shared" si="97"/>
        <v>5.806121907189261E-5</v>
      </c>
      <c r="AQ92">
        <f t="shared" si="98"/>
        <v>5.0944155859111884E-5</v>
      </c>
      <c r="AS92">
        <f t="shared" si="122"/>
        <v>0.3</v>
      </c>
      <c r="AT92">
        <f t="shared" si="99"/>
        <v>4.8444252207773263E-4</v>
      </c>
      <c r="AU92">
        <f t="shared" si="100"/>
        <v>5.0944155859111884E-5</v>
      </c>
      <c r="AV92">
        <f t="shared" si="101"/>
        <v>3.7247073118779734E-4</v>
      </c>
      <c r="AW92">
        <f t="shared" si="102"/>
        <v>7.6416233788667836E-5</v>
      </c>
      <c r="AX92">
        <f t="shared" si="103"/>
        <v>1.1174121935633922E-4</v>
      </c>
      <c r="AY92">
        <f t="shared" si="104"/>
        <v>8.8063939028939256E-5</v>
      </c>
      <c r="BA92">
        <f t="shared" si="123"/>
        <v>0.5</v>
      </c>
      <c r="BB92">
        <f t="shared" si="105"/>
        <v>5.5065780924644749E-4</v>
      </c>
      <c r="BC92">
        <f t="shared" si="106"/>
        <v>6.8189724004493477E-5</v>
      </c>
      <c r="BD92">
        <f t="shared" si="107"/>
        <v>4.5696787403153277E-4</v>
      </c>
      <c r="BE92">
        <f t="shared" si="108"/>
        <v>1.0228458600674022E-4</v>
      </c>
      <c r="BF92">
        <f t="shared" si="109"/>
        <v>1.3709036220945983E-4</v>
      </c>
      <c r="BG92">
        <f t="shared" si="110"/>
        <v>1.0308645445872302E-4</v>
      </c>
      <c r="BJ92">
        <f t="shared" si="124"/>
        <v>2</v>
      </c>
      <c r="BK92">
        <f t="shared" si="111"/>
        <v>6.5071800724991096E-4</v>
      </c>
      <c r="BL92">
        <f t="shared" si="112"/>
        <v>1.101315618492895E-4</v>
      </c>
      <c r="BM92">
        <f t="shared" si="113"/>
        <v>6.1355492333807081E-4</v>
      </c>
      <c r="BN92">
        <f t="shared" si="114"/>
        <v>1.6519734277393425E-4</v>
      </c>
      <c r="BO92">
        <f t="shared" si="115"/>
        <v>1.8406647700142125E-4</v>
      </c>
      <c r="BP92">
        <f t="shared" si="116"/>
        <v>1.2756799923428235E-4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92"/>
  <sheetViews>
    <sheetView workbookViewId="0">
      <selection activeCell="AB12" sqref="AB12"/>
    </sheetView>
  </sheetViews>
  <sheetFormatPr defaultRowHeight="15" x14ac:dyDescent="0.25"/>
  <cols>
    <col min="1" max="1" width="20.28515625" customWidth="1"/>
    <col min="2" max="2" width="12" customWidth="1"/>
    <col min="5" max="5" width="14.140625" customWidth="1"/>
    <col min="6" max="11" width="16.85546875" customWidth="1"/>
    <col min="13" max="13" width="16.85546875" style="8" customWidth="1"/>
    <col min="14" max="14" width="13.28515625" style="7" customWidth="1"/>
    <col min="15" max="15" width="13.28515625" style="8" customWidth="1"/>
    <col min="16" max="17" width="13.28515625" style="6" customWidth="1"/>
    <col min="18" max="18" width="13.28515625" style="7" customWidth="1"/>
    <col min="20" max="20" width="14.140625" customWidth="1"/>
    <col min="21" max="21" width="13.42578125" customWidth="1"/>
    <col min="22" max="22" width="12.140625" customWidth="1"/>
    <col min="23" max="23" width="13.28515625" customWidth="1"/>
    <col min="24" max="24" width="12.7109375" customWidth="1"/>
    <col min="25" max="25" width="13.28515625" customWidth="1"/>
    <col min="26" max="26" width="15.140625" customWidth="1"/>
    <col min="27" max="27" width="12" bestFit="1" customWidth="1"/>
    <col min="28" max="28" width="14.140625" customWidth="1"/>
    <col min="29" max="29" width="13.42578125" customWidth="1"/>
    <col min="30" max="30" width="12.140625" customWidth="1"/>
    <col min="31" max="31" width="13.28515625" customWidth="1"/>
    <col min="32" max="32" width="12.7109375" customWidth="1"/>
    <col min="33" max="33" width="13.28515625" customWidth="1"/>
    <col min="34" max="34" width="15.140625" customWidth="1"/>
    <col min="35" max="35" width="12" bestFit="1" customWidth="1"/>
    <col min="37" max="37" width="13.42578125" customWidth="1"/>
    <col min="38" max="38" width="12.140625" customWidth="1"/>
    <col min="39" max="39" width="13.28515625" customWidth="1"/>
    <col min="40" max="40" width="12.7109375" customWidth="1"/>
    <col min="41" max="41" width="13.28515625" customWidth="1"/>
    <col min="42" max="42" width="15.140625" customWidth="1"/>
    <col min="43" max="43" width="11.42578125" customWidth="1"/>
    <col min="45" max="45" width="13.42578125" customWidth="1"/>
    <col min="46" max="46" width="12.140625" customWidth="1"/>
    <col min="47" max="47" width="13.28515625" customWidth="1"/>
    <col min="48" max="48" width="12.7109375" customWidth="1"/>
    <col min="49" max="49" width="13.28515625" customWidth="1"/>
    <col min="50" max="50" width="15.140625" customWidth="1"/>
    <col min="51" max="51" width="11.42578125" customWidth="1"/>
    <col min="53" max="53" width="13.42578125" customWidth="1"/>
    <col min="54" max="54" width="12.140625" customWidth="1"/>
    <col min="55" max="55" width="13.28515625" customWidth="1"/>
    <col min="56" max="56" width="12.7109375" customWidth="1"/>
    <col min="57" max="57" width="13.28515625" customWidth="1"/>
    <col min="58" max="58" width="15.140625" customWidth="1"/>
    <col min="59" max="59" width="11.42578125" customWidth="1"/>
    <col min="62" max="62" width="13.42578125" customWidth="1"/>
    <col min="63" max="63" width="12.140625" customWidth="1"/>
    <col min="64" max="64" width="13.28515625" customWidth="1"/>
    <col min="65" max="65" width="12.7109375" customWidth="1"/>
    <col min="66" max="66" width="13.28515625" customWidth="1"/>
    <col min="67" max="67" width="15.140625" customWidth="1"/>
    <col min="68" max="68" width="11.42578125" customWidth="1"/>
  </cols>
  <sheetData>
    <row r="1" spans="1:68" x14ac:dyDescent="0.25">
      <c r="E1" t="s">
        <v>31</v>
      </c>
      <c r="F1" t="s">
        <v>38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M1" s="8" t="s">
        <v>73</v>
      </c>
      <c r="N1" s="7" t="s">
        <v>74</v>
      </c>
      <c r="O1" s="8" t="s">
        <v>75</v>
      </c>
      <c r="P1" s="6" t="s">
        <v>76</v>
      </c>
      <c r="Q1" s="6" t="s">
        <v>77</v>
      </c>
      <c r="R1" s="7" t="s">
        <v>78</v>
      </c>
      <c r="T1" t="s">
        <v>31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S1" t="s">
        <v>130</v>
      </c>
      <c r="AT1" t="s">
        <v>131</v>
      </c>
      <c r="AU1" t="s">
        <v>132</v>
      </c>
      <c r="AV1" t="s">
        <v>133</v>
      </c>
      <c r="AW1" t="s">
        <v>134</v>
      </c>
      <c r="AX1" t="s">
        <v>135</v>
      </c>
      <c r="AY1" t="s">
        <v>136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</row>
    <row r="2" spans="1:68" x14ac:dyDescent="0.25">
      <c r="A2" t="s">
        <v>25</v>
      </c>
      <c r="B2" t="s">
        <v>13</v>
      </c>
      <c r="C2">
        <v>0.02</v>
      </c>
      <c r="E2">
        <v>-40</v>
      </c>
      <c r="F2" s="3">
        <v>7.0769679543899344E-2</v>
      </c>
      <c r="G2" s="3">
        <v>0.28307871817559738</v>
      </c>
      <c r="H2" s="3">
        <v>0.14153935908779869</v>
      </c>
      <c r="I2" s="3">
        <v>0.28307871817559738</v>
      </c>
      <c r="J2" s="3">
        <v>0.14153935908779869</v>
      </c>
      <c r="K2" s="3">
        <v>9.4359572725199126E-2</v>
      </c>
      <c r="M2" s="8">
        <f t="shared" ref="M2:M65" si="0">EXP(Vslope_r1*$E2+Vint_r1)*av_r1*Vmod_r1</f>
        <v>2.3882442160289551E-6</v>
      </c>
      <c r="N2" s="7">
        <f t="shared" ref="N2:N65" si="1">EXP(Vslope_r2*$E2+Vint_r2)*av_r2*Vmod_r2</f>
        <v>4.7764884320579103E-7</v>
      </c>
      <c r="O2" s="8">
        <f t="shared" ref="O2:O65" si="2">EXP(Vslope_r3*$E2+Vint_r3)*av_r3*Vmod_r3</f>
        <v>2.3882442160289551E-6</v>
      </c>
      <c r="P2" s="6">
        <f t="shared" ref="P2:P65" si="3">EXP(Vslope_k1*$E2+Vint_k1)*av_k1*Vmod_k1</f>
        <v>7.1647326480868654E-7</v>
      </c>
      <c r="Q2" s="6">
        <f t="shared" ref="Q2:Q65" si="4">EXP(Vslope_k2*$E2+Vint_k2)*av_k2*Vmod_k2</f>
        <v>7.1647326480868654E-7</v>
      </c>
      <c r="R2" s="7">
        <f t="shared" ref="R2:R65" si="5">EXP(Vslope_k3*$E2+Vint_k3)*av_k3*Vmod_k3</f>
        <v>4.7764884320579103E-7</v>
      </c>
      <c r="T2">
        <v>-40</v>
      </c>
      <c r="U2">
        <v>0.01</v>
      </c>
      <c r="V2">
        <f>($U2*$M2)/($U2+$F2)</f>
        <v>2.956857362212158E-7</v>
      </c>
      <c r="W2">
        <f>($U2*$N2)/($U2+$G2)</f>
        <v>1.6297629735080555E-8</v>
      </c>
      <c r="X2">
        <f>($U2*$O2)/($U2+$H2)</f>
        <v>1.5759893867871362E-7</v>
      </c>
      <c r="Y2">
        <f>($U2*$P2)/($U2+$I2)</f>
        <v>2.4446444602620835E-8</v>
      </c>
      <c r="Z2">
        <f>($U2*$Q2)/($U2+$J2)</f>
        <v>4.7279681603614086E-8</v>
      </c>
      <c r="AA2">
        <f>($U2*$R2)/($U2+$K2)</f>
        <v>4.5769528442162336E-8</v>
      </c>
      <c r="AC2">
        <v>0.05</v>
      </c>
      <c r="AD2">
        <f>($AC2*$M2)/($AC2+$F2)</f>
        <v>9.8875985472861882E-7</v>
      </c>
      <c r="AE2">
        <f>($AC2*$N2)/($AC2+$G2)</f>
        <v>7.1702095802166661E-8</v>
      </c>
      <c r="AF2">
        <f>($AC2*$O2)/($AC2+$H2)</f>
        <v>6.2343432373453355E-7</v>
      </c>
      <c r="AG2">
        <f>($AC2*$P2)/($AC2+$I2)</f>
        <v>1.0755314370325E-7</v>
      </c>
      <c r="AH2">
        <f>($AC2*$Q2)/($AC2+$J2)</f>
        <v>1.8703029712036009E-7</v>
      </c>
      <c r="AI2">
        <f>($AC2*$R2)/($AC2+$K2)</f>
        <v>1.6543719068600902E-7</v>
      </c>
      <c r="AK2">
        <v>0.1</v>
      </c>
      <c r="AL2">
        <f>(AK2*$M2)/(AK2+$F2)</f>
        <v>1.398517712516416E-6</v>
      </c>
      <c r="AM2">
        <f>(AK2*$N2)/(AK2+$G2)</f>
        <v>1.2468686474690674E-7</v>
      </c>
      <c r="AN2">
        <f>(AK2*$O2)/(AK2+$H2)</f>
        <v>9.8875985472861882E-7</v>
      </c>
      <c r="AO2">
        <f>(AK2*$P2)/(AK2+$I2)</f>
        <v>1.8703029712036009E-7</v>
      </c>
      <c r="AP2">
        <f>(AK2*$Q2)/(AK2+$J2)</f>
        <v>2.9662795641858566E-7</v>
      </c>
      <c r="AQ2">
        <f>(AK2*$R2)/(AK2+$K2)</f>
        <v>2.4575524452357622E-7</v>
      </c>
      <c r="AS2">
        <v>0.3</v>
      </c>
      <c r="AT2">
        <f>(AS2*$M2)/(AS2+$F2)</f>
        <v>1.9323944333583398E-6</v>
      </c>
      <c r="AU2">
        <f>(AS2*$N2)/(AS2+$G2)</f>
        <v>2.4575524452357616E-7</v>
      </c>
      <c r="AV2">
        <f>(AS2*$O2)/(AS2+$H2)</f>
        <v>1.6226713430233932E-6</v>
      </c>
      <c r="AW2">
        <f>(AS2*$P2)/(AS2+$I2)</f>
        <v>3.6863286678536424E-7</v>
      </c>
      <c r="AX2">
        <f>(AS2*$Q2)/(AS2+$J2)</f>
        <v>4.8680140290701796E-7</v>
      </c>
      <c r="AY2">
        <f>(AS2*$R2)/(AS2+$K2)</f>
        <v>3.6336040221239682E-7</v>
      </c>
      <c r="BA2">
        <v>0.5</v>
      </c>
      <c r="BB2">
        <f>(BA2*$M2)/(BA2+$F2)</f>
        <v>2.0921260375440714E-6</v>
      </c>
      <c r="BC2">
        <f>(BA2*$N2)/(BA2+$G2)</f>
        <v>3.0498137168036483E-7</v>
      </c>
      <c r="BD2">
        <f>(BA2*$O2)/(BA2+$H2)</f>
        <v>1.8613388112498558E-6</v>
      </c>
      <c r="BE2">
        <f>(BA2*$P2)/(BA2+$I2)</f>
        <v>4.574720575205472E-7</v>
      </c>
      <c r="BF2">
        <f>(BA2*$Q2)/(BA2+$J2)</f>
        <v>5.5840164337495676E-7</v>
      </c>
      <c r="BG2">
        <f>(BA2*$R2)/(BA2+$K2)</f>
        <v>4.0181807875636839E-7</v>
      </c>
      <c r="BJ2">
        <v>2</v>
      </c>
      <c r="BK2">
        <f>(BJ2*$M2)/(BJ2+$F2)</f>
        <v>2.3066246716100089E-6</v>
      </c>
      <c r="BL2">
        <f>(BJ2*$N2)/(BJ2+$G2)</f>
        <v>4.1842520750881428E-7</v>
      </c>
      <c r="BM2">
        <f>(BJ2*$O2)/(BJ2+$H2)</f>
        <v>2.230399554315212E-6</v>
      </c>
      <c r="BN2">
        <f>(BJ2*$P2)/(BJ2+$I2)</f>
        <v>6.2763781126322139E-7</v>
      </c>
      <c r="BO2">
        <f>(BJ2*$Q2)/(BJ2+$J2)</f>
        <v>6.6911986629456358E-7</v>
      </c>
      <c r="BP2">
        <f>(BJ2*$R2)/(BJ2+$K2)</f>
        <v>4.5612878459477725E-7</v>
      </c>
    </row>
    <row r="3" spans="1:68" x14ac:dyDescent="0.25">
      <c r="A3" t="s">
        <v>26</v>
      </c>
      <c r="B3" t="s">
        <v>14</v>
      </c>
      <c r="C3">
        <v>0.02</v>
      </c>
      <c r="E3">
        <f>E2+1</f>
        <v>-39</v>
      </c>
      <c r="F3" s="3">
        <v>7.0769679543899344E-2</v>
      </c>
      <c r="G3" s="3">
        <v>0.28307871817559738</v>
      </c>
      <c r="H3" s="3">
        <v>0.14153935908779869</v>
      </c>
      <c r="I3" s="3">
        <v>0.28307871817559738</v>
      </c>
      <c r="J3" s="3">
        <v>0.14153935908779869</v>
      </c>
      <c r="K3" s="3">
        <v>9.4359572725199126E-2</v>
      </c>
      <c r="M3" s="8">
        <f t="shared" si="0"/>
        <v>2.5435441887097658E-6</v>
      </c>
      <c r="N3" s="7">
        <f t="shared" si="1"/>
        <v>5.0870883774195319E-7</v>
      </c>
      <c r="O3" s="8">
        <f t="shared" si="2"/>
        <v>2.5435441887097658E-6</v>
      </c>
      <c r="P3" s="6">
        <f t="shared" si="3"/>
        <v>7.6306325661292983E-7</v>
      </c>
      <c r="Q3" s="6">
        <f t="shared" si="4"/>
        <v>7.6306325661292983E-7</v>
      </c>
      <c r="R3" s="7">
        <f t="shared" si="5"/>
        <v>5.0870883774195319E-7</v>
      </c>
      <c r="T3">
        <f>T2+1</f>
        <v>-39</v>
      </c>
      <c r="U3">
        <f>U2</f>
        <v>0.01</v>
      </c>
      <c r="V3">
        <f t="shared" ref="V3:V66" si="6">($U3*$M3)/($U3+$F3)</f>
        <v>3.149132450534631E-7</v>
      </c>
      <c r="W3">
        <f t="shared" ref="W3:W66" si="7">($U3*$N3)/($U3+$G3)</f>
        <v>1.735741308371499E-8</v>
      </c>
      <c r="X3">
        <f t="shared" ref="X3:X66" si="8">($U3*$O3)/($U3+$H3)</f>
        <v>1.6784709952719876E-7</v>
      </c>
      <c r="Y3">
        <f t="shared" ref="Y3:Y66" si="9">($U3*$P3)/($U3+$I3)</f>
        <v>2.6036119625572488E-8</v>
      </c>
      <c r="Z3">
        <f t="shared" ref="Z3:Z66" si="10">($U3*$Q3)/($U3+$J3)</f>
        <v>5.0354129858159638E-8</v>
      </c>
      <c r="AA3">
        <f t="shared" ref="AA3:AA66" si="11">($U3*$R3)/($U3+$K3)</f>
        <v>4.874577620986351E-8</v>
      </c>
      <c r="AC3">
        <f>AC2</f>
        <v>0.05</v>
      </c>
      <c r="AD3">
        <f t="shared" ref="AD3:AD66" si="12">($AC3*$M3)/($AC3+$F3)</f>
        <v>1.0530557828404259E-6</v>
      </c>
      <c r="AE3">
        <f t="shared" ref="AE3:AE66" si="13">($AC3*$N3)/($AC3+$G3)</f>
        <v>7.6364656458441831E-8</v>
      </c>
      <c r="AF3">
        <f>($AC3*$O3)/($AC3+$H3)</f>
        <v>6.6397428727529695E-7</v>
      </c>
      <c r="AG3">
        <f t="shared" ref="AG3:AG66" si="14">($AC3*$P3)/($AC3+$I3)</f>
        <v>1.1454698468766277E-7</v>
      </c>
      <c r="AH3">
        <f t="shared" ref="AH3:AH66" si="15">($AC3*$Q3)/($AC3+$J3)</f>
        <v>1.9919228618258913E-7</v>
      </c>
      <c r="AI3">
        <f t="shared" ref="AI3:AI66" si="16">($AC3*$R3)/($AC3+$K3)</f>
        <v>1.7619504828762699E-7</v>
      </c>
      <c r="AK3">
        <f>AK2</f>
        <v>0.1</v>
      </c>
      <c r="AL3">
        <f t="shared" ref="AL3:AL66" si="17">(AK3*$M3)/(AK3+$F3)</f>
        <v>1.4894588989703545E-6</v>
      </c>
      <c r="AM3">
        <f t="shared" ref="AM3:AM66" si="18">(AK3*$N3)/(AK3+$G3)</f>
        <v>1.327948574550594E-7</v>
      </c>
      <c r="AN3">
        <f t="shared" ref="AN3:AN66" si="19">(AK3*$O3)/(AK3+$H3)</f>
        <v>1.0530557828404259E-6</v>
      </c>
      <c r="AO3">
        <f t="shared" ref="AO3:AO66" si="20">(AK3*$P3)/(AK3+$I3)</f>
        <v>1.9919228618258913E-7</v>
      </c>
      <c r="AP3">
        <f t="shared" ref="AP3:AP66" si="21">(AK3*$Q3)/(AK3+$J3)</f>
        <v>3.1591673485212785E-7</v>
      </c>
      <c r="AQ3">
        <f t="shared" ref="AQ3:AQ66" si="22">(AK3*$R3)/(AK3+$K3)</f>
        <v>2.61735931299461E-7</v>
      </c>
      <c r="AS3">
        <f>AS2</f>
        <v>0.3</v>
      </c>
      <c r="AT3">
        <f t="shared" ref="AT3:AT66" si="23">(AS3*$M3)/(AS3+$F3)</f>
        <v>2.0580519355078027E-6</v>
      </c>
      <c r="AU3">
        <f t="shared" ref="AU3:AU66" si="24">(AS3*$N3)/(AS3+$G3)</f>
        <v>2.61735931299461E-7</v>
      </c>
      <c r="AV3">
        <f t="shared" ref="AV3:AV66" si="25">(AS3*$O3)/(AS3+$H3)</f>
        <v>1.7281885315714222E-6</v>
      </c>
      <c r="AW3">
        <f t="shared" ref="AW3:AW66" si="26">(AS3*$P3)/(AS3+$I3)</f>
        <v>3.9260389694919153E-7</v>
      </c>
      <c r="AX3">
        <f t="shared" ref="AX3:AX66" si="27">(AS3*$Q3)/(AS3+$J3)</f>
        <v>5.1845655947142673E-7</v>
      </c>
      <c r="AY3">
        <f t="shared" ref="AY3:AY66" si="28">(AS3*$R3)/(AS3+$K3)</f>
        <v>3.8698858067008494E-7</v>
      </c>
      <c r="BA3">
        <f>BA2</f>
        <v>0.5</v>
      </c>
      <c r="BB3">
        <f t="shared" ref="BB3:BB66" si="29">(BA3*$M3)/(BA3+$F3)</f>
        <v>2.2281703810390784E-6</v>
      </c>
      <c r="BC3">
        <f t="shared" ref="BC3:BC66" si="30">(BA3*$N3)/(BA3+$G3)</f>
        <v>3.2481334630516699E-7</v>
      </c>
      <c r="BD3">
        <f t="shared" ref="BD3:BD66" si="31">(BA3*$O3)/(BA3+$H3)</f>
        <v>1.9823757908839898E-6</v>
      </c>
      <c r="BE3">
        <f t="shared" ref="BE3:BE66" si="32">(BA3*$P3)/(BA3+$I3)</f>
        <v>4.8722001945775054E-7</v>
      </c>
      <c r="BF3">
        <f t="shared" ref="BF3:BF66" si="33">(BA3*$Q3)/(BA3+$J3)</f>
        <v>5.9471273726519705E-7</v>
      </c>
      <c r="BG3">
        <f t="shared" ref="BG3:BG66" si="34">(BA3*$R3)/(BA3+$K3)</f>
        <v>4.2794703836389088E-7</v>
      </c>
      <c r="BJ3">
        <f>BJ2</f>
        <v>2</v>
      </c>
      <c r="BK3">
        <f t="shared" ref="BK3:BK66" si="35">(BJ3*$M3)/(BJ3+$F3)</f>
        <v>2.4566171832977567E-6</v>
      </c>
      <c r="BL3">
        <f t="shared" ref="BL3:BL66" si="36">(BJ3*$N3)/(BJ3+$G3)</f>
        <v>4.4563407620781574E-7</v>
      </c>
      <c r="BM3">
        <f t="shared" ref="BM3:BM66" si="37">(BJ3*$O3)/(BJ3+$H3)</f>
        <v>2.3754353875552431E-6</v>
      </c>
      <c r="BN3">
        <f t="shared" ref="BN3:BN66" si="38">(BJ3*$P3)/(BJ3+$I3)</f>
        <v>6.6845111431172363E-7</v>
      </c>
      <c r="BO3">
        <f t="shared" ref="BO3:BO66" si="39">(BJ3*$Q3)/(BJ3+$J3)</f>
        <v>7.1263061626657308E-7</v>
      </c>
      <c r="BP3">
        <f t="shared" ref="BP3:BP66" si="40">(BJ3*$R3)/(BJ3+$K3)</f>
        <v>4.8578939773939268E-7</v>
      </c>
    </row>
    <row r="4" spans="1:68" x14ac:dyDescent="0.25">
      <c r="A4" t="s">
        <v>27</v>
      </c>
      <c r="B4" t="s">
        <v>15</v>
      </c>
      <c r="C4">
        <v>0.02</v>
      </c>
      <c r="E4">
        <f t="shared" ref="E4:E67" si="41">E3+1</f>
        <v>-38</v>
      </c>
      <c r="F4" s="3">
        <v>7.0769679543899344E-2</v>
      </c>
      <c r="G4" s="3">
        <v>0.28307871817559738</v>
      </c>
      <c r="H4" s="3">
        <v>0.14153935908779869</v>
      </c>
      <c r="I4" s="3">
        <v>0.28307871817559738</v>
      </c>
      <c r="J4" s="3">
        <v>0.14153935908779869</v>
      </c>
      <c r="K4" s="3">
        <v>9.4359572725199126E-2</v>
      </c>
      <c r="M4" s="8">
        <f t="shared" si="0"/>
        <v>2.7089428277467159E-6</v>
      </c>
      <c r="N4" s="7">
        <f t="shared" si="1"/>
        <v>5.4178856554934318E-7</v>
      </c>
      <c r="O4" s="8">
        <f t="shared" si="2"/>
        <v>2.7089428277467159E-6</v>
      </c>
      <c r="P4" s="6">
        <f t="shared" si="3"/>
        <v>8.1268284832401478E-7</v>
      </c>
      <c r="Q4" s="6">
        <f t="shared" si="4"/>
        <v>8.1268284832401478E-7</v>
      </c>
      <c r="R4" s="7">
        <f t="shared" si="5"/>
        <v>5.4178856554934318E-7</v>
      </c>
      <c r="T4">
        <f t="shared" ref="T4:T67" si="42">T3+1</f>
        <v>-38</v>
      </c>
      <c r="U4">
        <f t="shared" ref="U4:U67" si="43">U3</f>
        <v>0.01</v>
      </c>
      <c r="V4">
        <f t="shared" si="6"/>
        <v>3.3539105801136323E-7</v>
      </c>
      <c r="W4">
        <f t="shared" si="7"/>
        <v>1.8486110793781074E-8</v>
      </c>
      <c r="X4">
        <f t="shared" si="8"/>
        <v>1.7876166588359478E-7</v>
      </c>
      <c r="Y4">
        <f t="shared" si="9"/>
        <v>2.7729166190671609E-8</v>
      </c>
      <c r="Z4">
        <f t="shared" si="10"/>
        <v>5.3628499765078432E-8</v>
      </c>
      <c r="AA4">
        <f t="shared" si="11"/>
        <v>5.1915559962667478E-8</v>
      </c>
      <c r="AC4">
        <f t="shared" ref="AC4:AC67" si="44">AC3</f>
        <v>0.05</v>
      </c>
      <c r="AD4">
        <f t="shared" si="12"/>
        <v>1.1215326719327864E-6</v>
      </c>
      <c r="AE4">
        <f t="shared" si="13"/>
        <v>8.1330408696918776E-8</v>
      </c>
      <c r="AF4">
        <f>($AC4*$O4)/($AC4+$H4)</f>
        <v>7.07150436507668E-7</v>
      </c>
      <c r="AG4">
        <f t="shared" si="14"/>
        <v>1.2199561304537815E-7</v>
      </c>
      <c r="AH4">
        <f t="shared" si="15"/>
        <v>2.121451309523004E-7</v>
      </c>
      <c r="AI4">
        <f t="shared" si="16"/>
        <v>1.8765245536597856E-7</v>
      </c>
      <c r="AK4">
        <f t="shared" ref="AK4:AK67" si="45">AK3</f>
        <v>0.1</v>
      </c>
      <c r="AL4">
        <f t="shared" si="17"/>
        <v>1.5863137033353363E-6</v>
      </c>
      <c r="AM4">
        <f t="shared" si="18"/>
        <v>1.4143008730153361E-7</v>
      </c>
      <c r="AN4">
        <f t="shared" si="19"/>
        <v>1.1215326719327864E-6</v>
      </c>
      <c r="AO4">
        <f t="shared" si="20"/>
        <v>2.121451309523004E-7</v>
      </c>
      <c r="AP4">
        <f t="shared" si="21"/>
        <v>3.3645980157983588E-7</v>
      </c>
      <c r="AQ4">
        <f t="shared" si="22"/>
        <v>2.7875579162512696E-7</v>
      </c>
      <c r="AS4">
        <f t="shared" ref="AS4:AS67" si="46">AS3</f>
        <v>0.3</v>
      </c>
      <c r="AT4">
        <f t="shared" si="23"/>
        <v>2.1918805478477444E-6</v>
      </c>
      <c r="AU4">
        <f t="shared" si="24"/>
        <v>2.7875579162512696E-7</v>
      </c>
      <c r="AV4">
        <f t="shared" si="25"/>
        <v>1.8405671693753023E-6</v>
      </c>
      <c r="AW4">
        <f t="shared" si="26"/>
        <v>4.1813368743769039E-7</v>
      </c>
      <c r="AX4">
        <f t="shared" si="27"/>
        <v>5.5217015081259059E-7</v>
      </c>
      <c r="AY4">
        <f t="shared" si="28"/>
        <v>4.1215322488966951E-7</v>
      </c>
      <c r="BA4">
        <f t="shared" ref="BA4:BA67" si="47">BA3</f>
        <v>0.5</v>
      </c>
      <c r="BB4">
        <f t="shared" si="29"/>
        <v>2.3730612581868623E-6</v>
      </c>
      <c r="BC4">
        <f t="shared" si="30"/>
        <v>3.4593493155553531E-7</v>
      </c>
      <c r="BD4">
        <f t="shared" si="31"/>
        <v>2.1112834227338344E-6</v>
      </c>
      <c r="BE4">
        <f t="shared" si="32"/>
        <v>5.1890239733330295E-7</v>
      </c>
      <c r="BF4">
        <f t="shared" si="33"/>
        <v>6.3338502682015028E-7</v>
      </c>
      <c r="BG4">
        <f t="shared" si="34"/>
        <v>4.5577508162709271E-7</v>
      </c>
      <c r="BJ4">
        <f t="shared" ref="BJ4:BJ67" si="48">BJ3</f>
        <v>2</v>
      </c>
      <c r="BK4">
        <f t="shared" si="35"/>
        <v>2.6163632339289211E-6</v>
      </c>
      <c r="BL4">
        <f t="shared" si="36"/>
        <v>4.7461225163737244E-7</v>
      </c>
      <c r="BM4">
        <f t="shared" si="37"/>
        <v>2.5299024426061506E-6</v>
      </c>
      <c r="BN4">
        <f t="shared" si="38"/>
        <v>7.1191837745605871E-7</v>
      </c>
      <c r="BO4">
        <f t="shared" si="39"/>
        <v>7.5897073278184517E-7</v>
      </c>
      <c r="BP4">
        <f t="shared" si="40"/>
        <v>5.1737874680646472E-7</v>
      </c>
    </row>
    <row r="5" spans="1:68" x14ac:dyDescent="0.25">
      <c r="A5" t="s">
        <v>28</v>
      </c>
      <c r="B5" t="s">
        <v>16</v>
      </c>
      <c r="C5">
        <v>0.02</v>
      </c>
      <c r="E5">
        <f t="shared" si="41"/>
        <v>-37</v>
      </c>
      <c r="F5" s="3">
        <v>7.0769679543899344E-2</v>
      </c>
      <c r="G5" s="3">
        <v>0.28307871817559738</v>
      </c>
      <c r="H5" s="3">
        <v>0.14153935908779869</v>
      </c>
      <c r="I5" s="3">
        <v>0.28307871817559738</v>
      </c>
      <c r="J5" s="3">
        <v>0.14153935908779869</v>
      </c>
      <c r="K5" s="3">
        <v>9.4359572725199126E-2</v>
      </c>
      <c r="M5" s="8">
        <f t="shared" si="0"/>
        <v>2.8850968174934004E-6</v>
      </c>
      <c r="N5" s="7">
        <f t="shared" si="1"/>
        <v>5.7701936349868004E-7</v>
      </c>
      <c r="O5" s="8">
        <f t="shared" si="2"/>
        <v>2.8850968174934004E-6</v>
      </c>
      <c r="P5" s="6">
        <f t="shared" si="3"/>
        <v>8.6552904524802006E-7</v>
      </c>
      <c r="Q5" s="6">
        <f t="shared" si="4"/>
        <v>8.6552904524802006E-7</v>
      </c>
      <c r="R5" s="7">
        <f t="shared" si="5"/>
        <v>5.7701936349868004E-7</v>
      </c>
      <c r="T5">
        <f t="shared" si="42"/>
        <v>-37</v>
      </c>
      <c r="U5">
        <f t="shared" si="43"/>
        <v>0.01</v>
      </c>
      <c r="V5">
        <f t="shared" si="6"/>
        <v>3.5720047842028566E-7</v>
      </c>
      <c r="W5">
        <f t="shared" si="7"/>
        <v>1.9688204148380379E-8</v>
      </c>
      <c r="X5">
        <f t="shared" si="8"/>
        <v>1.9038597199172766E-7</v>
      </c>
      <c r="Y5">
        <f t="shared" si="9"/>
        <v>2.953230622257057E-8</v>
      </c>
      <c r="Z5">
        <f t="shared" si="10"/>
        <v>5.7115791597518299E-8</v>
      </c>
      <c r="AA5">
        <f t="shared" si="11"/>
        <v>5.5291464733963059E-8</v>
      </c>
      <c r="AC5">
        <f t="shared" si="44"/>
        <v>0.05</v>
      </c>
      <c r="AD5">
        <f t="shared" si="12"/>
        <v>1.1944623966832165E-6</v>
      </c>
      <c r="AE5">
        <f t="shared" si="13"/>
        <v>8.6619068107869697E-8</v>
      </c>
      <c r="AF5">
        <f>($AC5*$O5)/(CAK5+$H5)</f>
        <v>1.019185347484772E-6</v>
      </c>
      <c r="AG5">
        <f t="shared" si="14"/>
        <v>1.2992860216180456E-7</v>
      </c>
      <c r="AH5">
        <f t="shared" si="15"/>
        <v>2.2594025827643996E-7</v>
      </c>
      <c r="AI5">
        <f t="shared" si="16"/>
        <v>1.9985490141242179E-7</v>
      </c>
      <c r="AK5">
        <f t="shared" si="45"/>
        <v>0.1</v>
      </c>
      <c r="AL5">
        <f t="shared" si="17"/>
        <v>1.6894666694925405E-6</v>
      </c>
      <c r="AM5">
        <f t="shared" si="18"/>
        <v>1.5062683885095996E-7</v>
      </c>
      <c r="AN5">
        <f t="shared" si="19"/>
        <v>1.1944623966832165E-6</v>
      </c>
      <c r="AO5">
        <f t="shared" si="20"/>
        <v>2.2594025827643996E-7</v>
      </c>
      <c r="AP5">
        <f t="shared" si="21"/>
        <v>3.5833871900496491E-7</v>
      </c>
      <c r="AQ5">
        <f t="shared" si="22"/>
        <v>2.9688239967192944E-7</v>
      </c>
      <c r="AS5">
        <f t="shared" si="46"/>
        <v>0.3</v>
      </c>
      <c r="AT5">
        <f t="shared" si="23"/>
        <v>2.334411611846866E-6</v>
      </c>
      <c r="AU5">
        <f t="shared" si="24"/>
        <v>2.9688239967192939E-7</v>
      </c>
      <c r="AV5">
        <f t="shared" si="25"/>
        <v>1.9602534347926894E-6</v>
      </c>
      <c r="AW5">
        <f t="shared" si="26"/>
        <v>4.4532359950789408E-7</v>
      </c>
      <c r="AX5">
        <f t="shared" si="27"/>
        <v>5.8807603043780677E-7</v>
      </c>
      <c r="AY5">
        <f t="shared" si="28"/>
        <v>4.3895424638323417E-7</v>
      </c>
      <c r="BA5">
        <f t="shared" si="47"/>
        <v>0.5</v>
      </c>
      <c r="BB5">
        <f t="shared" si="29"/>
        <v>2.5273739311090196E-6</v>
      </c>
      <c r="BC5">
        <f t="shared" si="30"/>
        <v>3.6842998673428982E-7</v>
      </c>
      <c r="BD5">
        <f t="shared" si="31"/>
        <v>2.2485735104356682E-6</v>
      </c>
      <c r="BE5">
        <f t="shared" si="32"/>
        <v>5.5264498010143475E-7</v>
      </c>
      <c r="BF5">
        <f t="shared" si="33"/>
        <v>6.7457205313070038E-7</v>
      </c>
      <c r="BG5">
        <f t="shared" si="34"/>
        <v>4.8541269458569293E-7</v>
      </c>
      <c r="BJ5">
        <f t="shared" si="48"/>
        <v>2</v>
      </c>
      <c r="BK5">
        <f t="shared" si="35"/>
        <v>2.7864970653123165E-6</v>
      </c>
      <c r="BL5">
        <f t="shared" si="36"/>
        <v>5.0547478622180382E-7</v>
      </c>
      <c r="BM5">
        <f t="shared" si="37"/>
        <v>2.6944140020123884E-6</v>
      </c>
      <c r="BN5">
        <f t="shared" si="38"/>
        <v>7.5821217933270578E-7</v>
      </c>
      <c r="BO5">
        <f t="shared" si="39"/>
        <v>8.0832420060371656E-7</v>
      </c>
      <c r="BP5">
        <f t="shared" si="40"/>
        <v>5.5102225139674307E-7</v>
      </c>
    </row>
    <row r="6" spans="1:68" x14ac:dyDescent="0.25">
      <c r="A6" t="s">
        <v>29</v>
      </c>
      <c r="B6" t="s">
        <v>17</v>
      </c>
      <c r="C6">
        <v>0.02</v>
      </c>
      <c r="E6">
        <f t="shared" si="41"/>
        <v>-36</v>
      </c>
      <c r="F6" s="3">
        <v>7.0769679543899344E-2</v>
      </c>
      <c r="G6" s="3">
        <v>0.28307871817559738</v>
      </c>
      <c r="H6" s="3">
        <v>0.14153935908779869</v>
      </c>
      <c r="I6" s="3">
        <v>0.28307871817559738</v>
      </c>
      <c r="J6" s="3">
        <v>0.14153935908779869</v>
      </c>
      <c r="K6" s="3">
        <v>9.4359572725199126E-2</v>
      </c>
      <c r="M6" s="8">
        <f t="shared" si="0"/>
        <v>3.0727055444112947E-6</v>
      </c>
      <c r="N6" s="7">
        <f t="shared" si="1"/>
        <v>6.1454110888225897E-7</v>
      </c>
      <c r="O6" s="8">
        <f t="shared" si="2"/>
        <v>3.0727055444112947E-6</v>
      </c>
      <c r="P6" s="6">
        <f t="shared" si="3"/>
        <v>9.2181166332338846E-7</v>
      </c>
      <c r="Q6" s="6">
        <f t="shared" si="4"/>
        <v>9.2181166332338846E-7</v>
      </c>
      <c r="R6" s="7">
        <f t="shared" si="5"/>
        <v>6.1454110888225897E-7</v>
      </c>
      <c r="T6">
        <f t="shared" si="42"/>
        <v>-36</v>
      </c>
      <c r="U6">
        <f t="shared" si="43"/>
        <v>0.01</v>
      </c>
      <c r="V6">
        <f t="shared" si="6"/>
        <v>3.8042809650386697E-7</v>
      </c>
      <c r="W6">
        <f t="shared" si="7"/>
        <v>2.0968465834290232E-8</v>
      </c>
      <c r="X6">
        <f t="shared" si="8"/>
        <v>2.0276616998432956E-7</v>
      </c>
      <c r="Y6">
        <f t="shared" si="9"/>
        <v>3.1452698751435347E-8</v>
      </c>
      <c r="Z6">
        <f t="shared" si="10"/>
        <v>6.0829850995298873E-8</v>
      </c>
      <c r="AA6">
        <f t="shared" si="11"/>
        <v>5.8886893922081878E-8</v>
      </c>
      <c r="AC6">
        <f t="shared" si="44"/>
        <v>0.05</v>
      </c>
      <c r="AD6">
        <f t="shared" si="12"/>
        <v>1.2721345109201756E-6</v>
      </c>
      <c r="AE6">
        <f t="shared" si="13"/>
        <v>9.2251632324085645E-8</v>
      </c>
      <c r="AF6">
        <f t="shared" ref="AF6:AF37" si="49">($AC6*$O6)/($AC6+$H6)</f>
        <v>8.021081304242055E-7</v>
      </c>
      <c r="AG6">
        <f t="shared" si="14"/>
        <v>1.3837744848612847E-7</v>
      </c>
      <c r="AH6">
        <f t="shared" si="15"/>
        <v>2.4063243912726163E-7</v>
      </c>
      <c r="AI6">
        <f t="shared" si="16"/>
        <v>2.1285083395615576E-7</v>
      </c>
      <c r="AK6">
        <f t="shared" si="45"/>
        <v>0.1</v>
      </c>
      <c r="AL6">
        <f t="shared" si="17"/>
        <v>1.799327346996281E-6</v>
      </c>
      <c r="AM6">
        <f t="shared" si="18"/>
        <v>1.604216260848411E-7</v>
      </c>
      <c r="AN6">
        <f t="shared" si="19"/>
        <v>1.2721345109201756E-6</v>
      </c>
      <c r="AO6">
        <f t="shared" si="20"/>
        <v>2.4063243912726163E-7</v>
      </c>
      <c r="AP6">
        <f t="shared" si="21"/>
        <v>3.8164035327605273E-7</v>
      </c>
      <c r="AQ6">
        <f t="shared" si="22"/>
        <v>3.1618772374600021E-7</v>
      </c>
      <c r="AS6">
        <f t="shared" si="46"/>
        <v>0.3</v>
      </c>
      <c r="AT6">
        <f t="shared" si="23"/>
        <v>2.4862110204301248E-6</v>
      </c>
      <c r="AU6">
        <f t="shared" si="24"/>
        <v>3.1618772374600021E-7</v>
      </c>
      <c r="AV6">
        <f t="shared" si="25"/>
        <v>2.0877225197495678E-6</v>
      </c>
      <c r="AW6">
        <f t="shared" si="26"/>
        <v>4.7428158561900026E-7</v>
      </c>
      <c r="AX6">
        <f t="shared" si="27"/>
        <v>6.2631675592487045E-7</v>
      </c>
      <c r="AY6">
        <f t="shared" si="28"/>
        <v>4.6749805359269564E-7</v>
      </c>
      <c r="BA6">
        <f t="shared" si="47"/>
        <v>0.5</v>
      </c>
      <c r="BB6">
        <f t="shared" si="29"/>
        <v>2.6917210694046379E-6</v>
      </c>
      <c r="BC6">
        <f t="shared" si="30"/>
        <v>3.9238782424965251E-7</v>
      </c>
      <c r="BD6">
        <f t="shared" si="31"/>
        <v>2.3947911385985403E-6</v>
      </c>
      <c r="BE6">
        <f t="shared" si="32"/>
        <v>5.8858173637447876E-7</v>
      </c>
      <c r="BF6">
        <f t="shared" si="33"/>
        <v>7.1843734157956219E-7</v>
      </c>
      <c r="BG6">
        <f t="shared" si="34"/>
        <v>5.1697754783735164E-7</v>
      </c>
      <c r="BJ6">
        <f t="shared" si="48"/>
        <v>2</v>
      </c>
      <c r="BK6">
        <f t="shared" si="35"/>
        <v>2.9676941619968848E-6</v>
      </c>
      <c r="BL6">
        <f t="shared" si="36"/>
        <v>5.3834421388092768E-7</v>
      </c>
      <c r="BM6">
        <f t="shared" si="37"/>
        <v>2.8696232281438266E-6</v>
      </c>
      <c r="BN6">
        <f t="shared" si="38"/>
        <v>8.0751632082139147E-7</v>
      </c>
      <c r="BO6">
        <f t="shared" si="39"/>
        <v>8.6088696844314799E-7</v>
      </c>
      <c r="BP6">
        <f t="shared" si="40"/>
        <v>5.8685348675119115E-7</v>
      </c>
    </row>
    <row r="7" spans="1:68" x14ac:dyDescent="0.25">
      <c r="A7" t="s">
        <v>30</v>
      </c>
      <c r="B7" t="s">
        <v>18</v>
      </c>
      <c r="C7">
        <v>0.02</v>
      </c>
      <c r="E7">
        <f t="shared" si="41"/>
        <v>-35</v>
      </c>
      <c r="F7" s="3">
        <v>7.0769679543899344E-2</v>
      </c>
      <c r="G7" s="3">
        <v>0.28307871817559738</v>
      </c>
      <c r="H7" s="3">
        <v>0.14153935908779869</v>
      </c>
      <c r="I7" s="3">
        <v>0.28307871817559738</v>
      </c>
      <c r="J7" s="3">
        <v>0.14153935908779869</v>
      </c>
      <c r="K7" s="3">
        <v>9.4359572725199126E-2</v>
      </c>
      <c r="M7" s="8">
        <f t="shared" si="0"/>
        <v>3.2725138738528688E-6</v>
      </c>
      <c r="N7" s="7">
        <f t="shared" si="1"/>
        <v>6.5450277477057377E-7</v>
      </c>
      <c r="O7" s="8">
        <f t="shared" si="2"/>
        <v>3.2725138738528688E-6</v>
      </c>
      <c r="P7" s="6">
        <f t="shared" si="3"/>
        <v>9.8175416215586065E-7</v>
      </c>
      <c r="Q7" s="6">
        <f t="shared" si="4"/>
        <v>9.8175416215586065E-7</v>
      </c>
      <c r="R7" s="7">
        <f t="shared" si="5"/>
        <v>6.5450277477057377E-7</v>
      </c>
      <c r="T7">
        <f t="shared" si="42"/>
        <v>-35</v>
      </c>
      <c r="U7">
        <f t="shared" si="43"/>
        <v>0.01</v>
      </c>
      <c r="V7">
        <f t="shared" si="6"/>
        <v>4.0516613317429547E-7</v>
      </c>
      <c r="W7">
        <f t="shared" si="7"/>
        <v>2.2331978891023743E-8</v>
      </c>
      <c r="X7">
        <f t="shared" si="8"/>
        <v>2.1595141312144813E-7</v>
      </c>
      <c r="Y7">
        <f t="shared" si="9"/>
        <v>3.3497968336535616E-8</v>
      </c>
      <c r="Z7">
        <f t="shared" si="10"/>
        <v>6.4785423936434436E-8</v>
      </c>
      <c r="AA7">
        <f t="shared" si="11"/>
        <v>6.2716122505984021E-8</v>
      </c>
      <c r="AC7">
        <f t="shared" si="44"/>
        <v>0.05</v>
      </c>
      <c r="AD7">
        <f t="shared" si="12"/>
        <v>1.3548573972423773E-6</v>
      </c>
      <c r="AE7">
        <f t="shared" si="13"/>
        <v>9.8250464388049456E-8</v>
      </c>
      <c r="AF7">
        <f t="shared" si="49"/>
        <v>8.5426668686742324E-7</v>
      </c>
      <c r="AG7">
        <f t="shared" si="14"/>
        <v>1.473756965820742E-7</v>
      </c>
      <c r="AH7">
        <f t="shared" si="15"/>
        <v>2.5628000606022699E-7</v>
      </c>
      <c r="AI7">
        <f t="shared" si="16"/>
        <v>2.26691850916072E-7</v>
      </c>
      <c r="AK7">
        <f t="shared" si="45"/>
        <v>0.1</v>
      </c>
      <c r="AL7">
        <f t="shared" si="17"/>
        <v>1.9163319171138995E-6</v>
      </c>
      <c r="AM7">
        <f t="shared" si="18"/>
        <v>1.7085333737348465E-7</v>
      </c>
      <c r="AN7">
        <f t="shared" si="19"/>
        <v>1.3548573972423773E-6</v>
      </c>
      <c r="AO7">
        <f t="shared" si="20"/>
        <v>2.5628000606022699E-7</v>
      </c>
      <c r="AP7">
        <f t="shared" si="21"/>
        <v>4.0645721917271322E-7</v>
      </c>
      <c r="AQ7">
        <f t="shared" si="22"/>
        <v>3.3674841202494375E-7</v>
      </c>
      <c r="AS7">
        <f t="shared" si="46"/>
        <v>0.3</v>
      </c>
      <c r="AT7">
        <f t="shared" si="23"/>
        <v>2.6478814647507348E-6</v>
      </c>
      <c r="AU7">
        <f t="shared" si="24"/>
        <v>3.3674841202494375E-7</v>
      </c>
      <c r="AV7">
        <f t="shared" si="25"/>
        <v>2.223480516400899E-6</v>
      </c>
      <c r="AW7">
        <f t="shared" si="26"/>
        <v>5.051226180374156E-7</v>
      </c>
      <c r="AX7">
        <f t="shared" si="27"/>
        <v>6.6704415492026975E-7</v>
      </c>
      <c r="AY7">
        <f t="shared" si="28"/>
        <v>4.9789797436461601E-7</v>
      </c>
      <c r="BA7">
        <f t="shared" si="47"/>
        <v>0.5</v>
      </c>
      <c r="BB7">
        <f t="shared" si="29"/>
        <v>2.8667551826403311E-6</v>
      </c>
      <c r="BC7">
        <f t="shared" si="30"/>
        <v>4.1790356421345639E-7</v>
      </c>
      <c r="BD7">
        <f t="shared" si="31"/>
        <v>2.5505168369607425E-6</v>
      </c>
      <c r="BE7">
        <f t="shared" si="32"/>
        <v>6.2685534632018459E-7</v>
      </c>
      <c r="BF7">
        <f t="shared" si="33"/>
        <v>7.6515505108822282E-7</v>
      </c>
      <c r="BG7">
        <f t="shared" si="34"/>
        <v>5.505949637267655E-7</v>
      </c>
      <c r="BJ7">
        <f t="shared" si="48"/>
        <v>2</v>
      </c>
      <c r="BK7">
        <f t="shared" si="35"/>
        <v>3.1606739331567399E-6</v>
      </c>
      <c r="BL7">
        <f t="shared" si="36"/>
        <v>5.7335103652806621E-7</v>
      </c>
      <c r="BM7">
        <f t="shared" si="37"/>
        <v>3.0562257564547549E-6</v>
      </c>
      <c r="BN7">
        <f t="shared" si="38"/>
        <v>8.6002655479209937E-7</v>
      </c>
      <c r="BO7">
        <f t="shared" si="39"/>
        <v>9.1686772693642646E-7</v>
      </c>
      <c r="BP7">
        <f t="shared" si="40"/>
        <v>6.2501471408649187E-7</v>
      </c>
    </row>
    <row r="8" spans="1:68" x14ac:dyDescent="0.25">
      <c r="B8" t="s">
        <v>19</v>
      </c>
      <c r="C8">
        <v>3.19</v>
      </c>
      <c r="E8">
        <f t="shared" si="41"/>
        <v>-34</v>
      </c>
      <c r="F8" s="3">
        <v>7.0769679543899344E-2</v>
      </c>
      <c r="G8" s="3">
        <v>0.28307871817559738</v>
      </c>
      <c r="H8" s="3">
        <v>0.14153935908779869</v>
      </c>
      <c r="I8" s="3">
        <v>0.28307871817559738</v>
      </c>
      <c r="J8" s="3">
        <v>0.14153935908779869</v>
      </c>
      <c r="K8" s="3">
        <v>9.4359572725199126E-2</v>
      </c>
      <c r="M8" s="8">
        <f t="shared" si="0"/>
        <v>3.4853151074101162E-6</v>
      </c>
      <c r="N8" s="7">
        <f t="shared" si="1"/>
        <v>6.9706302148202323E-7</v>
      </c>
      <c r="O8" s="8">
        <f t="shared" si="2"/>
        <v>3.4853151074101162E-6</v>
      </c>
      <c r="P8" s="6">
        <f t="shared" si="3"/>
        <v>1.0455945322230348E-6</v>
      </c>
      <c r="Q8" s="6">
        <f t="shared" si="4"/>
        <v>1.0455945322230348E-6</v>
      </c>
      <c r="R8" s="7">
        <f t="shared" si="5"/>
        <v>6.9706302148202323E-7</v>
      </c>
      <c r="T8">
        <f t="shared" si="42"/>
        <v>-34</v>
      </c>
      <c r="U8">
        <f t="shared" si="43"/>
        <v>0.01</v>
      </c>
      <c r="V8">
        <f t="shared" si="6"/>
        <v>4.315128061781901E-7</v>
      </c>
      <c r="W8">
        <f t="shared" si="7"/>
        <v>2.3784156892087255E-8</v>
      </c>
      <c r="X8">
        <f t="shared" si="8"/>
        <v>2.2999405094426975E-7</v>
      </c>
      <c r="Y8">
        <f t="shared" si="9"/>
        <v>3.5676235338130881E-8</v>
      </c>
      <c r="Z8">
        <f t="shared" si="10"/>
        <v>6.8998215283280924E-8</v>
      </c>
      <c r="AA8">
        <f t="shared" si="11"/>
        <v>6.679435372139151E-8</v>
      </c>
      <c r="AC8">
        <f t="shared" si="44"/>
        <v>0.05</v>
      </c>
      <c r="AD8">
        <f t="shared" si="12"/>
        <v>1.4429594913942025E-6</v>
      </c>
      <c r="AE8">
        <f t="shared" si="13"/>
        <v>1.0463938154021225E-7</v>
      </c>
      <c r="AF8">
        <f t="shared" si="49"/>
        <v>9.0981694937501116E-7</v>
      </c>
      <c r="AG8">
        <f t="shared" si="14"/>
        <v>1.5695907231031837E-7</v>
      </c>
      <c r="AH8">
        <f t="shared" si="15"/>
        <v>2.7294508481250336E-7</v>
      </c>
      <c r="AI8">
        <f t="shared" si="16"/>
        <v>2.4143290546063845E-7</v>
      </c>
      <c r="AK8">
        <f t="shared" si="45"/>
        <v>0.1</v>
      </c>
      <c r="AL8">
        <f t="shared" si="17"/>
        <v>2.0409449246018844E-6</v>
      </c>
      <c r="AM8">
        <f t="shared" si="18"/>
        <v>1.8196338987500222E-7</v>
      </c>
      <c r="AN8">
        <f t="shared" si="19"/>
        <v>1.4429594913942025E-6</v>
      </c>
      <c r="AO8">
        <f t="shared" si="20"/>
        <v>2.7294508481250336E-7</v>
      </c>
      <c r="AP8">
        <f t="shared" si="21"/>
        <v>4.3288784741826072E-7</v>
      </c>
      <c r="AQ8">
        <f t="shared" si="22"/>
        <v>3.5864609687508718E-7</v>
      </c>
      <c r="AS8">
        <f t="shared" si="46"/>
        <v>0.3</v>
      </c>
      <c r="AT8">
        <f t="shared" si="23"/>
        <v>2.8200648270626346E-6</v>
      </c>
      <c r="AU8">
        <f t="shared" si="24"/>
        <v>3.5864609687508718E-7</v>
      </c>
      <c r="AV8">
        <f t="shared" si="25"/>
        <v>2.3680664264748405E-6</v>
      </c>
      <c r="AW8">
        <f t="shared" si="26"/>
        <v>5.3796914531263082E-7</v>
      </c>
      <c r="AX8">
        <f t="shared" si="27"/>
        <v>7.1041992794245214E-7</v>
      </c>
      <c r="AY8">
        <f t="shared" si="28"/>
        <v>5.3027470589721665E-7</v>
      </c>
      <c r="BA8">
        <f t="shared" si="47"/>
        <v>0.5</v>
      </c>
      <c r="BB8">
        <f t="shared" si="29"/>
        <v>3.0531712110173956E-6</v>
      </c>
      <c r="BC8">
        <f t="shared" si="30"/>
        <v>4.4507851209775439E-7</v>
      </c>
      <c r="BD8">
        <f t="shared" si="31"/>
        <v>2.7163688852745268E-6</v>
      </c>
      <c r="BE8">
        <f t="shared" si="32"/>
        <v>6.6761776814663162E-7</v>
      </c>
      <c r="BF8">
        <f t="shared" si="33"/>
        <v>8.1491066558235809E-7</v>
      </c>
      <c r="BG8">
        <f t="shared" si="34"/>
        <v>5.8639841391459248E-7</v>
      </c>
      <c r="BJ8">
        <f t="shared" si="48"/>
        <v>2</v>
      </c>
      <c r="BK8">
        <f t="shared" si="35"/>
        <v>3.3662025688707012E-6</v>
      </c>
      <c r="BL8">
        <f t="shared" si="36"/>
        <v>6.1063424220347917E-7</v>
      </c>
      <c r="BM8">
        <f t="shared" si="37"/>
        <v>3.2549624573743134E-6</v>
      </c>
      <c r="BN8">
        <f t="shared" si="38"/>
        <v>9.1595136330521875E-7</v>
      </c>
      <c r="BO8">
        <f t="shared" si="39"/>
        <v>9.7648873721229399E-7</v>
      </c>
      <c r="BP8">
        <f t="shared" si="40"/>
        <v>6.6565744541659456E-7</v>
      </c>
    </row>
    <row r="9" spans="1:68" x14ac:dyDescent="0.25">
      <c r="B9" t="s">
        <v>20</v>
      </c>
      <c r="C9">
        <v>3.19</v>
      </c>
      <c r="E9">
        <f t="shared" si="41"/>
        <v>-33</v>
      </c>
      <c r="F9" s="3">
        <v>7.0769679543899344E-2</v>
      </c>
      <c r="G9" s="3">
        <v>0.28307871817559738</v>
      </c>
      <c r="H9" s="3">
        <v>0.14153935908779869</v>
      </c>
      <c r="I9" s="3">
        <v>0.28307871817559738</v>
      </c>
      <c r="J9" s="3">
        <v>0.14153935908779869</v>
      </c>
      <c r="K9" s="3">
        <v>9.4359572725199126E-2</v>
      </c>
      <c r="M9" s="8">
        <f t="shared" si="0"/>
        <v>3.7119541325701132E-6</v>
      </c>
      <c r="N9" s="7">
        <f t="shared" si="1"/>
        <v>7.4239082651402263E-7</v>
      </c>
      <c r="O9" s="8">
        <f t="shared" si="2"/>
        <v>3.7119541325701132E-6</v>
      </c>
      <c r="P9" s="6">
        <f t="shared" si="3"/>
        <v>1.1135862397710339E-6</v>
      </c>
      <c r="Q9" s="6">
        <f t="shared" si="4"/>
        <v>1.1135862397710339E-6</v>
      </c>
      <c r="R9" s="7">
        <f t="shared" si="5"/>
        <v>7.4239082651402263E-7</v>
      </c>
      <c r="T9">
        <f t="shared" si="42"/>
        <v>-33</v>
      </c>
      <c r="U9">
        <f t="shared" si="43"/>
        <v>0.01</v>
      </c>
      <c r="V9">
        <f t="shared" si="6"/>
        <v>4.595727200517887E-7</v>
      </c>
      <c r="W9">
        <f t="shared" si="7"/>
        <v>2.5330765438561153E-8</v>
      </c>
      <c r="X9">
        <f t="shared" si="8"/>
        <v>2.4494983711917947E-7</v>
      </c>
      <c r="Y9">
        <f t="shared" si="9"/>
        <v>3.799614815784173E-8</v>
      </c>
      <c r="Z9">
        <f t="shared" si="10"/>
        <v>7.3484951135753832E-8</v>
      </c>
      <c r="AA9">
        <f t="shared" si="11"/>
        <v>7.1137779422391379E-8</v>
      </c>
      <c r="AC9">
        <f t="shared" si="44"/>
        <v>0.05</v>
      </c>
      <c r="AD9">
        <f t="shared" si="12"/>
        <v>1.5367905862583791E-6</v>
      </c>
      <c r="AE9">
        <f t="shared" si="13"/>
        <v>1.1144374978089085E-7</v>
      </c>
      <c r="AF9">
        <f t="shared" si="49"/>
        <v>9.6897946987193647E-7</v>
      </c>
      <c r="AG9">
        <f t="shared" si="14"/>
        <v>1.6716562467133628E-7</v>
      </c>
      <c r="AH9">
        <f t="shared" si="15"/>
        <v>2.90693840961581E-7</v>
      </c>
      <c r="AI9">
        <f t="shared" si="16"/>
        <v>2.5713252418917435E-7</v>
      </c>
      <c r="AK9">
        <f t="shared" si="45"/>
        <v>0.1</v>
      </c>
      <c r="AL9">
        <f t="shared" si="17"/>
        <v>2.1736611220939197E-6</v>
      </c>
      <c r="AM9">
        <f t="shared" si="18"/>
        <v>1.9379589397438732E-7</v>
      </c>
      <c r="AN9">
        <f t="shared" si="19"/>
        <v>1.5367905862583791E-6</v>
      </c>
      <c r="AO9">
        <f t="shared" si="20"/>
        <v>2.90693840961581E-7</v>
      </c>
      <c r="AP9">
        <f t="shared" si="21"/>
        <v>4.6103717587751377E-7</v>
      </c>
      <c r="AQ9">
        <f t="shared" si="22"/>
        <v>3.8196771895751866E-7</v>
      </c>
      <c r="AS9">
        <f t="shared" si="46"/>
        <v>0.3</v>
      </c>
      <c r="AT9">
        <f t="shared" si="23"/>
        <v>3.003444729193895E-6</v>
      </c>
      <c r="AU9">
        <f t="shared" si="24"/>
        <v>3.8196771895751855E-7</v>
      </c>
      <c r="AV9">
        <f t="shared" si="25"/>
        <v>2.5220543012782716E-6</v>
      </c>
      <c r="AW9">
        <f t="shared" si="26"/>
        <v>5.7295157843627783E-7</v>
      </c>
      <c r="AX9">
        <f t="shared" si="27"/>
        <v>7.5661629038348146E-7</v>
      </c>
      <c r="AY9">
        <f t="shared" si="28"/>
        <v>5.6475679394602256E-7</v>
      </c>
      <c r="BA9">
        <f t="shared" si="47"/>
        <v>0.5</v>
      </c>
      <c r="BB9">
        <f t="shared" si="29"/>
        <v>3.2517092845018737E-6</v>
      </c>
      <c r="BC9">
        <f t="shared" si="30"/>
        <v>4.7402056094924359E-7</v>
      </c>
      <c r="BD9">
        <f t="shared" si="31"/>
        <v>2.8930057680701935E-6</v>
      </c>
      <c r="BE9">
        <f t="shared" si="32"/>
        <v>7.1103084142386536E-7</v>
      </c>
      <c r="BF9">
        <f t="shared" si="33"/>
        <v>8.6790173042105797E-7</v>
      </c>
      <c r="BG9">
        <f t="shared" si="34"/>
        <v>6.2453004930170897E-7</v>
      </c>
      <c r="BJ9">
        <f t="shared" si="48"/>
        <v>2</v>
      </c>
      <c r="BK9">
        <f t="shared" si="35"/>
        <v>3.585096082136663E-6</v>
      </c>
      <c r="BL9">
        <f t="shared" si="36"/>
        <v>6.5034185690037468E-7</v>
      </c>
      <c r="BM9">
        <f t="shared" si="37"/>
        <v>3.4666223777939271E-6</v>
      </c>
      <c r="BN9">
        <f t="shared" si="38"/>
        <v>9.7551278535056208E-7</v>
      </c>
      <c r="BO9">
        <f t="shared" si="39"/>
        <v>1.0399867133381781E-6</v>
      </c>
      <c r="BP9">
        <f t="shared" si="40"/>
        <v>7.0894304510282078E-7</v>
      </c>
    </row>
    <row r="10" spans="1:68" x14ac:dyDescent="0.25">
      <c r="B10" t="s">
        <v>21</v>
      </c>
      <c r="C10">
        <v>3.19</v>
      </c>
      <c r="E10">
        <f t="shared" si="41"/>
        <v>-32</v>
      </c>
      <c r="F10" s="3">
        <v>7.0769679543899344E-2</v>
      </c>
      <c r="G10" s="3">
        <v>0.28307871817559738</v>
      </c>
      <c r="H10" s="3">
        <v>0.14153935908779869</v>
      </c>
      <c r="I10" s="3">
        <v>0.28307871817559738</v>
      </c>
      <c r="J10" s="3">
        <v>0.14153935908779869</v>
      </c>
      <c r="K10" s="3">
        <v>9.4359572725199126E-2</v>
      </c>
      <c r="M10" s="8">
        <f t="shared" si="0"/>
        <v>3.9533307771827296E-6</v>
      </c>
      <c r="N10" s="7">
        <f t="shared" si="1"/>
        <v>7.9066615543654601E-7</v>
      </c>
      <c r="O10" s="8">
        <f t="shared" si="2"/>
        <v>3.9533307771827296E-6</v>
      </c>
      <c r="P10" s="6">
        <f t="shared" si="3"/>
        <v>1.185999233154819E-6</v>
      </c>
      <c r="Q10" s="6">
        <f t="shared" si="4"/>
        <v>1.185999233154819E-6</v>
      </c>
      <c r="R10" s="7">
        <f t="shared" si="5"/>
        <v>7.9066615543654601E-7</v>
      </c>
      <c r="T10">
        <f t="shared" si="42"/>
        <v>-32</v>
      </c>
      <c r="U10">
        <f t="shared" si="43"/>
        <v>0.01</v>
      </c>
      <c r="V10">
        <f t="shared" si="6"/>
        <v>4.8945728143369005E-7</v>
      </c>
      <c r="W10">
        <f t="shared" si="7"/>
        <v>2.697794505034038E-8</v>
      </c>
      <c r="X10">
        <f t="shared" si="8"/>
        <v>2.6087815079726272E-7</v>
      </c>
      <c r="Y10">
        <f t="shared" si="9"/>
        <v>4.0466917575510565E-8</v>
      </c>
      <c r="Z10">
        <f t="shared" si="10"/>
        <v>7.8263445239178828E-8</v>
      </c>
      <c r="AA10">
        <f t="shared" si="11"/>
        <v>7.5763644368163302E-8</v>
      </c>
      <c r="AC10">
        <f t="shared" si="44"/>
        <v>0.05</v>
      </c>
      <c r="AD10">
        <f t="shared" si="12"/>
        <v>1.6367232206431865E-6</v>
      </c>
      <c r="AE10">
        <f t="shared" si="13"/>
        <v>1.1869058458122668E-7</v>
      </c>
      <c r="AF10">
        <f t="shared" si="49"/>
        <v>1.0319891420777346E-6</v>
      </c>
      <c r="AG10">
        <f t="shared" si="14"/>
        <v>1.7803587687184002E-7</v>
      </c>
      <c r="AH10">
        <f t="shared" si="15"/>
        <v>3.0959674262332044E-7</v>
      </c>
      <c r="AI10">
        <f t="shared" si="16"/>
        <v>2.7385303950076354E-7</v>
      </c>
      <c r="AK10">
        <f t="shared" si="45"/>
        <v>0.1</v>
      </c>
      <c r="AL10">
        <f t="shared" si="17"/>
        <v>2.31500743442366E-6</v>
      </c>
      <c r="AM10">
        <f t="shared" si="18"/>
        <v>2.0639782841554693E-7</v>
      </c>
      <c r="AN10">
        <f t="shared" si="19"/>
        <v>1.6367232206431865E-6</v>
      </c>
      <c r="AO10">
        <f t="shared" si="20"/>
        <v>3.0959674262332044E-7</v>
      </c>
      <c r="AP10">
        <f t="shared" si="21"/>
        <v>4.9101696619295598E-7</v>
      </c>
      <c r="AQ10">
        <f t="shared" si="22"/>
        <v>4.0680587240971771E-7</v>
      </c>
      <c r="AS10">
        <f t="shared" si="46"/>
        <v>0.3</v>
      </c>
      <c r="AT10">
        <f t="shared" si="23"/>
        <v>3.1987492467392977E-6</v>
      </c>
      <c r="AU10">
        <f t="shared" si="24"/>
        <v>4.0680587240971765E-7</v>
      </c>
      <c r="AV10">
        <f t="shared" si="25"/>
        <v>2.6860555208601158E-6</v>
      </c>
      <c r="AW10">
        <f t="shared" si="26"/>
        <v>6.1020880861457648E-7</v>
      </c>
      <c r="AX10">
        <f t="shared" si="27"/>
        <v>8.0581665625803497E-7</v>
      </c>
      <c r="AY10">
        <f t="shared" si="28"/>
        <v>6.0148114319073814E-7</v>
      </c>
      <c r="BA10">
        <f t="shared" si="47"/>
        <v>0.5</v>
      </c>
      <c r="BB10">
        <f t="shared" si="29"/>
        <v>3.46315766137212E-6</v>
      </c>
      <c r="BC10">
        <f t="shared" si="30"/>
        <v>5.0484461975842333E-7</v>
      </c>
      <c r="BD10">
        <f t="shared" si="31"/>
        <v>3.0811287890457332E-6</v>
      </c>
      <c r="BE10">
        <f t="shared" si="32"/>
        <v>7.57266929637635E-7</v>
      </c>
      <c r="BF10">
        <f t="shared" si="33"/>
        <v>9.2433863671371997E-7</v>
      </c>
      <c r="BG10">
        <f t="shared" si="34"/>
        <v>6.6514126441277056E-7</v>
      </c>
      <c r="BJ10">
        <f t="shared" si="48"/>
        <v>2</v>
      </c>
      <c r="BK10">
        <f t="shared" si="35"/>
        <v>3.8182235486985468E-6</v>
      </c>
      <c r="BL10">
        <f t="shared" si="36"/>
        <v>6.9263153227442404E-7</v>
      </c>
      <c r="BM10">
        <f t="shared" si="37"/>
        <v>3.6920458738303784E-6</v>
      </c>
      <c r="BN10">
        <f t="shared" si="38"/>
        <v>1.0389472984116362E-6</v>
      </c>
      <c r="BO10">
        <f t="shared" si="39"/>
        <v>1.1076137621491135E-6</v>
      </c>
      <c r="BP10">
        <f t="shared" si="40"/>
        <v>7.5504337052087408E-7</v>
      </c>
    </row>
    <row r="11" spans="1:68" x14ac:dyDescent="0.25">
      <c r="B11" t="s">
        <v>22</v>
      </c>
      <c r="C11">
        <v>3.19</v>
      </c>
      <c r="E11">
        <f t="shared" si="41"/>
        <v>-31</v>
      </c>
      <c r="F11" s="3">
        <v>7.0769679543899344E-2</v>
      </c>
      <c r="G11" s="3">
        <v>0.28307871817559738</v>
      </c>
      <c r="H11" s="3">
        <v>0.14153935908779869</v>
      </c>
      <c r="I11" s="3">
        <v>0.28307871817559738</v>
      </c>
      <c r="J11" s="3">
        <v>0.14153935908779869</v>
      </c>
      <c r="K11" s="3">
        <v>9.4359572725199126E-2</v>
      </c>
      <c r="M11" s="8">
        <f t="shared" si="0"/>
        <v>4.2104033820587622E-6</v>
      </c>
      <c r="N11" s="7">
        <f t="shared" si="1"/>
        <v>8.4208067641175251E-7</v>
      </c>
      <c r="O11" s="8">
        <f t="shared" si="2"/>
        <v>4.2104033820587622E-6</v>
      </c>
      <c r="P11" s="6">
        <f t="shared" si="3"/>
        <v>1.2631210146176287E-6</v>
      </c>
      <c r="Q11" s="6">
        <f t="shared" si="4"/>
        <v>1.2631210146176287E-6</v>
      </c>
      <c r="R11" s="7">
        <f t="shared" si="5"/>
        <v>8.4208067641175251E-7</v>
      </c>
      <c r="T11">
        <f t="shared" si="42"/>
        <v>-31</v>
      </c>
      <c r="U11">
        <f t="shared" si="43"/>
        <v>0.01</v>
      </c>
      <c r="V11">
        <f t="shared" si="6"/>
        <v>5.2128514138407034E-7</v>
      </c>
      <c r="W11">
        <f t="shared" si="7"/>
        <v>2.8732235545919849E-8</v>
      </c>
      <c r="X11">
        <f t="shared" si="8"/>
        <v>2.7784223236811655E-7</v>
      </c>
      <c r="Y11">
        <f t="shared" si="9"/>
        <v>4.309835331887977E-8</v>
      </c>
      <c r="Z11">
        <f t="shared" si="10"/>
        <v>8.335266971043497E-8</v>
      </c>
      <c r="AA11">
        <f t="shared" si="11"/>
        <v>8.0690314690069633E-8</v>
      </c>
      <c r="AC11">
        <f t="shared" si="44"/>
        <v>0.05</v>
      </c>
      <c r="AD11">
        <f t="shared" si="12"/>
        <v>1.7431541583780952E-6</v>
      </c>
      <c r="AE11">
        <f t="shared" si="13"/>
        <v>1.2640865814305974E-7</v>
      </c>
      <c r="AF11">
        <f t="shared" si="49"/>
        <v>1.0990961341080761E-6</v>
      </c>
      <c r="AG11">
        <f t="shared" si="14"/>
        <v>1.896129872145896E-7</v>
      </c>
      <c r="AH11">
        <f t="shared" si="15"/>
        <v>3.2972884023242283E-7</v>
      </c>
      <c r="AI11">
        <f t="shared" si="16"/>
        <v>2.9166083707338405E-7</v>
      </c>
      <c r="AK11">
        <f t="shared" si="45"/>
        <v>0.1</v>
      </c>
      <c r="AL11">
        <f t="shared" si="17"/>
        <v>2.4655450506812039E-6</v>
      </c>
      <c r="AM11">
        <f t="shared" si="18"/>
        <v>2.1981922682161525E-7</v>
      </c>
      <c r="AN11">
        <f t="shared" si="19"/>
        <v>1.7431541583780952E-6</v>
      </c>
      <c r="AO11">
        <f t="shared" si="20"/>
        <v>3.2972884023242283E-7</v>
      </c>
      <c r="AP11">
        <f t="shared" si="21"/>
        <v>5.2294624751342854E-7</v>
      </c>
      <c r="AQ11">
        <f t="shared" si="22"/>
        <v>4.3325917247325532E-7</v>
      </c>
      <c r="AS11">
        <f t="shared" si="46"/>
        <v>0.3</v>
      </c>
      <c r="AT11">
        <f t="shared" si="23"/>
        <v>3.4067537997482735E-6</v>
      </c>
      <c r="AU11">
        <f t="shared" si="24"/>
        <v>4.3325917247325522E-7</v>
      </c>
      <c r="AV11">
        <f t="shared" si="25"/>
        <v>2.8607212213814471E-6</v>
      </c>
      <c r="AW11">
        <f t="shared" si="26"/>
        <v>6.4988875870988285E-7</v>
      </c>
      <c r="AX11">
        <f t="shared" si="27"/>
        <v>8.5821636641443413E-7</v>
      </c>
      <c r="AY11">
        <f t="shared" si="28"/>
        <v>6.4059356078966393E-7</v>
      </c>
      <c r="BA11">
        <f t="shared" si="47"/>
        <v>0.5</v>
      </c>
      <c r="BB11">
        <f t="shared" si="29"/>
        <v>3.6883558578508281E-6</v>
      </c>
      <c r="BC11">
        <f t="shared" si="30"/>
        <v>5.3767306968424379E-7</v>
      </c>
      <c r="BD11">
        <f t="shared" si="31"/>
        <v>3.2814848554619562E-6</v>
      </c>
      <c r="BE11">
        <f t="shared" si="32"/>
        <v>8.0650960452636558E-7</v>
      </c>
      <c r="BF11">
        <f t="shared" si="33"/>
        <v>9.8444545663858681E-7</v>
      </c>
      <c r="BG11">
        <f t="shared" si="34"/>
        <v>7.0839329847984692E-7</v>
      </c>
      <c r="BJ11">
        <f t="shared" si="48"/>
        <v>2</v>
      </c>
      <c r="BK11">
        <f t="shared" si="35"/>
        <v>4.0665105575489511E-6</v>
      </c>
      <c r="BL11">
        <f t="shared" si="36"/>
        <v>7.376711715701657E-7</v>
      </c>
      <c r="BM11">
        <f t="shared" si="37"/>
        <v>3.9321279473025507E-6</v>
      </c>
      <c r="BN11">
        <f t="shared" si="38"/>
        <v>1.1065067573552485E-6</v>
      </c>
      <c r="BO11">
        <f t="shared" si="39"/>
        <v>1.1796383841907652E-6</v>
      </c>
      <c r="BP11">
        <f t="shared" si="40"/>
        <v>8.0414145438839783E-7</v>
      </c>
    </row>
    <row r="12" spans="1:68" x14ac:dyDescent="0.25">
      <c r="B12" t="s">
        <v>23</v>
      </c>
      <c r="C12">
        <v>3.19</v>
      </c>
      <c r="E12">
        <f t="shared" si="41"/>
        <v>-30</v>
      </c>
      <c r="F12" s="3">
        <v>7.0769679543899344E-2</v>
      </c>
      <c r="G12" s="3">
        <v>0.28307871817559738</v>
      </c>
      <c r="H12" s="3">
        <v>0.14153935908779869</v>
      </c>
      <c r="I12" s="3">
        <v>0.28307871817559738</v>
      </c>
      <c r="J12" s="3">
        <v>0.14153935908779869</v>
      </c>
      <c r="K12" s="3">
        <v>9.4359572725199126E-2</v>
      </c>
      <c r="M12" s="8">
        <f t="shared" si="0"/>
        <v>4.4841926058828433E-6</v>
      </c>
      <c r="N12" s="7">
        <f t="shared" si="1"/>
        <v>8.9683852117656869E-7</v>
      </c>
      <c r="O12" s="8">
        <f t="shared" si="2"/>
        <v>4.4841926058828433E-6</v>
      </c>
      <c r="P12" s="6">
        <f t="shared" si="3"/>
        <v>1.3452577817648531E-6</v>
      </c>
      <c r="Q12" s="6">
        <f t="shared" si="4"/>
        <v>1.3452577817648531E-6</v>
      </c>
      <c r="R12" s="7">
        <f t="shared" si="5"/>
        <v>8.9683852117656869E-7</v>
      </c>
      <c r="T12">
        <f t="shared" si="42"/>
        <v>-30</v>
      </c>
      <c r="U12">
        <f t="shared" si="43"/>
        <v>0.01</v>
      </c>
      <c r="V12">
        <f t="shared" si="6"/>
        <v>5.5518266646652077E-7</v>
      </c>
      <c r="W12">
        <f t="shared" si="7"/>
        <v>3.0600602007520385E-8</v>
      </c>
      <c r="X12">
        <f t="shared" si="8"/>
        <v>2.9590943454398517E-7</v>
      </c>
      <c r="Y12">
        <f t="shared" si="9"/>
        <v>4.590090301128058E-8</v>
      </c>
      <c r="Z12">
        <f t="shared" si="10"/>
        <v>8.8772830363195554E-8</v>
      </c>
      <c r="AA12">
        <f t="shared" si="11"/>
        <v>8.5937350810944258E-8</v>
      </c>
      <c r="AC12">
        <f t="shared" si="44"/>
        <v>0.05</v>
      </c>
      <c r="AD12">
        <f t="shared" si="12"/>
        <v>1.8565059635903295E-6</v>
      </c>
      <c r="AE12">
        <f t="shared" si="13"/>
        <v>1.3462861363357358E-7</v>
      </c>
      <c r="AF12">
        <f t="shared" si="49"/>
        <v>1.1705668817204715E-6</v>
      </c>
      <c r="AG12">
        <f t="shared" si="14"/>
        <v>2.0194292045036035E-7</v>
      </c>
      <c r="AH12">
        <f t="shared" si="15"/>
        <v>3.5117006451614149E-7</v>
      </c>
      <c r="AI12">
        <f t="shared" si="16"/>
        <v>3.10626619435823E-7</v>
      </c>
      <c r="AK12">
        <f t="shared" si="45"/>
        <v>0.1</v>
      </c>
      <c r="AL12">
        <f t="shared" si="17"/>
        <v>2.6258716523093917E-6</v>
      </c>
      <c r="AM12">
        <f t="shared" si="18"/>
        <v>2.3411337634409434E-7</v>
      </c>
      <c r="AN12">
        <f t="shared" si="19"/>
        <v>1.8565059635903295E-6</v>
      </c>
      <c r="AO12">
        <f t="shared" si="20"/>
        <v>3.5117006451614149E-7</v>
      </c>
      <c r="AP12">
        <f t="shared" si="21"/>
        <v>5.569517890770989E-7</v>
      </c>
      <c r="AQ12">
        <f t="shared" si="22"/>
        <v>4.6143264702716222E-7</v>
      </c>
      <c r="AS12">
        <f t="shared" si="46"/>
        <v>0.3</v>
      </c>
      <c r="AT12">
        <f t="shared" si="23"/>
        <v>3.6282842313851439E-6</v>
      </c>
      <c r="AU12">
        <f t="shared" si="24"/>
        <v>4.6143264702716217E-7</v>
      </c>
      <c r="AV12">
        <f t="shared" si="25"/>
        <v>3.0467448803298026E-6</v>
      </c>
      <c r="AW12">
        <f t="shared" si="26"/>
        <v>6.9214897054074328E-7</v>
      </c>
      <c r="AX12">
        <f t="shared" si="27"/>
        <v>9.1402346409894091E-7</v>
      </c>
      <c r="AY12">
        <f t="shared" si="28"/>
        <v>6.8224933527974315E-7</v>
      </c>
      <c r="BA12">
        <f t="shared" si="47"/>
        <v>0.5</v>
      </c>
      <c r="BB12">
        <f t="shared" si="29"/>
        <v>3.9281979812471389E-6</v>
      </c>
      <c r="BC12">
        <f t="shared" si="30"/>
        <v>5.7263624994560368E-7</v>
      </c>
      <c r="BD12">
        <f t="shared" si="31"/>
        <v>3.4948694435980455E-6</v>
      </c>
      <c r="BE12">
        <f t="shared" si="32"/>
        <v>8.5895437491840557E-7</v>
      </c>
      <c r="BF12">
        <f t="shared" si="33"/>
        <v>1.0484608330794137E-6</v>
      </c>
      <c r="BG12">
        <f t="shared" si="34"/>
        <v>7.5445787561263025E-7</v>
      </c>
      <c r="BJ12">
        <f t="shared" si="48"/>
        <v>2</v>
      </c>
      <c r="BK12">
        <f t="shared" si="35"/>
        <v>4.3309428858070944E-6</v>
      </c>
      <c r="BL12">
        <f t="shared" si="36"/>
        <v>7.856395962494277E-7</v>
      </c>
      <c r="BM12">
        <f t="shared" si="37"/>
        <v>4.1878217991687179E-6</v>
      </c>
      <c r="BN12">
        <f t="shared" si="38"/>
        <v>1.1784593943741418E-6</v>
      </c>
      <c r="BO12">
        <f t="shared" si="39"/>
        <v>1.2563465397506153E-6</v>
      </c>
      <c r="BP12">
        <f t="shared" si="40"/>
        <v>8.5643223146214043E-7</v>
      </c>
    </row>
    <row r="13" spans="1:68" x14ac:dyDescent="0.25">
      <c r="B13" t="s">
        <v>24</v>
      </c>
      <c r="C13">
        <v>3.19</v>
      </c>
      <c r="E13">
        <f t="shared" si="41"/>
        <v>-29</v>
      </c>
      <c r="F13" s="3">
        <v>7.0769679543899344E-2</v>
      </c>
      <c r="G13" s="3">
        <v>0.28307871817559738</v>
      </c>
      <c r="H13" s="3">
        <v>0.14153935908779869</v>
      </c>
      <c r="I13" s="3">
        <v>0.28307871817559738</v>
      </c>
      <c r="J13" s="3">
        <v>0.14153935908779869</v>
      </c>
      <c r="K13" s="3">
        <v>9.4359572725199126E-2</v>
      </c>
      <c r="M13" s="8">
        <f t="shared" si="0"/>
        <v>4.7757854775477963E-6</v>
      </c>
      <c r="N13" s="7">
        <f t="shared" si="1"/>
        <v>9.5515709550955923E-7</v>
      </c>
      <c r="O13" s="8">
        <f t="shared" si="2"/>
        <v>4.7757854775477963E-6</v>
      </c>
      <c r="P13" s="6">
        <f t="shared" si="3"/>
        <v>1.4327356432643387E-6</v>
      </c>
      <c r="Q13" s="6">
        <f t="shared" si="4"/>
        <v>1.4327356432643387E-6</v>
      </c>
      <c r="R13" s="7">
        <f t="shared" si="5"/>
        <v>9.5515709550955923E-7</v>
      </c>
      <c r="T13">
        <f t="shared" si="42"/>
        <v>-29</v>
      </c>
      <c r="U13">
        <f t="shared" si="43"/>
        <v>0.01</v>
      </c>
      <c r="V13">
        <f t="shared" si="6"/>
        <v>5.912844404628468E-7</v>
      </c>
      <c r="W13">
        <f t="shared" si="7"/>
        <v>3.2590462434644585E-8</v>
      </c>
      <c r="X13">
        <f t="shared" si="8"/>
        <v>3.1515148977110345E-7</v>
      </c>
      <c r="Y13">
        <f t="shared" si="9"/>
        <v>4.8885693651966868E-8</v>
      </c>
      <c r="Z13">
        <f t="shared" si="10"/>
        <v>9.4545446931331036E-8</v>
      </c>
      <c r="AA13">
        <f t="shared" si="11"/>
        <v>9.1525585106091841E-8</v>
      </c>
      <c r="AC13">
        <f t="shared" si="44"/>
        <v>0.05</v>
      </c>
      <c r="AD13">
        <f t="shared" si="12"/>
        <v>1.9772286784166779E-6</v>
      </c>
      <c r="AE13">
        <f t="shared" si="13"/>
        <v>1.4338308684825749E-7</v>
      </c>
      <c r="AF13">
        <f t="shared" si="49"/>
        <v>1.2466851461475993E-6</v>
      </c>
      <c r="AG13">
        <f t="shared" si="14"/>
        <v>2.1507463027238628E-7</v>
      </c>
      <c r="AH13">
        <f t="shared" si="15"/>
        <v>3.7400554384427986E-7</v>
      </c>
      <c r="AI13">
        <f t="shared" si="16"/>
        <v>3.3082568667884018E-7</v>
      </c>
      <c r="AK13">
        <f t="shared" si="45"/>
        <v>0.1</v>
      </c>
      <c r="AL13">
        <f t="shared" si="17"/>
        <v>2.7966237860861574E-6</v>
      </c>
      <c r="AM13">
        <f t="shared" si="18"/>
        <v>2.4933702922951989E-7</v>
      </c>
      <c r="AN13">
        <f t="shared" si="19"/>
        <v>1.9772286784166779E-6</v>
      </c>
      <c r="AO13">
        <f t="shared" si="20"/>
        <v>3.7400554384427986E-7</v>
      </c>
      <c r="AP13">
        <f t="shared" si="21"/>
        <v>5.9316860352500343E-7</v>
      </c>
      <c r="AQ13">
        <f t="shared" si="22"/>
        <v>4.9143815358147328E-7</v>
      </c>
      <c r="AS13">
        <f t="shared" si="46"/>
        <v>0.3</v>
      </c>
      <c r="AT13">
        <f t="shared" si="23"/>
        <v>3.8642200867849069E-6</v>
      </c>
      <c r="AU13">
        <f t="shared" si="24"/>
        <v>4.9143815358147317E-7</v>
      </c>
      <c r="AV13">
        <f t="shared" si="25"/>
        <v>3.2448650698418125E-6</v>
      </c>
      <c r="AW13">
        <f t="shared" si="26"/>
        <v>7.3715723037220965E-7</v>
      </c>
      <c r="AX13">
        <f t="shared" si="27"/>
        <v>9.7345952095254338E-7</v>
      </c>
      <c r="AY13">
        <f t="shared" si="28"/>
        <v>7.2661385312064398E-7</v>
      </c>
      <c r="BA13">
        <f t="shared" si="47"/>
        <v>0.5</v>
      </c>
      <c r="BB13">
        <f t="shared" si="29"/>
        <v>4.1836362798424353E-6</v>
      </c>
      <c r="BC13">
        <f t="shared" si="30"/>
        <v>6.0987297530883413E-7</v>
      </c>
      <c r="BD13">
        <f t="shared" si="31"/>
        <v>3.7221297570412981E-6</v>
      </c>
      <c r="BE13">
        <f t="shared" si="32"/>
        <v>9.1480946296325119E-7</v>
      </c>
      <c r="BF13">
        <f t="shared" si="33"/>
        <v>1.1166389271123893E-6</v>
      </c>
      <c r="BG13">
        <f t="shared" si="34"/>
        <v>8.0351788659688505E-7</v>
      </c>
      <c r="BJ13">
        <f t="shared" si="48"/>
        <v>2</v>
      </c>
      <c r="BK13">
        <f t="shared" si="35"/>
        <v>4.6125704125624387E-6</v>
      </c>
      <c r="BL13">
        <f t="shared" si="36"/>
        <v>8.3672725596848704E-7</v>
      </c>
      <c r="BM13">
        <f t="shared" si="37"/>
        <v>4.4601426140326189E-6</v>
      </c>
      <c r="BN13">
        <f t="shared" si="38"/>
        <v>1.2550908839527305E-6</v>
      </c>
      <c r="BO13">
        <f t="shared" si="39"/>
        <v>1.3380427842097854E-6</v>
      </c>
      <c r="BP13">
        <f t="shared" si="40"/>
        <v>9.1212331248993729E-7</v>
      </c>
    </row>
    <row r="14" spans="1:68" x14ac:dyDescent="0.25">
      <c r="B14" t="s">
        <v>32</v>
      </c>
      <c r="C14">
        <v>1.5625E-2</v>
      </c>
      <c r="E14">
        <f t="shared" si="41"/>
        <v>-28</v>
      </c>
      <c r="F14" s="3">
        <v>7.0769679543899344E-2</v>
      </c>
      <c r="G14" s="3">
        <v>0.28307871817559738</v>
      </c>
      <c r="H14" s="3">
        <v>0.14153935908779869</v>
      </c>
      <c r="I14" s="3">
        <v>0.28307871817559738</v>
      </c>
      <c r="J14" s="3">
        <v>0.14153935908779869</v>
      </c>
      <c r="K14" s="3">
        <v>9.4359572725199126E-2</v>
      </c>
      <c r="M14" s="8">
        <f t="shared" si="0"/>
        <v>5.0863397119994994E-6</v>
      </c>
      <c r="N14" s="7">
        <f t="shared" si="1"/>
        <v>1.0172679423998999E-6</v>
      </c>
      <c r="O14" s="8">
        <f t="shared" si="2"/>
        <v>5.0863397119994994E-6</v>
      </c>
      <c r="P14" s="6">
        <f t="shared" si="3"/>
        <v>1.5259019135998498E-6</v>
      </c>
      <c r="Q14" s="6">
        <f t="shared" si="4"/>
        <v>1.5259019135998498E-6</v>
      </c>
      <c r="R14" s="7">
        <f t="shared" si="5"/>
        <v>1.0172679423998999E-6</v>
      </c>
      <c r="T14">
        <f t="shared" si="42"/>
        <v>-28</v>
      </c>
      <c r="U14">
        <f t="shared" si="43"/>
        <v>0.01</v>
      </c>
      <c r="V14">
        <f t="shared" si="6"/>
        <v>6.2973379871279662E-7</v>
      </c>
      <c r="W14">
        <f t="shared" si="7"/>
        <v>3.470971719585611E-8</v>
      </c>
      <c r="X14">
        <f t="shared" si="8"/>
        <v>3.3564479502995536E-7</v>
      </c>
      <c r="Y14">
        <f t="shared" si="9"/>
        <v>5.2064575793784165E-8</v>
      </c>
      <c r="Z14">
        <f t="shared" si="10"/>
        <v>1.0069343850898661E-7</v>
      </c>
      <c r="AA14">
        <f t="shared" si="11"/>
        <v>9.7477204614336829E-8</v>
      </c>
      <c r="AC14">
        <f t="shared" si="44"/>
        <v>0.05</v>
      </c>
      <c r="AD14">
        <f t="shared" si="12"/>
        <v>2.1058016098116054E-6</v>
      </c>
      <c r="AE14">
        <f t="shared" si="13"/>
        <v>1.5270683578522744E-7</v>
      </c>
      <c r="AF14">
        <f t="shared" si="49"/>
        <v>1.3277531407181957E-6</v>
      </c>
      <c r="AG14">
        <f t="shared" si="14"/>
        <v>2.2906025367784117E-7</v>
      </c>
      <c r="AH14">
        <f t="shared" si="15"/>
        <v>3.9832594221545876E-7</v>
      </c>
      <c r="AI14">
        <f t="shared" si="16"/>
        <v>3.5233823542009128E-7</v>
      </c>
      <c r="AK14">
        <f t="shared" si="45"/>
        <v>0.1</v>
      </c>
      <c r="AL14">
        <f t="shared" si="17"/>
        <v>2.9784793914144264E-6</v>
      </c>
      <c r="AM14">
        <f t="shared" si="18"/>
        <v>2.6555062814363915E-7</v>
      </c>
      <c r="AN14">
        <f t="shared" si="19"/>
        <v>2.1058016098116054E-6</v>
      </c>
      <c r="AO14">
        <f t="shared" si="20"/>
        <v>3.9832594221545876E-7</v>
      </c>
      <c r="AP14">
        <f t="shared" si="21"/>
        <v>6.3174048294348175E-7</v>
      </c>
      <c r="AQ14">
        <f t="shared" si="22"/>
        <v>5.2339482338654518E-7</v>
      </c>
      <c r="AS14">
        <f t="shared" si="46"/>
        <v>0.3</v>
      </c>
      <c r="AT14">
        <f t="shared" si="23"/>
        <v>4.1154981051226496E-6</v>
      </c>
      <c r="AU14">
        <f t="shared" si="24"/>
        <v>5.2339482338654518E-7</v>
      </c>
      <c r="AV14">
        <f t="shared" si="25"/>
        <v>3.455868389065694E-6</v>
      </c>
      <c r="AW14">
        <f t="shared" si="26"/>
        <v>7.8509223507981772E-7</v>
      </c>
      <c r="AX14">
        <f t="shared" si="27"/>
        <v>1.0367605167197081E-6</v>
      </c>
      <c r="AY14">
        <f t="shared" si="28"/>
        <v>7.738632553307594E-7</v>
      </c>
      <c r="BA14">
        <f t="shared" si="47"/>
        <v>0.5</v>
      </c>
      <c r="BB14">
        <f t="shared" si="29"/>
        <v>4.4556849236140057E-6</v>
      </c>
      <c r="BC14">
        <f t="shared" si="30"/>
        <v>6.4953108722575958E-7</v>
      </c>
      <c r="BD14">
        <f t="shared" si="31"/>
        <v>3.9641680903504795E-6</v>
      </c>
      <c r="BE14">
        <f t="shared" si="32"/>
        <v>9.7429663083863926E-7</v>
      </c>
      <c r="BF14">
        <f t="shared" si="33"/>
        <v>1.1892504271051439E-6</v>
      </c>
      <c r="BG14">
        <f t="shared" si="34"/>
        <v>8.5576811502809893E-7</v>
      </c>
      <c r="BJ14">
        <f t="shared" si="48"/>
        <v>2</v>
      </c>
      <c r="BK14">
        <f t="shared" si="35"/>
        <v>4.9125112872232118E-6</v>
      </c>
      <c r="BL14">
        <f t="shared" si="36"/>
        <v>8.911369847228011E-7</v>
      </c>
      <c r="BM14">
        <f t="shared" si="37"/>
        <v>4.7501715907440112E-6</v>
      </c>
      <c r="BN14">
        <f t="shared" si="38"/>
        <v>1.3367054770842018E-6</v>
      </c>
      <c r="BO14">
        <f t="shared" si="39"/>
        <v>1.4250514772232035E-6</v>
      </c>
      <c r="BP14">
        <f t="shared" si="40"/>
        <v>9.7143580849034611E-7</v>
      </c>
    </row>
    <row r="15" spans="1:68" x14ac:dyDescent="0.25">
      <c r="B15" t="s">
        <v>33</v>
      </c>
      <c r="C15">
        <v>1.5625E-2</v>
      </c>
      <c r="E15">
        <f t="shared" si="41"/>
        <v>-27</v>
      </c>
      <c r="F15" s="3">
        <v>7.0769679543899344E-2</v>
      </c>
      <c r="G15" s="3">
        <v>0.28307871817559738</v>
      </c>
      <c r="H15" s="3">
        <v>0.14153935908779869</v>
      </c>
      <c r="I15" s="3">
        <v>0.28307871817559738</v>
      </c>
      <c r="J15" s="3">
        <v>0.14153935908779869</v>
      </c>
      <c r="K15" s="3">
        <v>9.4359572725199126E-2</v>
      </c>
      <c r="M15" s="8">
        <f t="shared" si="0"/>
        <v>5.4170883067274953E-6</v>
      </c>
      <c r="N15" s="7">
        <f t="shared" si="1"/>
        <v>1.0834176613454991E-6</v>
      </c>
      <c r="O15" s="8">
        <f t="shared" si="2"/>
        <v>5.4170883067274953E-6</v>
      </c>
      <c r="P15" s="6">
        <f t="shared" si="3"/>
        <v>1.6251264920182488E-6</v>
      </c>
      <c r="Q15" s="6">
        <f t="shared" si="4"/>
        <v>1.6251264920182488E-6</v>
      </c>
      <c r="R15" s="7">
        <f t="shared" si="5"/>
        <v>1.0834176613454991E-6</v>
      </c>
      <c r="T15">
        <f t="shared" si="42"/>
        <v>-27</v>
      </c>
      <c r="U15">
        <f t="shared" si="43"/>
        <v>0.01</v>
      </c>
      <c r="V15">
        <f t="shared" si="6"/>
        <v>6.7068339720021287E-7</v>
      </c>
      <c r="W15">
        <f t="shared" si="7"/>
        <v>3.6966780395715124E-8</v>
      </c>
      <c r="X15">
        <f t="shared" si="8"/>
        <v>3.5747071515519273E-7</v>
      </c>
      <c r="Y15">
        <f t="shared" si="9"/>
        <v>5.5450170593572683E-8</v>
      </c>
      <c r="Z15">
        <f t="shared" si="10"/>
        <v>1.0724121454655783E-7</v>
      </c>
      <c r="AA15">
        <f t="shared" si="11"/>
        <v>1.0381583912751037E-7</v>
      </c>
      <c r="AC15">
        <f t="shared" si="44"/>
        <v>0.05</v>
      </c>
      <c r="AD15">
        <f t="shared" si="12"/>
        <v>2.2427352325458493E-6</v>
      </c>
      <c r="AE15">
        <f t="shared" si="13"/>
        <v>1.6263687864535478E-7</v>
      </c>
      <c r="AF15">
        <f t="shared" si="49"/>
        <v>1.4140927307385386E-6</v>
      </c>
      <c r="AG15">
        <f t="shared" si="14"/>
        <v>2.4395531796803221E-7</v>
      </c>
      <c r="AH15">
        <f t="shared" si="15"/>
        <v>4.242278192215617E-7</v>
      </c>
      <c r="AI15">
        <f t="shared" si="16"/>
        <v>3.7524967720979542E-7</v>
      </c>
      <c r="AK15">
        <f t="shared" si="45"/>
        <v>0.1</v>
      </c>
      <c r="AL15">
        <f t="shared" si="17"/>
        <v>3.172160491953689E-6</v>
      </c>
      <c r="AM15">
        <f t="shared" si="18"/>
        <v>2.8281854614770778E-7</v>
      </c>
      <c r="AN15">
        <f t="shared" si="19"/>
        <v>2.2427352325458493E-6</v>
      </c>
      <c r="AO15">
        <f t="shared" si="20"/>
        <v>4.242278192215617E-7</v>
      </c>
      <c r="AP15">
        <f t="shared" si="21"/>
        <v>6.728205697637548E-7</v>
      </c>
      <c r="AQ15">
        <f t="shared" si="22"/>
        <v>5.5742953442139967E-7</v>
      </c>
      <c r="AS15">
        <f t="shared" si="46"/>
        <v>0.3</v>
      </c>
      <c r="AT15">
        <f t="shared" si="23"/>
        <v>4.3831159387612027E-6</v>
      </c>
      <c r="AU15">
        <f t="shared" si="24"/>
        <v>5.5742953442139957E-7</v>
      </c>
      <c r="AV15">
        <f t="shared" si="25"/>
        <v>3.6805925872060194E-6</v>
      </c>
      <c r="AW15">
        <f t="shared" si="26"/>
        <v>8.361443016320994E-7</v>
      </c>
      <c r="AX15">
        <f t="shared" si="27"/>
        <v>1.104177776161806E-6</v>
      </c>
      <c r="AY15">
        <f t="shared" si="28"/>
        <v>8.241851368221674E-7</v>
      </c>
      <c r="BA15">
        <f t="shared" si="47"/>
        <v>0.5</v>
      </c>
      <c r="BB15">
        <f t="shared" si="29"/>
        <v>4.7454240308072051E-6</v>
      </c>
      <c r="BC15">
        <f t="shared" si="30"/>
        <v>6.9176804081052412E-7</v>
      </c>
      <c r="BD15">
        <f t="shared" si="31"/>
        <v>4.2219454114475721E-6</v>
      </c>
      <c r="BE15">
        <f t="shared" si="32"/>
        <v>1.0376520612157862E-6</v>
      </c>
      <c r="BF15">
        <f t="shared" si="33"/>
        <v>1.2665836234342715E-6</v>
      </c>
      <c r="BG15">
        <f t="shared" si="34"/>
        <v>9.1141601066330845E-7</v>
      </c>
      <c r="BJ15">
        <f t="shared" si="48"/>
        <v>2</v>
      </c>
      <c r="BK15">
        <f t="shared" si="35"/>
        <v>5.2319563689194494E-6</v>
      </c>
      <c r="BL15">
        <f t="shared" si="36"/>
        <v>9.4908480616144108E-7</v>
      </c>
      <c r="BM15">
        <f t="shared" si="37"/>
        <v>5.0590602350964367E-6</v>
      </c>
      <c r="BN15">
        <f t="shared" si="38"/>
        <v>1.4236272092421618E-6</v>
      </c>
      <c r="BO15">
        <f t="shared" si="39"/>
        <v>1.5177180705289312E-6</v>
      </c>
      <c r="BP15">
        <f t="shared" si="40"/>
        <v>1.0346052086325812E-6</v>
      </c>
    </row>
    <row r="16" spans="1:68" x14ac:dyDescent="0.25">
      <c r="B16" t="s">
        <v>34</v>
      </c>
      <c r="C16">
        <v>1.5625E-2</v>
      </c>
      <c r="E16">
        <f t="shared" si="41"/>
        <v>-26</v>
      </c>
      <c r="F16" s="3">
        <v>7.0769679543899344E-2</v>
      </c>
      <c r="G16" s="3">
        <v>0.28307871817559738</v>
      </c>
      <c r="H16" s="3">
        <v>0.14153935908779869</v>
      </c>
      <c r="I16" s="3">
        <v>0.28307871817559738</v>
      </c>
      <c r="J16" s="3">
        <v>0.14153935908779869</v>
      </c>
      <c r="K16" s="3">
        <v>9.4359572725199126E-2</v>
      </c>
      <c r="M16" s="8">
        <f t="shared" si="0"/>
        <v>5.7693444371508491E-6</v>
      </c>
      <c r="N16" s="7">
        <f t="shared" si="1"/>
        <v>1.1538688874301699E-6</v>
      </c>
      <c r="O16" s="8">
        <f t="shared" si="2"/>
        <v>5.7693444371508491E-6</v>
      </c>
      <c r="P16" s="6">
        <f t="shared" si="3"/>
        <v>1.7308033311452548E-6</v>
      </c>
      <c r="Q16" s="6">
        <f t="shared" si="4"/>
        <v>1.7308033311452548E-6</v>
      </c>
      <c r="R16" s="7">
        <f t="shared" si="5"/>
        <v>1.1538688874301699E-6</v>
      </c>
      <c r="T16">
        <f t="shared" si="42"/>
        <v>-26</v>
      </c>
      <c r="U16">
        <f t="shared" si="43"/>
        <v>0.01</v>
      </c>
      <c r="V16">
        <f t="shared" si="6"/>
        <v>7.1429581864505705E-7</v>
      </c>
      <c r="W16">
        <f t="shared" si="7"/>
        <v>3.937061328140627E-8</v>
      </c>
      <c r="X16">
        <f t="shared" si="8"/>
        <v>3.8071590587948924E-7</v>
      </c>
      <c r="Y16">
        <f t="shared" si="9"/>
        <v>5.9055919922109402E-8</v>
      </c>
      <c r="Z16">
        <f t="shared" si="10"/>
        <v>1.1421477176384678E-7</v>
      </c>
      <c r="AA16">
        <f t="shared" si="11"/>
        <v>1.1056665500811806E-7</v>
      </c>
      <c r="AC16">
        <f t="shared" si="44"/>
        <v>0.05</v>
      </c>
      <c r="AD16">
        <f t="shared" si="12"/>
        <v>2.3885732159509925E-6</v>
      </c>
      <c r="AE16">
        <f t="shared" si="13"/>
        <v>1.7321264080610765E-7</v>
      </c>
      <c r="AF16">
        <f t="shared" si="49"/>
        <v>1.5060467113984316E-6</v>
      </c>
      <c r="AG16">
        <f t="shared" si="14"/>
        <v>2.5981896120916144E-7</v>
      </c>
      <c r="AH16">
        <f t="shared" si="15"/>
        <v>4.5181401341952951E-7</v>
      </c>
      <c r="AI16">
        <f t="shared" si="16"/>
        <v>3.9965097764131613E-7</v>
      </c>
      <c r="AK16">
        <f t="shared" si="45"/>
        <v>0.1</v>
      </c>
      <c r="AL16">
        <f t="shared" si="17"/>
        <v>3.3784360622798604E-6</v>
      </c>
      <c r="AM16">
        <f t="shared" si="18"/>
        <v>3.0120934227968634E-7</v>
      </c>
      <c r="AN16">
        <f t="shared" si="19"/>
        <v>2.3885732159509925E-6</v>
      </c>
      <c r="AO16">
        <f t="shared" si="20"/>
        <v>4.5181401341952951E-7</v>
      </c>
      <c r="AP16">
        <f t="shared" si="21"/>
        <v>7.165719647852979E-7</v>
      </c>
      <c r="AQ16">
        <f t="shared" si="22"/>
        <v>5.9367741513900155E-7</v>
      </c>
      <c r="AS16">
        <f t="shared" si="46"/>
        <v>0.3</v>
      </c>
      <c r="AT16">
        <f t="shared" si="23"/>
        <v>4.6681361142431999E-6</v>
      </c>
      <c r="AU16">
        <f t="shared" si="24"/>
        <v>5.9367741513900144E-7</v>
      </c>
      <c r="AV16">
        <f t="shared" si="25"/>
        <v>3.9199298896502001E-6</v>
      </c>
      <c r="AW16">
        <f t="shared" si="26"/>
        <v>8.9051612270850221E-7</v>
      </c>
      <c r="AX16">
        <f t="shared" si="27"/>
        <v>1.1759789668950601E-6</v>
      </c>
      <c r="AY16">
        <f t="shared" si="28"/>
        <v>8.7777929121113401E-7</v>
      </c>
      <c r="BA16">
        <f t="shared" si="47"/>
        <v>0.5</v>
      </c>
      <c r="BB16">
        <f t="shared" si="29"/>
        <v>5.0540039563428787E-6</v>
      </c>
      <c r="BC16">
        <f t="shared" si="30"/>
        <v>7.3675152998566526E-7</v>
      </c>
      <c r="BD16">
        <f t="shared" si="31"/>
        <v>4.4964851769611212E-6</v>
      </c>
      <c r="BE16">
        <f t="shared" si="32"/>
        <v>1.1051272949784979E-6</v>
      </c>
      <c r="BF16">
        <f t="shared" si="33"/>
        <v>1.3489455530883363E-6</v>
      </c>
      <c r="BG16">
        <f t="shared" si="34"/>
        <v>9.706825130615493E-7</v>
      </c>
      <c r="BJ16">
        <f t="shared" si="48"/>
        <v>2</v>
      </c>
      <c r="BK16">
        <f t="shared" si="35"/>
        <v>5.5721739545863788E-6</v>
      </c>
      <c r="BL16">
        <f t="shared" si="36"/>
        <v>1.0108007912685759E-6</v>
      </c>
      <c r="BM16">
        <f t="shared" si="37"/>
        <v>5.388034931665544E-6</v>
      </c>
      <c r="BN16">
        <f t="shared" si="38"/>
        <v>1.5162011869028639E-6</v>
      </c>
      <c r="BO16">
        <f t="shared" si="39"/>
        <v>1.6164104794996631E-6</v>
      </c>
      <c r="BP16">
        <f t="shared" si="40"/>
        <v>1.1018823152022034E-6</v>
      </c>
    </row>
    <row r="17" spans="1:68" x14ac:dyDescent="0.25">
      <c r="B17" t="s">
        <v>35</v>
      </c>
      <c r="C17">
        <v>1.5625E-2</v>
      </c>
      <c r="E17">
        <f t="shared" si="41"/>
        <v>-25</v>
      </c>
      <c r="F17" s="3">
        <v>7.0769679543899344E-2</v>
      </c>
      <c r="G17" s="3">
        <v>0.28307871817559738</v>
      </c>
      <c r="H17" s="3">
        <v>0.14153935908779869</v>
      </c>
      <c r="I17" s="3">
        <v>0.28307871817559738</v>
      </c>
      <c r="J17" s="3">
        <v>0.14153935908779869</v>
      </c>
      <c r="K17" s="3">
        <v>9.4359572725199126E-2</v>
      </c>
      <c r="M17" s="8">
        <f t="shared" si="0"/>
        <v>6.1445066703354827E-6</v>
      </c>
      <c r="N17" s="7">
        <f t="shared" si="1"/>
        <v>1.2289013340670966E-6</v>
      </c>
      <c r="O17" s="8">
        <f t="shared" si="2"/>
        <v>6.1445066703354827E-6</v>
      </c>
      <c r="P17" s="6">
        <f t="shared" si="3"/>
        <v>1.8433520011006449E-6</v>
      </c>
      <c r="Q17" s="6">
        <f t="shared" si="4"/>
        <v>1.8433520011006449E-6</v>
      </c>
      <c r="R17" s="7">
        <f t="shared" si="5"/>
        <v>1.2289013340670966E-6</v>
      </c>
      <c r="T17">
        <f t="shared" si="42"/>
        <v>-25</v>
      </c>
      <c r="U17">
        <f t="shared" si="43"/>
        <v>0.01</v>
      </c>
      <c r="V17">
        <f t="shared" si="6"/>
        <v>7.6074421800768277E-7</v>
      </c>
      <c r="W17">
        <f t="shared" si="7"/>
        <v>4.1930759821694168E-8</v>
      </c>
      <c r="X17">
        <f t="shared" si="8"/>
        <v>4.0547265788391556E-7</v>
      </c>
      <c r="Y17">
        <f t="shared" si="9"/>
        <v>6.2896139732541248E-8</v>
      </c>
      <c r="Z17">
        <f t="shared" si="10"/>
        <v>1.2164179736517467E-7</v>
      </c>
      <c r="AA17">
        <f t="shared" si="11"/>
        <v>1.1775645510767415E-7</v>
      </c>
      <c r="AC17">
        <f t="shared" si="44"/>
        <v>0.05</v>
      </c>
      <c r="AD17">
        <f t="shared" si="12"/>
        <v>2.5438945824568395E-6</v>
      </c>
      <c r="AE17">
        <f t="shared" si="13"/>
        <v>1.844761113526362E-7</v>
      </c>
      <c r="AF17">
        <f t="shared" si="49"/>
        <v>1.6039801687753734E-6</v>
      </c>
      <c r="AG17">
        <f t="shared" si="14"/>
        <v>2.7671416702895431E-7</v>
      </c>
      <c r="AH17">
        <f t="shared" si="15"/>
        <v>4.8119405063261202E-7</v>
      </c>
      <c r="AI17">
        <f t="shared" si="16"/>
        <v>4.2563901751303195E-7</v>
      </c>
      <c r="AK17">
        <f t="shared" si="45"/>
        <v>0.1</v>
      </c>
      <c r="AL17">
        <f t="shared" si="17"/>
        <v>3.598125080954977E-6</v>
      </c>
      <c r="AM17">
        <f t="shared" si="18"/>
        <v>3.2079603375507468E-7</v>
      </c>
      <c r="AN17">
        <f t="shared" si="19"/>
        <v>2.5438945824568395E-6</v>
      </c>
      <c r="AO17">
        <f t="shared" si="20"/>
        <v>4.8119405063261202E-7</v>
      </c>
      <c r="AP17">
        <f t="shared" si="21"/>
        <v>7.6316837473705186E-7</v>
      </c>
      <c r="AQ17">
        <f t="shared" si="22"/>
        <v>6.3228238096850213E-7</v>
      </c>
      <c r="AS17">
        <f t="shared" si="46"/>
        <v>0.3</v>
      </c>
      <c r="AT17">
        <f t="shared" si="23"/>
        <v>4.9716902508539424E-6</v>
      </c>
      <c r="AU17">
        <f t="shared" si="24"/>
        <v>6.3228238096850213E-7</v>
      </c>
      <c r="AV17">
        <f t="shared" si="25"/>
        <v>4.1748305403824714E-6</v>
      </c>
      <c r="AW17">
        <f t="shared" si="26"/>
        <v>9.4842357145275325E-7</v>
      </c>
      <c r="AX17">
        <f t="shared" si="27"/>
        <v>1.2524491621147417E-6</v>
      </c>
      <c r="AY17">
        <f t="shared" si="28"/>
        <v>9.3485850406128958E-7</v>
      </c>
      <c r="BA17">
        <f t="shared" si="47"/>
        <v>0.5</v>
      </c>
      <c r="BB17">
        <f t="shared" si="29"/>
        <v>5.3826498590863682E-6</v>
      </c>
      <c r="BC17">
        <f t="shared" si="30"/>
        <v>7.8466015327946133E-7</v>
      </c>
      <c r="BD17">
        <f t="shared" si="31"/>
        <v>4.7888773956693189E-6</v>
      </c>
      <c r="BE17">
        <f t="shared" si="32"/>
        <v>1.176990229919192E-6</v>
      </c>
      <c r="BF17">
        <f t="shared" si="33"/>
        <v>1.4366632187007958E-6</v>
      </c>
      <c r="BG17">
        <f t="shared" si="34"/>
        <v>1.0338029287830419E-6</v>
      </c>
      <c r="BJ17">
        <f t="shared" si="48"/>
        <v>2</v>
      </c>
      <c r="BK17">
        <f t="shared" si="35"/>
        <v>5.9345148145001343E-6</v>
      </c>
      <c r="BL17">
        <f t="shared" si="36"/>
        <v>1.0765299718172737E-6</v>
      </c>
      <c r="BM17">
        <f t="shared" si="37"/>
        <v>5.7384018129396155E-6</v>
      </c>
      <c r="BN17">
        <f t="shared" si="38"/>
        <v>1.6147949577259106E-6</v>
      </c>
      <c r="BO17">
        <f t="shared" si="39"/>
        <v>1.7215205438818848E-6</v>
      </c>
      <c r="BP17">
        <f t="shared" si="40"/>
        <v>1.1735342393646755E-6</v>
      </c>
    </row>
    <row r="18" spans="1:68" x14ac:dyDescent="0.25">
      <c r="B18" t="s">
        <v>36</v>
      </c>
      <c r="C18">
        <v>1.5625E-2</v>
      </c>
      <c r="E18">
        <f t="shared" si="41"/>
        <v>-24</v>
      </c>
      <c r="F18" s="3">
        <v>7.0769679543899344E-2</v>
      </c>
      <c r="G18" s="3">
        <v>0.28307871817559738</v>
      </c>
      <c r="H18" s="3">
        <v>0.14153935908779869</v>
      </c>
      <c r="I18" s="3">
        <v>0.28307871817559738</v>
      </c>
      <c r="J18" s="3">
        <v>0.14153935908779869</v>
      </c>
      <c r="K18" s="3">
        <v>9.4359572725199126E-2</v>
      </c>
      <c r="M18" s="8">
        <f t="shared" si="0"/>
        <v>6.5440645177430737E-6</v>
      </c>
      <c r="N18" s="7">
        <f t="shared" si="1"/>
        <v>1.3088129035486147E-6</v>
      </c>
      <c r="O18" s="8">
        <f t="shared" si="2"/>
        <v>6.5440645177430737E-6</v>
      </c>
      <c r="P18" s="6">
        <f t="shared" si="3"/>
        <v>1.9632193553229221E-6</v>
      </c>
      <c r="Q18" s="6">
        <f t="shared" si="4"/>
        <v>1.9632193553229221E-6</v>
      </c>
      <c r="R18" s="7">
        <f t="shared" si="5"/>
        <v>1.3088129035486147E-6</v>
      </c>
      <c r="T18">
        <f t="shared" si="42"/>
        <v>-24</v>
      </c>
      <c r="U18">
        <f t="shared" si="43"/>
        <v>0.01</v>
      </c>
      <c r="V18">
        <f t="shared" si="6"/>
        <v>8.1021300996821367E-7</v>
      </c>
      <c r="W18">
        <f t="shared" si="7"/>
        <v>4.4657384599465967E-8</v>
      </c>
      <c r="X18">
        <f t="shared" si="8"/>
        <v>4.3183926322082314E-7</v>
      </c>
      <c r="Y18">
        <f t="shared" si="9"/>
        <v>6.698607689919894E-8</v>
      </c>
      <c r="Z18">
        <f t="shared" si="10"/>
        <v>1.2955177896624694E-7</v>
      </c>
      <c r="AA18">
        <f t="shared" si="11"/>
        <v>1.2541378518240934E-7</v>
      </c>
      <c r="AC18">
        <f t="shared" si="44"/>
        <v>0.05</v>
      </c>
      <c r="AD18">
        <f t="shared" si="12"/>
        <v>2.70931600649165E-6</v>
      </c>
      <c r="AE18">
        <f t="shared" si="13"/>
        <v>1.9647200978758052E-7</v>
      </c>
      <c r="AF18">
        <f t="shared" si="49"/>
        <v>1.708281929340532E-6</v>
      </c>
      <c r="AG18">
        <f t="shared" si="14"/>
        <v>2.9470801468137079E-7</v>
      </c>
      <c r="AH18">
        <f t="shared" si="15"/>
        <v>5.1248457880215961E-7</v>
      </c>
      <c r="AI18">
        <f t="shared" si="16"/>
        <v>4.5331697747542274E-7</v>
      </c>
      <c r="AK18">
        <f t="shared" si="45"/>
        <v>0.1</v>
      </c>
      <c r="AL18">
        <f t="shared" si="17"/>
        <v>3.8320997821283648E-6</v>
      </c>
      <c r="AM18">
        <f t="shared" si="18"/>
        <v>3.416563858681064E-7</v>
      </c>
      <c r="AN18">
        <f t="shared" si="19"/>
        <v>2.70931600649165E-6</v>
      </c>
      <c r="AO18">
        <f t="shared" si="20"/>
        <v>5.1248457880215961E-7</v>
      </c>
      <c r="AP18">
        <f t="shared" si="21"/>
        <v>8.1279480194749493E-7</v>
      </c>
      <c r="AQ18">
        <f t="shared" si="22"/>
        <v>6.7339770570452815E-7</v>
      </c>
      <c r="AS18">
        <f t="shared" si="46"/>
        <v>0.3</v>
      </c>
      <c r="AT18">
        <f t="shared" si="23"/>
        <v>5.2949835535040719E-6</v>
      </c>
      <c r="AU18">
        <f t="shared" si="24"/>
        <v>6.7339770570452804E-7</v>
      </c>
      <c r="AV18">
        <f t="shared" si="25"/>
        <v>4.4463065747498677E-6</v>
      </c>
      <c r="AW18">
        <f t="shared" si="26"/>
        <v>1.0100965585567921E-6</v>
      </c>
      <c r="AX18">
        <f t="shared" si="27"/>
        <v>1.3338919724249604E-6</v>
      </c>
      <c r="AY18">
        <f t="shared" si="28"/>
        <v>9.9564939770890197E-7</v>
      </c>
      <c r="BA18">
        <f t="shared" si="47"/>
        <v>0.5</v>
      </c>
      <c r="BB18">
        <f t="shared" si="29"/>
        <v>5.7326665661115875E-6</v>
      </c>
      <c r="BC18">
        <f t="shared" si="30"/>
        <v>8.3568412291797651E-7</v>
      </c>
      <c r="BD18">
        <f t="shared" si="31"/>
        <v>5.100282956175942E-6</v>
      </c>
      <c r="BE18">
        <f t="shared" si="32"/>
        <v>1.2535261843769647E-6</v>
      </c>
      <c r="BF18">
        <f t="shared" si="33"/>
        <v>1.5300848868527826E-6</v>
      </c>
      <c r="BG18">
        <f t="shared" si="34"/>
        <v>1.1010278656298699E-6</v>
      </c>
      <c r="BJ18">
        <f t="shared" si="48"/>
        <v>2</v>
      </c>
      <c r="BK18">
        <f t="shared" si="35"/>
        <v>6.3204175552584364E-6</v>
      </c>
      <c r="BL18">
        <f t="shared" si="36"/>
        <v>1.1465333132223175E-6</v>
      </c>
      <c r="BM18">
        <f t="shared" si="37"/>
        <v>6.1115519450742735E-6</v>
      </c>
      <c r="BN18">
        <f t="shared" si="38"/>
        <v>1.7197999698334764E-6</v>
      </c>
      <c r="BO18">
        <f t="shared" si="39"/>
        <v>1.8334655835222821E-6</v>
      </c>
      <c r="BP18">
        <f t="shared" si="40"/>
        <v>1.2498454616802747E-6</v>
      </c>
    </row>
    <row r="19" spans="1:68" x14ac:dyDescent="0.25">
      <c r="B19" t="s">
        <v>37</v>
      </c>
      <c r="C19">
        <v>1.5625E-2</v>
      </c>
      <c r="E19">
        <f t="shared" si="41"/>
        <v>-23</v>
      </c>
      <c r="F19" s="3">
        <v>7.0769679543899344E-2</v>
      </c>
      <c r="G19" s="3">
        <v>0.28307871817559738</v>
      </c>
      <c r="H19" s="3">
        <v>0.14153935908779869</v>
      </c>
      <c r="I19" s="3">
        <v>0.28307871817559738</v>
      </c>
      <c r="J19" s="3">
        <v>0.14153935908779869</v>
      </c>
      <c r="K19" s="3">
        <v>9.4359572725199126E-2</v>
      </c>
      <c r="M19" s="8">
        <f t="shared" si="0"/>
        <v>6.9696043490576437E-6</v>
      </c>
      <c r="N19" s="7">
        <f t="shared" si="1"/>
        <v>1.3939208698115288E-6</v>
      </c>
      <c r="O19" s="8">
        <f t="shared" si="2"/>
        <v>6.9696043490576437E-6</v>
      </c>
      <c r="P19" s="6">
        <f t="shared" si="3"/>
        <v>2.0908813047172935E-6</v>
      </c>
      <c r="Q19" s="6">
        <f t="shared" si="4"/>
        <v>2.0908813047172935E-6</v>
      </c>
      <c r="R19" s="7">
        <f t="shared" si="5"/>
        <v>1.3939208698115288E-6</v>
      </c>
      <c r="T19">
        <f t="shared" si="42"/>
        <v>-23</v>
      </c>
      <c r="U19">
        <f t="shared" si="43"/>
        <v>0.01</v>
      </c>
      <c r="V19">
        <f t="shared" si="6"/>
        <v>8.6289860111052894E-7</v>
      </c>
      <c r="W19">
        <f t="shared" si="7"/>
        <v>4.7561313168306018E-8</v>
      </c>
      <c r="X19">
        <f t="shared" si="8"/>
        <v>4.5992040556404908E-7</v>
      </c>
      <c r="Y19">
        <f t="shared" si="9"/>
        <v>7.134196975245903E-8</v>
      </c>
      <c r="Z19">
        <f t="shared" si="10"/>
        <v>1.3797612166921474E-7</v>
      </c>
      <c r="AA19">
        <f t="shared" si="11"/>
        <v>1.3356904722885539E-7</v>
      </c>
      <c r="AC19">
        <f t="shared" si="44"/>
        <v>0.05</v>
      </c>
      <c r="AD19">
        <f t="shared" si="12"/>
        <v>2.8854942628725853E-6</v>
      </c>
      <c r="AE19">
        <f t="shared" si="13"/>
        <v>2.0924796358148901E-7</v>
      </c>
      <c r="AF19">
        <f t="shared" si="49"/>
        <v>1.8193661037215034E-6</v>
      </c>
      <c r="AG19">
        <f t="shared" si="14"/>
        <v>3.1387194537223356E-7</v>
      </c>
      <c r="AH19">
        <f t="shared" si="15"/>
        <v>5.4580983111645105E-7</v>
      </c>
      <c r="AI19">
        <f t="shared" si="16"/>
        <v>4.8279474769053849E-7</v>
      </c>
      <c r="AK19">
        <f t="shared" si="45"/>
        <v>0.1</v>
      </c>
      <c r="AL19">
        <f t="shared" si="17"/>
        <v>4.0812891185791477E-6</v>
      </c>
      <c r="AM19">
        <f t="shared" si="18"/>
        <v>3.6387322074430068E-7</v>
      </c>
      <c r="AN19">
        <f t="shared" si="19"/>
        <v>2.8854942628725853E-6</v>
      </c>
      <c r="AO19">
        <f t="shared" si="20"/>
        <v>5.4580983111645105E-7</v>
      </c>
      <c r="AP19">
        <f t="shared" si="21"/>
        <v>8.6564827886177569E-7</v>
      </c>
      <c r="AQ19">
        <f t="shared" si="22"/>
        <v>7.1718663005210659E-7</v>
      </c>
      <c r="AS19">
        <f t="shared" si="46"/>
        <v>0.3</v>
      </c>
      <c r="AT19">
        <f t="shared" si="23"/>
        <v>5.6392995977701881E-6</v>
      </c>
      <c r="AU19">
        <f t="shared" si="24"/>
        <v>7.1718663005210649E-7</v>
      </c>
      <c r="AV19">
        <f t="shared" si="25"/>
        <v>4.7354358375592246E-6</v>
      </c>
      <c r="AW19">
        <f t="shared" si="26"/>
        <v>1.0757799450781599E-6</v>
      </c>
      <c r="AX19">
        <f t="shared" si="27"/>
        <v>1.4206307512677675E-6</v>
      </c>
      <c r="AY19">
        <f t="shared" si="28"/>
        <v>1.060393331024465E-6</v>
      </c>
      <c r="BA19">
        <f t="shared" si="47"/>
        <v>0.5</v>
      </c>
      <c r="BB19">
        <f t="shared" si="29"/>
        <v>6.1054437532728063E-6</v>
      </c>
      <c r="BC19">
        <f t="shared" si="30"/>
        <v>8.9002602002711839E-7</v>
      </c>
      <c r="BD19">
        <f t="shared" si="31"/>
        <v>5.4319382360013627E-6</v>
      </c>
      <c r="BE19">
        <f t="shared" si="32"/>
        <v>1.3350390300406777E-6</v>
      </c>
      <c r="BF19">
        <f t="shared" si="33"/>
        <v>1.629581470800409E-6</v>
      </c>
      <c r="BG19">
        <f t="shared" si="34"/>
        <v>1.172624227637371E-6</v>
      </c>
      <c r="BJ19">
        <f t="shared" si="48"/>
        <v>2</v>
      </c>
      <c r="BK19">
        <f t="shared" si="35"/>
        <v>6.7314143314989482E-6</v>
      </c>
      <c r="BL19">
        <f t="shared" si="36"/>
        <v>1.2210887506545613E-6</v>
      </c>
      <c r="BM19">
        <f t="shared" si="37"/>
        <v>6.5089668508603912E-6</v>
      </c>
      <c r="BN19">
        <f t="shared" si="38"/>
        <v>1.8316331259818422E-6</v>
      </c>
      <c r="BO19">
        <f t="shared" si="39"/>
        <v>1.9526900552581176E-6</v>
      </c>
      <c r="BP19">
        <f t="shared" si="40"/>
        <v>1.3311189615809349E-6</v>
      </c>
    </row>
    <row r="20" spans="1:68" x14ac:dyDescent="0.25">
      <c r="B20" t="s">
        <v>56</v>
      </c>
      <c r="C20">
        <v>8</v>
      </c>
      <c r="E20">
        <f t="shared" si="41"/>
        <v>-22</v>
      </c>
      <c r="F20" s="3">
        <v>7.0769679543899344E-2</v>
      </c>
      <c r="G20" s="3">
        <v>0.28307871817559738</v>
      </c>
      <c r="H20" s="3">
        <v>0.14153935908779869</v>
      </c>
      <c r="I20" s="3">
        <v>0.28307871817559738</v>
      </c>
      <c r="J20" s="3">
        <v>0.14153935908779869</v>
      </c>
      <c r="K20" s="3">
        <v>9.4359572725199126E-2</v>
      </c>
      <c r="M20" s="8">
        <f t="shared" si="0"/>
        <v>7.4228156905696215E-6</v>
      </c>
      <c r="N20" s="7">
        <f t="shared" si="1"/>
        <v>1.4845631381139243E-6</v>
      </c>
      <c r="O20" s="8">
        <f t="shared" si="2"/>
        <v>7.4228156905696215E-6</v>
      </c>
      <c r="P20" s="6">
        <f t="shared" si="3"/>
        <v>2.2268447071708864E-6</v>
      </c>
      <c r="Q20" s="6">
        <f t="shared" si="4"/>
        <v>2.2268447071708864E-6</v>
      </c>
      <c r="R20" s="7">
        <f t="shared" si="5"/>
        <v>1.4845631381139243E-6</v>
      </c>
      <c r="T20">
        <f t="shared" si="42"/>
        <v>-22</v>
      </c>
      <c r="U20">
        <f t="shared" si="43"/>
        <v>0.01</v>
      </c>
      <c r="V20">
        <f t="shared" si="6"/>
        <v>9.1901016971786153E-7</v>
      </c>
      <c r="W20">
        <f t="shared" si="7"/>
        <v>5.0654075033331215E-8</v>
      </c>
      <c r="X20">
        <f t="shared" si="8"/>
        <v>4.8982757583585924E-7</v>
      </c>
      <c r="Y20">
        <f t="shared" si="9"/>
        <v>7.5981112549996829E-8</v>
      </c>
      <c r="Z20">
        <f t="shared" si="10"/>
        <v>1.4694827275075776E-7</v>
      </c>
      <c r="AA20">
        <f t="shared" si="11"/>
        <v>1.4225462018928476E-7</v>
      </c>
      <c r="AC20">
        <f t="shared" si="44"/>
        <v>0.05</v>
      </c>
      <c r="AD20">
        <f t="shared" si="12"/>
        <v>3.0731288344072548E-6</v>
      </c>
      <c r="AE20">
        <f t="shared" si="13"/>
        <v>2.2285469726878053E-7</v>
      </c>
      <c r="AF20">
        <f t="shared" si="49"/>
        <v>1.937673730851088E-6</v>
      </c>
      <c r="AG20">
        <f t="shared" si="14"/>
        <v>3.342820459031708E-7</v>
      </c>
      <c r="AH20">
        <f t="shared" si="15"/>
        <v>5.8130211925532644E-7</v>
      </c>
      <c r="AI20">
        <f t="shared" si="16"/>
        <v>5.1418936413032973E-7</v>
      </c>
      <c r="AK20">
        <f t="shared" si="45"/>
        <v>0.1</v>
      </c>
      <c r="AL20">
        <f t="shared" si="17"/>
        <v>4.3466824499494693E-6</v>
      </c>
      <c r="AM20">
        <f t="shared" si="18"/>
        <v>3.8753474617021756E-7</v>
      </c>
      <c r="AN20">
        <f t="shared" si="19"/>
        <v>3.0731288344072548E-6</v>
      </c>
      <c r="AO20">
        <f t="shared" si="20"/>
        <v>5.8130211925532644E-7</v>
      </c>
      <c r="AP20">
        <f t="shared" si="21"/>
        <v>9.2193865032217653E-7</v>
      </c>
      <c r="AQ20">
        <f t="shared" si="22"/>
        <v>7.6382300974334651E-7</v>
      </c>
      <c r="AS20">
        <f t="shared" si="46"/>
        <v>0.3</v>
      </c>
      <c r="AT20">
        <f t="shared" si="23"/>
        <v>6.0060054260915547E-6</v>
      </c>
      <c r="AU20">
        <f t="shared" si="24"/>
        <v>7.638230097433464E-7</v>
      </c>
      <c r="AV20">
        <f t="shared" si="25"/>
        <v>5.0433662624583495E-6</v>
      </c>
      <c r="AW20">
        <f t="shared" si="26"/>
        <v>1.1457345146150196E-6</v>
      </c>
      <c r="AX20">
        <f t="shared" si="27"/>
        <v>1.5130098787375048E-6</v>
      </c>
      <c r="AY20">
        <f t="shared" si="28"/>
        <v>1.1293473576829412E-6</v>
      </c>
      <c r="BA20">
        <f t="shared" si="47"/>
        <v>0.5</v>
      </c>
      <c r="BB20">
        <f t="shared" si="29"/>
        <v>6.5024614626526543E-6</v>
      </c>
      <c r="BC20">
        <f t="shared" si="30"/>
        <v>9.4790159894310029E-7</v>
      </c>
      <c r="BD20">
        <f t="shared" si="31"/>
        <v>5.7851600103882033E-6</v>
      </c>
      <c r="BE20">
        <f t="shared" si="32"/>
        <v>1.4218523984146504E-6</v>
      </c>
      <c r="BF20">
        <f t="shared" si="33"/>
        <v>1.735548003116461E-6</v>
      </c>
      <c r="BG20">
        <f t="shared" si="34"/>
        <v>1.2488762747666797E-6</v>
      </c>
      <c r="BJ20">
        <f t="shared" si="48"/>
        <v>2</v>
      </c>
      <c r="BK20">
        <f t="shared" si="35"/>
        <v>7.1691369290326346E-6</v>
      </c>
      <c r="BL20">
        <f t="shared" si="36"/>
        <v>1.3004922925305309E-6</v>
      </c>
      <c r="BM20">
        <f t="shared" si="37"/>
        <v>6.9322243918331852E-6</v>
      </c>
      <c r="BN20">
        <f t="shared" si="38"/>
        <v>1.9507384387957965E-6</v>
      </c>
      <c r="BO20">
        <f t="shared" si="39"/>
        <v>2.0796673175499557E-6</v>
      </c>
      <c r="BP20">
        <f t="shared" si="40"/>
        <v>1.4176774202934004E-6</v>
      </c>
    </row>
    <row r="21" spans="1:68" x14ac:dyDescent="0.25">
      <c r="B21" t="s">
        <v>57</v>
      </c>
      <c r="C21">
        <v>2</v>
      </c>
      <c r="E21">
        <f t="shared" si="41"/>
        <v>-21</v>
      </c>
      <c r="F21" s="3">
        <v>7.0769679543899344E-2</v>
      </c>
      <c r="G21" s="3">
        <v>0.28307871817559738</v>
      </c>
      <c r="H21" s="3">
        <v>0.14153935908779869</v>
      </c>
      <c r="I21" s="3">
        <v>0.28307871817559738</v>
      </c>
      <c r="J21" s="3">
        <v>0.14153935908779869</v>
      </c>
      <c r="K21" s="3">
        <v>9.4359572725199126E-2</v>
      </c>
      <c r="M21" s="8">
        <f t="shared" si="0"/>
        <v>7.9054979331239082E-6</v>
      </c>
      <c r="N21" s="7">
        <f t="shared" si="1"/>
        <v>1.5810995866247816E-6</v>
      </c>
      <c r="O21" s="8">
        <f t="shared" si="2"/>
        <v>7.9054979331239082E-6</v>
      </c>
      <c r="P21" s="6">
        <f t="shared" si="3"/>
        <v>2.3716493799371725E-6</v>
      </c>
      <c r="Q21" s="6">
        <f t="shared" si="4"/>
        <v>2.3716493799371725E-6</v>
      </c>
      <c r="R21" s="7">
        <f t="shared" si="5"/>
        <v>1.5810995866247816E-6</v>
      </c>
      <c r="T21">
        <f t="shared" si="42"/>
        <v>-21</v>
      </c>
      <c r="U21">
        <f t="shared" si="43"/>
        <v>0.01</v>
      </c>
      <c r="V21">
        <f t="shared" si="6"/>
        <v>9.7877049627604017E-7</v>
      </c>
      <c r="W21">
        <f t="shared" si="7"/>
        <v>5.394794942693416E-8</v>
      </c>
      <c r="X21">
        <f t="shared" si="8"/>
        <v>5.2167951486079801E-7</v>
      </c>
      <c r="Y21">
        <f t="shared" si="9"/>
        <v>8.0921924140401234E-8</v>
      </c>
      <c r="Z21">
        <f t="shared" si="10"/>
        <v>1.5650385445823938E-7</v>
      </c>
      <c r="AA21">
        <f t="shared" si="11"/>
        <v>1.5150498850624389E-7</v>
      </c>
      <c r="AC21">
        <f t="shared" si="44"/>
        <v>0.05</v>
      </c>
      <c r="AD21">
        <f t="shared" si="12"/>
        <v>3.2729646890593461E-6</v>
      </c>
      <c r="AE21">
        <f t="shared" si="13"/>
        <v>2.3734623384001889E-7</v>
      </c>
      <c r="AF21">
        <f t="shared" si="49"/>
        <v>2.0636745290298665E-6</v>
      </c>
      <c r="AG21">
        <f t="shared" si="14"/>
        <v>3.5601935076002832E-7</v>
      </c>
      <c r="AH21">
        <f t="shared" si="15"/>
        <v>6.1910235870895992E-7</v>
      </c>
      <c r="AI21">
        <f t="shared" si="16"/>
        <v>5.4762547324608015E-7</v>
      </c>
      <c r="AK21">
        <f t="shared" si="45"/>
        <v>0.1</v>
      </c>
      <c r="AL21">
        <f t="shared" si="17"/>
        <v>4.629333470811873E-6</v>
      </c>
      <c r="AM21">
        <f t="shared" si="18"/>
        <v>4.1273490580597331E-7</v>
      </c>
      <c r="AN21">
        <f t="shared" si="19"/>
        <v>3.2729646890593461E-6</v>
      </c>
      <c r="AO21">
        <f t="shared" si="20"/>
        <v>6.1910235870895992E-7</v>
      </c>
      <c r="AP21">
        <f t="shared" si="21"/>
        <v>9.8188940671780386E-7</v>
      </c>
      <c r="AQ21">
        <f t="shared" si="22"/>
        <v>8.1349200579909939E-7</v>
      </c>
      <c r="AS21">
        <f t="shared" si="46"/>
        <v>0.3</v>
      </c>
      <c r="AT21">
        <f t="shared" si="23"/>
        <v>6.3965569753563622E-6</v>
      </c>
      <c r="AU21">
        <f t="shared" si="24"/>
        <v>8.1349200579909928E-7</v>
      </c>
      <c r="AV21">
        <f t="shared" si="25"/>
        <v>5.3713204295918219E-6</v>
      </c>
      <c r="AW21">
        <f t="shared" si="26"/>
        <v>1.2202380086986489E-6</v>
      </c>
      <c r="AX21">
        <f t="shared" si="27"/>
        <v>1.6113961288775465E-6</v>
      </c>
      <c r="AY21">
        <f t="shared" si="28"/>
        <v>1.2027852467472899E-6</v>
      </c>
      <c r="BA21">
        <f t="shared" si="47"/>
        <v>0.5</v>
      </c>
      <c r="BB21">
        <f t="shared" si="29"/>
        <v>6.9252959787923324E-6</v>
      </c>
      <c r="BC21">
        <f t="shared" si="30"/>
        <v>1.0095406438246713E-6</v>
      </c>
      <c r="BD21">
        <f t="shared" si="31"/>
        <v>6.1613506803110981E-6</v>
      </c>
      <c r="BE21">
        <f t="shared" si="32"/>
        <v>1.5143109657370069E-6</v>
      </c>
      <c r="BF21">
        <f t="shared" si="33"/>
        <v>1.8484052040933293E-6</v>
      </c>
      <c r="BG21">
        <f t="shared" si="34"/>
        <v>1.3300867515057249E-6</v>
      </c>
      <c r="BJ21">
        <f t="shared" si="48"/>
        <v>2</v>
      </c>
      <c r="BK21">
        <f t="shared" si="35"/>
        <v>7.6353232435440587E-6</v>
      </c>
      <c r="BL21">
        <f t="shared" si="36"/>
        <v>1.3850591957584663E-6</v>
      </c>
      <c r="BM21">
        <f t="shared" si="37"/>
        <v>7.3830050328762597E-6</v>
      </c>
      <c r="BN21">
        <f t="shared" si="38"/>
        <v>2.0775887936376995E-6</v>
      </c>
      <c r="BO21">
        <f t="shared" si="39"/>
        <v>2.214901509862878E-6</v>
      </c>
      <c r="BP21">
        <f t="shared" si="40"/>
        <v>1.509864501984672E-6</v>
      </c>
    </row>
    <row r="22" spans="1:68" x14ac:dyDescent="0.25">
      <c r="B22" t="s">
        <v>58</v>
      </c>
      <c r="C22">
        <v>4</v>
      </c>
      <c r="E22">
        <f t="shared" si="41"/>
        <v>-20</v>
      </c>
      <c r="F22" s="3">
        <v>7.0769679543899344E-2</v>
      </c>
      <c r="G22" s="3">
        <v>0.28307871817559738</v>
      </c>
      <c r="H22" s="3">
        <v>0.14153935908779869</v>
      </c>
      <c r="I22" s="3">
        <v>0.28307871817559738</v>
      </c>
      <c r="J22" s="3">
        <v>0.14153935908779869</v>
      </c>
      <c r="K22" s="3">
        <v>9.4359572725199126E-2</v>
      </c>
      <c r="M22" s="8">
        <f t="shared" si="0"/>
        <v>8.4195674762645724E-6</v>
      </c>
      <c r="N22" s="7">
        <f t="shared" si="1"/>
        <v>1.6839134952529143E-6</v>
      </c>
      <c r="O22" s="8">
        <f t="shared" si="2"/>
        <v>8.4195674762645724E-6</v>
      </c>
      <c r="P22" s="6">
        <f t="shared" si="3"/>
        <v>2.5258702428793715E-6</v>
      </c>
      <c r="Q22" s="6">
        <f t="shared" si="4"/>
        <v>2.5258702428793715E-6</v>
      </c>
      <c r="R22" s="7">
        <f t="shared" si="5"/>
        <v>1.6839134952529143E-6</v>
      </c>
      <c r="T22">
        <f t="shared" si="42"/>
        <v>-20</v>
      </c>
      <c r="U22">
        <f t="shared" si="43"/>
        <v>0.01</v>
      </c>
      <c r="V22">
        <f t="shared" si="6"/>
        <v>1.0424168479817271E-6</v>
      </c>
      <c r="W22">
        <f t="shared" si="7"/>
        <v>5.7456014061177987E-8</v>
      </c>
      <c r="X22">
        <f t="shared" si="8"/>
        <v>5.5560268480391645E-7</v>
      </c>
      <c r="Y22">
        <f t="shared" si="9"/>
        <v>8.6184021091766977E-8</v>
      </c>
      <c r="Z22">
        <f t="shared" si="10"/>
        <v>1.666808054411749E-7</v>
      </c>
      <c r="AA22">
        <f t="shared" si="11"/>
        <v>1.6135687903658014E-7</v>
      </c>
      <c r="AC22">
        <f t="shared" si="44"/>
        <v>0.05</v>
      </c>
      <c r="AD22">
        <f t="shared" si="12"/>
        <v>3.4857952377045473E-6</v>
      </c>
      <c r="AE22">
        <f t="shared" si="13"/>
        <v>2.5278010923008955E-7</v>
      </c>
      <c r="AF22">
        <f t="shared" si="49"/>
        <v>2.1978687608548311E-6</v>
      </c>
      <c r="AG22">
        <f t="shared" si="14"/>
        <v>3.7917016384513436E-7</v>
      </c>
      <c r="AH22">
        <f t="shared" si="15"/>
        <v>6.5936062825644939E-7</v>
      </c>
      <c r="AI22">
        <f t="shared" si="16"/>
        <v>5.8323582685382035E-7</v>
      </c>
      <c r="AK22">
        <f t="shared" si="45"/>
        <v>0.1</v>
      </c>
      <c r="AL22">
        <f t="shared" si="17"/>
        <v>4.9303643941664569E-6</v>
      </c>
      <c r="AM22">
        <f t="shared" si="18"/>
        <v>4.3957375217096621E-7</v>
      </c>
      <c r="AN22">
        <f t="shared" si="19"/>
        <v>3.4857952377045473E-6</v>
      </c>
      <c r="AO22">
        <f t="shared" si="20"/>
        <v>6.5936062825644939E-7</v>
      </c>
      <c r="AP22">
        <f t="shared" si="21"/>
        <v>1.0457385713113641E-6</v>
      </c>
      <c r="AQ22">
        <f t="shared" si="22"/>
        <v>8.6639081967614937E-7</v>
      </c>
      <c r="AS22">
        <f t="shared" si="46"/>
        <v>0.3</v>
      </c>
      <c r="AT22">
        <f t="shared" si="23"/>
        <v>6.8125048574267442E-6</v>
      </c>
      <c r="AU22">
        <f t="shared" si="24"/>
        <v>8.6639081967614916E-7</v>
      </c>
      <c r="AV22">
        <f t="shared" si="25"/>
        <v>5.7206004196267144E-6</v>
      </c>
      <c r="AW22">
        <f t="shared" si="26"/>
        <v>1.2995862295142239E-6</v>
      </c>
      <c r="AX22">
        <f t="shared" si="27"/>
        <v>1.7161801258880141E-6</v>
      </c>
      <c r="AY22">
        <f t="shared" si="28"/>
        <v>1.2809985696173116E-6</v>
      </c>
      <c r="BA22">
        <f t="shared" si="47"/>
        <v>0.5</v>
      </c>
      <c r="BB22">
        <f t="shared" si="29"/>
        <v>7.3756260870344654E-6</v>
      </c>
      <c r="BC22">
        <f t="shared" si="30"/>
        <v>1.0751878809681264E-6</v>
      </c>
      <c r="BD22">
        <f t="shared" si="31"/>
        <v>6.5620038404473803E-6</v>
      </c>
      <c r="BE22">
        <f t="shared" si="32"/>
        <v>1.6127818214521894E-6</v>
      </c>
      <c r="BF22">
        <f t="shared" si="33"/>
        <v>1.9686011521342141E-6</v>
      </c>
      <c r="BG22">
        <f t="shared" si="34"/>
        <v>1.4165780888595767E-6</v>
      </c>
      <c r="BJ22">
        <f t="shared" si="48"/>
        <v>2</v>
      </c>
      <c r="BK22">
        <f t="shared" si="35"/>
        <v>8.1318241805810458E-6</v>
      </c>
      <c r="BL22">
        <f t="shared" si="36"/>
        <v>1.475125217406893E-6</v>
      </c>
      <c r="BM22">
        <f t="shared" si="37"/>
        <v>7.8630985141930215E-6</v>
      </c>
      <c r="BN22">
        <f t="shared" si="38"/>
        <v>2.2126878261103393E-6</v>
      </c>
      <c r="BO22">
        <f t="shared" si="39"/>
        <v>2.3589295542579065E-6</v>
      </c>
      <c r="BP22">
        <f t="shared" si="40"/>
        <v>1.608046218216284E-6</v>
      </c>
    </row>
    <row r="23" spans="1:68" x14ac:dyDescent="0.25">
      <c r="B23" t="s">
        <v>59</v>
      </c>
      <c r="C23">
        <v>2</v>
      </c>
      <c r="E23">
        <f t="shared" si="41"/>
        <v>-19</v>
      </c>
      <c r="F23" s="3">
        <v>7.0769679543899344E-2</v>
      </c>
      <c r="G23" s="3">
        <v>0.28307871817559738</v>
      </c>
      <c r="H23" s="3">
        <v>0.14153935908779869</v>
      </c>
      <c r="I23" s="3">
        <v>0.28307871817559738</v>
      </c>
      <c r="J23" s="3">
        <v>0.14153935908779869</v>
      </c>
      <c r="K23" s="3">
        <v>9.4359572725199126E-2</v>
      </c>
      <c r="M23" s="8">
        <f t="shared" si="0"/>
        <v>8.9670653369407535E-6</v>
      </c>
      <c r="N23" s="7">
        <f t="shared" si="1"/>
        <v>1.7934130673881509E-6</v>
      </c>
      <c r="O23" s="8">
        <f t="shared" si="2"/>
        <v>8.9670653369407535E-6</v>
      </c>
      <c r="P23" s="6">
        <f t="shared" si="3"/>
        <v>2.6901196010822263E-6</v>
      </c>
      <c r="Q23" s="6">
        <f t="shared" si="4"/>
        <v>2.6901196010822263E-6</v>
      </c>
      <c r="R23" s="7">
        <f t="shared" si="5"/>
        <v>1.7934130673881509E-6</v>
      </c>
      <c r="T23">
        <f t="shared" si="42"/>
        <v>-19</v>
      </c>
      <c r="U23">
        <f t="shared" si="43"/>
        <v>0.01</v>
      </c>
      <c r="V23">
        <f t="shared" si="6"/>
        <v>1.1102019207674387E-6</v>
      </c>
      <c r="W23">
        <f t="shared" si="7"/>
        <v>6.1192197050405815E-8</v>
      </c>
      <c r="X23">
        <f t="shared" si="8"/>
        <v>5.9173177126514221E-7</v>
      </c>
      <c r="Y23">
        <f t="shared" si="9"/>
        <v>9.1788295575608729E-8</v>
      </c>
      <c r="Z23">
        <f t="shared" si="10"/>
        <v>1.7751953137954264E-7</v>
      </c>
      <c r="AA23">
        <f t="shared" si="11"/>
        <v>1.7184940686855702E-7</v>
      </c>
      <c r="AC23">
        <f t="shared" si="44"/>
        <v>0.05</v>
      </c>
      <c r="AD23">
        <f t="shared" si="12"/>
        <v>3.7124654842200098E-6</v>
      </c>
      <c r="AE23">
        <f t="shared" si="13"/>
        <v>2.6921760075386642E-7</v>
      </c>
      <c r="AF23">
        <f t="shared" si="49"/>
        <v>2.3407892194184462E-6</v>
      </c>
      <c r="AG23">
        <f t="shared" si="14"/>
        <v>4.0382640113079957E-7</v>
      </c>
      <c r="AH23">
        <f t="shared" si="15"/>
        <v>7.0223676582553386E-7</v>
      </c>
      <c r="AI23">
        <f t="shared" si="16"/>
        <v>6.2116180920058114E-7</v>
      </c>
      <c r="AK23">
        <f t="shared" si="45"/>
        <v>0.1</v>
      </c>
      <c r="AL23">
        <f t="shared" si="17"/>
        <v>5.2509704069776698E-6</v>
      </c>
      <c r="AM23">
        <f t="shared" si="18"/>
        <v>4.6815784388368929E-7</v>
      </c>
      <c r="AN23">
        <f t="shared" si="19"/>
        <v>3.7124654842200098E-6</v>
      </c>
      <c r="AO23">
        <f t="shared" si="20"/>
        <v>7.0223676582553386E-7</v>
      </c>
      <c r="AP23">
        <f t="shared" si="21"/>
        <v>1.113739645266003E-6</v>
      </c>
      <c r="AQ23">
        <f t="shared" si="22"/>
        <v>9.2272947621870916E-7</v>
      </c>
      <c r="AS23">
        <f t="shared" si="46"/>
        <v>0.3</v>
      </c>
      <c r="AT23">
        <f t="shared" si="23"/>
        <v>7.2555005155531181E-6</v>
      </c>
      <c r="AU23">
        <f t="shared" si="24"/>
        <v>9.2272947621870895E-7</v>
      </c>
      <c r="AV23">
        <f t="shared" si="25"/>
        <v>6.0925929834203168E-6</v>
      </c>
      <c r="AW23">
        <f t="shared" si="26"/>
        <v>1.3840942143280635E-6</v>
      </c>
      <c r="AX23">
        <f t="shared" si="27"/>
        <v>1.8277778950260952E-6</v>
      </c>
      <c r="AY23">
        <f t="shared" si="28"/>
        <v>1.3642978576593486E-6</v>
      </c>
      <c r="BA23">
        <f t="shared" si="47"/>
        <v>0.5</v>
      </c>
      <c r="BB23">
        <f t="shared" si="29"/>
        <v>7.8552397388262761E-6</v>
      </c>
      <c r="BC23">
        <f t="shared" si="30"/>
        <v>1.1451039504472884E-6</v>
      </c>
      <c r="BD23">
        <f t="shared" si="31"/>
        <v>6.9887102092153587E-6</v>
      </c>
      <c r="BE23">
        <f t="shared" si="32"/>
        <v>1.7176559256709327E-6</v>
      </c>
      <c r="BF23">
        <f t="shared" si="33"/>
        <v>2.0966130627646079E-6</v>
      </c>
      <c r="BG23">
        <f t="shared" si="34"/>
        <v>1.5086936845024379E-6</v>
      </c>
      <c r="BJ23">
        <f t="shared" si="48"/>
        <v>2</v>
      </c>
      <c r="BK23">
        <f t="shared" si="35"/>
        <v>8.6606110042289287E-6</v>
      </c>
      <c r="BL23">
        <f t="shared" si="36"/>
        <v>1.5710479477652551E-6</v>
      </c>
      <c r="BM23">
        <f t="shared" si="37"/>
        <v>8.3744109571353648E-6</v>
      </c>
      <c r="BN23">
        <f t="shared" si="38"/>
        <v>2.3565719216478829E-6</v>
      </c>
      <c r="BO23">
        <f t="shared" si="39"/>
        <v>2.51232328714061E-6</v>
      </c>
      <c r="BP23">
        <f t="shared" si="40"/>
        <v>1.7126123811247426E-6</v>
      </c>
    </row>
    <row r="24" spans="1:68" x14ac:dyDescent="0.25">
      <c r="B24" t="s">
        <v>60</v>
      </c>
      <c r="C24">
        <v>4</v>
      </c>
      <c r="E24">
        <f t="shared" si="41"/>
        <v>-18</v>
      </c>
      <c r="F24" s="3">
        <v>7.0769679543899344E-2</v>
      </c>
      <c r="G24" s="3">
        <v>0.28307871817559738</v>
      </c>
      <c r="H24" s="3">
        <v>0.14153935908779869</v>
      </c>
      <c r="I24" s="3">
        <v>0.28307871817559738</v>
      </c>
      <c r="J24" s="3">
        <v>0.14153935908779869</v>
      </c>
      <c r="K24" s="3">
        <v>9.4359572725199126E-2</v>
      </c>
      <c r="M24" s="8">
        <f t="shared" si="0"/>
        <v>9.5501652529826203E-6</v>
      </c>
      <c r="N24" s="7">
        <f t="shared" si="1"/>
        <v>1.910033050596524E-6</v>
      </c>
      <c r="O24" s="8">
        <f t="shared" si="2"/>
        <v>9.5501652529826203E-6</v>
      </c>
      <c r="P24" s="6">
        <f t="shared" si="3"/>
        <v>2.8650495758947857E-6</v>
      </c>
      <c r="Q24" s="6">
        <f t="shared" si="4"/>
        <v>2.8650495758947857E-6</v>
      </c>
      <c r="R24" s="7">
        <f t="shared" si="5"/>
        <v>1.910033050596524E-6</v>
      </c>
      <c r="T24">
        <f t="shared" si="42"/>
        <v>-18</v>
      </c>
      <c r="U24">
        <f t="shared" si="43"/>
        <v>0.01</v>
      </c>
      <c r="V24">
        <f t="shared" si="6"/>
        <v>1.1823948425834702E-6</v>
      </c>
      <c r="W24">
        <f t="shared" si="7"/>
        <v>6.5171332210212966E-8</v>
      </c>
      <c r="X24">
        <f t="shared" si="8"/>
        <v>6.3021021802325669E-7</v>
      </c>
      <c r="Y24">
        <f t="shared" si="9"/>
        <v>9.7756998315319449E-8</v>
      </c>
      <c r="Z24">
        <f t="shared" si="10"/>
        <v>1.8906306540697699E-7</v>
      </c>
      <c r="AA24">
        <f t="shared" si="11"/>
        <v>1.83024230620994E-7</v>
      </c>
      <c r="AC24">
        <f t="shared" si="44"/>
        <v>0.05</v>
      </c>
      <c r="AD24">
        <f t="shared" si="12"/>
        <v>3.953875380414158E-6</v>
      </c>
      <c r="AE24">
        <f t="shared" si="13"/>
        <v>2.8672397039632605E-7</v>
      </c>
      <c r="AF24">
        <f t="shared" si="49"/>
        <v>2.4930033436639443E-6</v>
      </c>
      <c r="AG24">
        <f t="shared" si="14"/>
        <v>4.3008595559448907E-7</v>
      </c>
      <c r="AH24">
        <f t="shared" si="15"/>
        <v>7.4790100309918333E-7</v>
      </c>
      <c r="AI24">
        <f t="shared" si="16"/>
        <v>6.6155399830409461E-7</v>
      </c>
      <c r="AK24">
        <f t="shared" si="45"/>
        <v>0.1</v>
      </c>
      <c r="AL24">
        <f t="shared" si="17"/>
        <v>5.5924244154405539E-6</v>
      </c>
      <c r="AM24">
        <f t="shared" si="18"/>
        <v>4.9860066873278882E-7</v>
      </c>
      <c r="AN24">
        <f t="shared" si="19"/>
        <v>3.953875380414158E-6</v>
      </c>
      <c r="AO24">
        <f t="shared" si="20"/>
        <v>7.4790100309918333E-7</v>
      </c>
      <c r="AP24">
        <f t="shared" si="21"/>
        <v>1.1861626141242475E-6</v>
      </c>
      <c r="AQ24">
        <f t="shared" si="22"/>
        <v>9.8273165752277062E-7</v>
      </c>
      <c r="AS24">
        <f t="shared" si="46"/>
        <v>0.3</v>
      </c>
      <c r="AT24">
        <f t="shared" si="23"/>
        <v>7.7273027811206517E-6</v>
      </c>
      <c r="AU24">
        <f t="shared" si="24"/>
        <v>9.8273165752277041E-7</v>
      </c>
      <c r="AV24">
        <f t="shared" si="25"/>
        <v>6.4887750478549758E-6</v>
      </c>
      <c r="AW24">
        <f t="shared" si="26"/>
        <v>1.4740974862841554E-6</v>
      </c>
      <c r="AX24">
        <f t="shared" si="27"/>
        <v>1.9466325143564922E-6</v>
      </c>
      <c r="AY24">
        <f t="shared" si="28"/>
        <v>1.4530138351129785E-6</v>
      </c>
      <c r="BA24">
        <f t="shared" si="47"/>
        <v>0.5</v>
      </c>
      <c r="BB24">
        <f t="shared" si="29"/>
        <v>8.3660411504463004E-6</v>
      </c>
      <c r="BC24">
        <f t="shared" si="30"/>
        <v>1.2195664409361579E-6</v>
      </c>
      <c r="BD24">
        <f t="shared" si="31"/>
        <v>7.4431639444241956E-6</v>
      </c>
      <c r="BE24">
        <f t="shared" si="32"/>
        <v>1.8293496614042368E-6</v>
      </c>
      <c r="BF24">
        <f t="shared" si="33"/>
        <v>2.2329491833272584E-6</v>
      </c>
      <c r="BG24">
        <f t="shared" si="34"/>
        <v>1.6067992661738651E-6</v>
      </c>
      <c r="BJ24">
        <f t="shared" si="48"/>
        <v>2</v>
      </c>
      <c r="BK24">
        <f t="shared" si="35"/>
        <v>9.2237831636458064E-6</v>
      </c>
      <c r="BL24">
        <f t="shared" si="36"/>
        <v>1.67320823008926E-6</v>
      </c>
      <c r="BM24">
        <f t="shared" si="37"/>
        <v>8.9189724321018968E-6</v>
      </c>
      <c r="BN24">
        <f t="shared" si="38"/>
        <v>2.50981234513389E-6</v>
      </c>
      <c r="BO24">
        <f t="shared" si="39"/>
        <v>2.675691729630569E-6</v>
      </c>
      <c r="BP24">
        <f t="shared" si="40"/>
        <v>1.8239781510976858E-6</v>
      </c>
    </row>
    <row r="25" spans="1:68" x14ac:dyDescent="0.25">
      <c r="B25" t="s">
        <v>61</v>
      </c>
      <c r="C25">
        <v>6</v>
      </c>
      <c r="E25">
        <f t="shared" si="41"/>
        <v>-17</v>
      </c>
      <c r="F25" s="3">
        <v>7.0769679543899344E-2</v>
      </c>
      <c r="G25" s="3">
        <v>0.28307871817559738</v>
      </c>
      <c r="H25" s="3">
        <v>0.14153935908779869</v>
      </c>
      <c r="I25" s="3">
        <v>0.28307871817559738</v>
      </c>
      <c r="J25" s="3">
        <v>0.14153935908779869</v>
      </c>
      <c r="K25" s="3">
        <v>9.4359572725199126E-2</v>
      </c>
      <c r="M25" s="8">
        <f t="shared" si="0"/>
        <v>1.0171182313520717E-5</v>
      </c>
      <c r="N25" s="7">
        <f t="shared" si="1"/>
        <v>2.0342364627041434E-6</v>
      </c>
      <c r="O25" s="8">
        <f t="shared" si="2"/>
        <v>1.0171182313520717E-5</v>
      </c>
      <c r="P25" s="6">
        <f t="shared" si="3"/>
        <v>3.0513546940562154E-6</v>
      </c>
      <c r="Q25" s="6">
        <f t="shared" si="4"/>
        <v>3.0513546940562154E-6</v>
      </c>
      <c r="R25" s="7">
        <f t="shared" si="5"/>
        <v>2.0342364627041434E-6</v>
      </c>
      <c r="T25">
        <f t="shared" si="42"/>
        <v>-17</v>
      </c>
      <c r="U25">
        <f t="shared" si="43"/>
        <v>0.01</v>
      </c>
      <c r="V25">
        <f t="shared" si="6"/>
        <v>1.2592822419200699E-6</v>
      </c>
      <c r="W25">
        <f t="shared" si="7"/>
        <v>6.940921795233647E-8</v>
      </c>
      <c r="X25">
        <f t="shared" si="8"/>
        <v>6.7119079655258068E-7</v>
      </c>
      <c r="Y25">
        <f t="shared" si="9"/>
        <v>1.041138269285047E-7</v>
      </c>
      <c r="Z25">
        <f t="shared" si="10"/>
        <v>2.0135723896577422E-7</v>
      </c>
      <c r="AA25">
        <f t="shared" si="11"/>
        <v>1.9492571784101871E-7</v>
      </c>
      <c r="AC25">
        <f t="shared" si="44"/>
        <v>0.05</v>
      </c>
      <c r="AD25">
        <f t="shared" si="12"/>
        <v>4.2109833991169647E-6</v>
      </c>
      <c r="AE25">
        <f t="shared" si="13"/>
        <v>3.0536872392304946E-7</v>
      </c>
      <c r="AF25">
        <f t="shared" si="49"/>
        <v>2.6551154712954859E-6</v>
      </c>
      <c r="AG25">
        <f t="shared" si="14"/>
        <v>4.5805308588457416E-7</v>
      </c>
      <c r="AH25">
        <f t="shared" si="15"/>
        <v>7.9653464138864582E-7</v>
      </c>
      <c r="AI25">
        <f t="shared" si="16"/>
        <v>7.0457276379464214E-7</v>
      </c>
      <c r="AK25">
        <f t="shared" si="45"/>
        <v>0.1</v>
      </c>
      <c r="AL25">
        <f t="shared" si="17"/>
        <v>5.9560820988166318E-6</v>
      </c>
      <c r="AM25">
        <f t="shared" si="18"/>
        <v>5.3102309425909721E-7</v>
      </c>
      <c r="AN25">
        <f t="shared" si="19"/>
        <v>4.2109833991169647E-6</v>
      </c>
      <c r="AO25">
        <f t="shared" si="20"/>
        <v>7.9653464138864582E-7</v>
      </c>
      <c r="AP25">
        <f t="shared" si="21"/>
        <v>1.2632950197350896E-6</v>
      </c>
      <c r="AQ25">
        <f t="shared" si="22"/>
        <v>1.0466355910240177E-6</v>
      </c>
      <c r="AS25">
        <f t="shared" si="46"/>
        <v>0.3</v>
      </c>
      <c r="AT25">
        <f t="shared" si="23"/>
        <v>8.2297848567602007E-6</v>
      </c>
      <c r="AU25">
        <f t="shared" si="24"/>
        <v>1.0466355910240175E-6</v>
      </c>
      <c r="AV25">
        <f t="shared" si="25"/>
        <v>6.9107195796999446E-6</v>
      </c>
      <c r="AW25">
        <f t="shared" si="26"/>
        <v>1.5699533865360265E-6</v>
      </c>
      <c r="AX25">
        <f t="shared" si="27"/>
        <v>2.0732158739099834E-6</v>
      </c>
      <c r="AY25">
        <f t="shared" si="28"/>
        <v>1.5474987321697323E-6</v>
      </c>
      <c r="BA25">
        <f t="shared" si="47"/>
        <v>0.5</v>
      </c>
      <c r="BB25">
        <f t="shared" si="29"/>
        <v>8.910058363338855E-6</v>
      </c>
      <c r="BC25">
        <f t="shared" si="30"/>
        <v>1.2988709918228085E-6</v>
      </c>
      <c r="BD25">
        <f t="shared" si="31"/>
        <v>7.9271693696105137E-6</v>
      </c>
      <c r="BE25">
        <f t="shared" si="32"/>
        <v>1.9483064877342128E-6</v>
      </c>
      <c r="BF25">
        <f t="shared" si="33"/>
        <v>2.3781508108831547E-6</v>
      </c>
      <c r="BG25">
        <f t="shared" si="34"/>
        <v>1.7112843437323321E-6</v>
      </c>
      <c r="BJ25">
        <f t="shared" si="48"/>
        <v>2</v>
      </c>
      <c r="BK25">
        <f t="shared" si="35"/>
        <v>9.8235766285326209E-6</v>
      </c>
      <c r="BL25">
        <f t="shared" si="36"/>
        <v>1.782011672667771E-6</v>
      </c>
      <c r="BM25">
        <f t="shared" si="37"/>
        <v>9.49894501855263E-6</v>
      </c>
      <c r="BN25">
        <f t="shared" si="38"/>
        <v>2.6730175090016567E-6</v>
      </c>
      <c r="BO25">
        <f t="shared" si="39"/>
        <v>2.849683505565789E-6</v>
      </c>
      <c r="BP25">
        <f t="shared" si="40"/>
        <v>1.9425856850905282E-6</v>
      </c>
    </row>
    <row r="26" spans="1:68" x14ac:dyDescent="0.25">
      <c r="E26">
        <f t="shared" si="41"/>
        <v>-16</v>
      </c>
      <c r="F26" s="3">
        <v>7.0769679543899344E-2</v>
      </c>
      <c r="G26" s="3">
        <v>0.28307871817559738</v>
      </c>
      <c r="H26" s="3">
        <v>0.14153935908779869</v>
      </c>
      <c r="I26" s="3">
        <v>0.28307871817559738</v>
      </c>
      <c r="J26" s="3">
        <v>0.14153935908779869</v>
      </c>
      <c r="K26" s="3">
        <v>9.4359572725199126E-2</v>
      </c>
      <c r="M26" s="8">
        <f t="shared" si="0"/>
        <v>1.0832582150614323E-5</v>
      </c>
      <c r="N26" s="7">
        <f t="shared" si="1"/>
        <v>2.1665164301228647E-6</v>
      </c>
      <c r="O26" s="8">
        <f t="shared" si="2"/>
        <v>1.0832582150614323E-5</v>
      </c>
      <c r="P26" s="6">
        <f t="shared" si="3"/>
        <v>3.249774645184297E-6</v>
      </c>
      <c r="Q26" s="6">
        <f t="shared" si="4"/>
        <v>3.249774645184297E-6</v>
      </c>
      <c r="R26" s="7">
        <f t="shared" si="5"/>
        <v>2.1665164301228647E-6</v>
      </c>
      <c r="T26">
        <f t="shared" si="42"/>
        <v>-16</v>
      </c>
      <c r="U26">
        <f t="shared" si="43"/>
        <v>0.01</v>
      </c>
      <c r="V26">
        <f t="shared" si="6"/>
        <v>1.3411693858122438E-6</v>
      </c>
      <c r="W26">
        <f t="shared" si="7"/>
        <v>7.3922680009293682E-8</v>
      </c>
      <c r="X26">
        <f t="shared" si="8"/>
        <v>7.14836212573537E-7</v>
      </c>
      <c r="Y26">
        <f t="shared" si="9"/>
        <v>1.1088402001394052E-7</v>
      </c>
      <c r="Z26">
        <f t="shared" si="10"/>
        <v>2.1445086377206113E-7</v>
      </c>
      <c r="AA26">
        <f t="shared" si="11"/>
        <v>2.0760112115711338E-7</v>
      </c>
      <c r="AC26">
        <f t="shared" si="44"/>
        <v>0.05</v>
      </c>
      <c r="AD26">
        <f t="shared" si="12"/>
        <v>4.4848103396170391E-6</v>
      </c>
      <c r="AE26">
        <f t="shared" si="13"/>
        <v>3.2522588683986235E-7</v>
      </c>
      <c r="AF26">
        <f t="shared" si="49"/>
        <v>2.8277692381879683E-6</v>
      </c>
      <c r="AG26">
        <f t="shared" si="14"/>
        <v>4.8783883025979363E-7</v>
      </c>
      <c r="AH26">
        <f t="shared" si="15"/>
        <v>8.4833077145639058E-7</v>
      </c>
      <c r="AI26">
        <f t="shared" si="16"/>
        <v>7.5038890363267265E-7</v>
      </c>
      <c r="AK26">
        <f t="shared" si="45"/>
        <v>0.1</v>
      </c>
      <c r="AL26">
        <f t="shared" si="17"/>
        <v>6.343387291904836E-6</v>
      </c>
      <c r="AM26">
        <f t="shared" si="18"/>
        <v>5.6555384763759369E-7</v>
      </c>
      <c r="AN26">
        <f t="shared" si="19"/>
        <v>4.4848103396170391E-6</v>
      </c>
      <c r="AO26">
        <f t="shared" si="20"/>
        <v>8.4833077145639058E-7</v>
      </c>
      <c r="AP26">
        <f t="shared" si="21"/>
        <v>1.3454431018851118E-6</v>
      </c>
      <c r="AQ26">
        <f t="shared" si="22"/>
        <v>1.1146949953352987E-6</v>
      </c>
      <c r="AS26">
        <f t="shared" si="46"/>
        <v>0.3</v>
      </c>
      <c r="AT26">
        <f t="shared" si="23"/>
        <v>8.7649417535489755E-6</v>
      </c>
      <c r="AU26">
        <f t="shared" si="24"/>
        <v>1.1146949953352985E-6</v>
      </c>
      <c r="AV26">
        <f t="shared" si="25"/>
        <v>7.3601018307817251E-6</v>
      </c>
      <c r="AW26">
        <f t="shared" si="26"/>
        <v>1.6720424930029476E-6</v>
      </c>
      <c r="AX26">
        <f t="shared" si="27"/>
        <v>2.2080305492345176E-6</v>
      </c>
      <c r="AY26">
        <f t="shared" si="28"/>
        <v>1.6481276834371822E-6</v>
      </c>
      <c r="BA26">
        <f t="shared" si="47"/>
        <v>0.5</v>
      </c>
      <c r="BB26">
        <f t="shared" si="29"/>
        <v>9.4894512960732369E-6</v>
      </c>
      <c r="BC26">
        <f t="shared" si="30"/>
        <v>1.3833324669902762E-6</v>
      </c>
      <c r="BD26">
        <f t="shared" si="31"/>
        <v>8.4426481377675041E-6</v>
      </c>
      <c r="BE26">
        <f t="shared" si="32"/>
        <v>2.0749987004854142E-6</v>
      </c>
      <c r="BF26">
        <f t="shared" si="33"/>
        <v>2.5327944413302511E-6</v>
      </c>
      <c r="BG26">
        <f t="shared" si="34"/>
        <v>1.8225637556312641E-6</v>
      </c>
      <c r="BJ26">
        <f t="shared" si="48"/>
        <v>2</v>
      </c>
      <c r="BK26">
        <f t="shared" si="35"/>
        <v>1.0462372766632619E-5</v>
      </c>
      <c r="BL26">
        <f t="shared" si="36"/>
        <v>1.8978902592146475E-6</v>
      </c>
      <c r="BM26">
        <f t="shared" si="37"/>
        <v>1.0116631389141058E-5</v>
      </c>
      <c r="BN26">
        <f t="shared" si="38"/>
        <v>2.846835388821971E-6</v>
      </c>
      <c r="BO26">
        <f t="shared" si="39"/>
        <v>3.0349894167423175E-6</v>
      </c>
      <c r="BP26">
        <f t="shared" si="40"/>
        <v>2.0689058921279447E-6</v>
      </c>
    </row>
    <row r="27" spans="1:68" x14ac:dyDescent="0.25">
      <c r="A27" t="s">
        <v>25</v>
      </c>
      <c r="B27" t="s">
        <v>39</v>
      </c>
      <c r="C27">
        <v>6.3E-2</v>
      </c>
      <c r="E27">
        <f t="shared" si="41"/>
        <v>-15</v>
      </c>
      <c r="F27" s="3">
        <v>7.0769679543899344E-2</v>
      </c>
      <c r="G27" s="3">
        <v>0.28307871817559738</v>
      </c>
      <c r="H27" s="3">
        <v>0.14153935908779869</v>
      </c>
      <c r="I27" s="3">
        <v>0.28307871817559738</v>
      </c>
      <c r="J27" s="3">
        <v>0.14153935908779869</v>
      </c>
      <c r="K27" s="3">
        <v>9.4359572725199126E-2</v>
      </c>
      <c r="M27" s="8">
        <f t="shared" si="0"/>
        <v>1.1536990728582226E-5</v>
      </c>
      <c r="N27" s="7">
        <f t="shared" si="1"/>
        <v>2.3073981457164451E-6</v>
      </c>
      <c r="O27" s="8">
        <f t="shared" si="2"/>
        <v>1.1536990728582226E-5</v>
      </c>
      <c r="P27" s="6">
        <f t="shared" si="3"/>
        <v>3.4610972185746674E-6</v>
      </c>
      <c r="Q27" s="6">
        <f t="shared" si="4"/>
        <v>3.4610972185746674E-6</v>
      </c>
      <c r="R27" s="7">
        <f t="shared" si="5"/>
        <v>2.3073981457164451E-6</v>
      </c>
      <c r="T27">
        <f t="shared" si="42"/>
        <v>-15</v>
      </c>
      <c r="U27">
        <f t="shared" si="43"/>
        <v>0.01</v>
      </c>
      <c r="V27">
        <f t="shared" si="6"/>
        <v>1.4283813918454048E-6</v>
      </c>
      <c r="W27">
        <f t="shared" si="7"/>
        <v>7.8729638237805229E-8</v>
      </c>
      <c r="X27">
        <f t="shared" si="8"/>
        <v>7.6131975204527157E-7</v>
      </c>
      <c r="Y27">
        <f t="shared" si="9"/>
        <v>1.1809445735670784E-7</v>
      </c>
      <c r="Z27">
        <f t="shared" si="10"/>
        <v>2.2839592561358145E-7</v>
      </c>
      <c r="AA27">
        <f t="shared" si="11"/>
        <v>2.2110076588683567E-7</v>
      </c>
      <c r="AC27">
        <f t="shared" si="44"/>
        <v>0.05</v>
      </c>
      <c r="AD27">
        <f t="shared" si="12"/>
        <v>4.7764433805542111E-6</v>
      </c>
      <c r="AE27">
        <f t="shared" si="13"/>
        <v>3.4637429829725671E-7</v>
      </c>
      <c r="AF27">
        <f t="shared" si="49"/>
        <v>3.0116501338228478E-6</v>
      </c>
      <c r="AG27">
        <f t="shared" si="14"/>
        <v>5.1956144744588501E-7</v>
      </c>
      <c r="AH27">
        <f t="shared" si="15"/>
        <v>9.0349504014685414E-7</v>
      </c>
      <c r="AI27">
        <f t="shared" si="16"/>
        <v>7.9918432223014965E-7</v>
      </c>
      <c r="AK27">
        <f t="shared" si="45"/>
        <v>0.1</v>
      </c>
      <c r="AL27">
        <f t="shared" si="17"/>
        <v>6.7558777175174358E-6</v>
      </c>
      <c r="AM27">
        <f t="shared" si="18"/>
        <v>6.0233002676456943E-7</v>
      </c>
      <c r="AN27">
        <f t="shared" si="19"/>
        <v>4.7764433805542111E-6</v>
      </c>
      <c r="AO27">
        <f t="shared" si="20"/>
        <v>9.0349504014685414E-7</v>
      </c>
      <c r="AP27">
        <f t="shared" si="21"/>
        <v>1.4329330141662632E-6</v>
      </c>
      <c r="AQ27">
        <f t="shared" si="22"/>
        <v>1.1871800875889074E-6</v>
      </c>
      <c r="AS27">
        <f t="shared" si="46"/>
        <v>0.3</v>
      </c>
      <c r="AT27">
        <f t="shared" si="23"/>
        <v>9.3348982118287579E-6</v>
      </c>
      <c r="AU27">
        <f t="shared" si="24"/>
        <v>1.1871800875889072E-6</v>
      </c>
      <c r="AV27">
        <f t="shared" si="25"/>
        <v>7.8387059892580025E-6</v>
      </c>
      <c r="AW27">
        <f t="shared" si="26"/>
        <v>1.7807701313833607E-6</v>
      </c>
      <c r="AX27">
        <f t="shared" si="27"/>
        <v>2.3516117967774006E-6</v>
      </c>
      <c r="AY27">
        <f t="shared" si="28"/>
        <v>1.755300217340715E-6</v>
      </c>
      <c r="BA27">
        <f t="shared" si="47"/>
        <v>0.5</v>
      </c>
      <c r="BB27">
        <f t="shared" si="29"/>
        <v>1.0106520319896291E-5</v>
      </c>
      <c r="BC27">
        <f t="shared" si="30"/>
        <v>1.4732862049246975E-6</v>
      </c>
      <c r="BD27">
        <f t="shared" si="31"/>
        <v>8.9916468609085883E-6</v>
      </c>
      <c r="BE27">
        <f t="shared" si="32"/>
        <v>2.2099293073870461E-6</v>
      </c>
      <c r="BF27">
        <f t="shared" si="33"/>
        <v>2.6974940582725763E-6</v>
      </c>
      <c r="BG27">
        <f t="shared" si="34"/>
        <v>1.9410793159575017E-6</v>
      </c>
      <c r="BJ27">
        <f t="shared" si="48"/>
        <v>2</v>
      </c>
      <c r="BK27">
        <f t="shared" si="35"/>
        <v>1.1142707798506423E-5</v>
      </c>
      <c r="BL27">
        <f t="shared" si="36"/>
        <v>2.0213040639792582E-6</v>
      </c>
      <c r="BM27">
        <f t="shared" si="37"/>
        <v>1.0774483952045109E-5</v>
      </c>
      <c r="BN27">
        <f t="shared" si="38"/>
        <v>3.0319560959688871E-6</v>
      </c>
      <c r="BO27">
        <f t="shared" si="39"/>
        <v>3.2323451856135321E-6</v>
      </c>
      <c r="BP27">
        <f t="shared" si="40"/>
        <v>2.2034403029600486E-6</v>
      </c>
    </row>
    <row r="28" spans="1:68" x14ac:dyDescent="0.25">
      <c r="A28" t="s">
        <v>26</v>
      </c>
      <c r="B28" t="s">
        <v>40</v>
      </c>
      <c r="C28">
        <v>6.3E-2</v>
      </c>
      <c r="E28">
        <f t="shared" si="41"/>
        <v>-14</v>
      </c>
      <c r="F28" s="3">
        <v>7.0769679543899344E-2</v>
      </c>
      <c r="G28" s="3">
        <v>0.28307871817559738</v>
      </c>
      <c r="H28" s="3">
        <v>0.14153935908779869</v>
      </c>
      <c r="I28" s="3">
        <v>0.28307871817559738</v>
      </c>
      <c r="J28" s="3">
        <v>0.14153935908779869</v>
      </c>
      <c r="K28" s="3">
        <v>9.4359572725199126E-2</v>
      </c>
      <c r="M28" s="8">
        <f t="shared" si="0"/>
        <v>1.2287204769902812E-5</v>
      </c>
      <c r="N28" s="7">
        <f t="shared" si="1"/>
        <v>2.4574409539805624E-6</v>
      </c>
      <c r="O28" s="8">
        <f t="shared" si="2"/>
        <v>1.2287204769902812E-5</v>
      </c>
      <c r="P28" s="6">
        <f t="shared" si="3"/>
        <v>3.6861614309708433E-6</v>
      </c>
      <c r="Q28" s="6">
        <f t="shared" si="4"/>
        <v>3.6861614309708433E-6</v>
      </c>
      <c r="R28" s="7">
        <f t="shared" si="5"/>
        <v>2.4574409539805624E-6</v>
      </c>
      <c r="T28">
        <f t="shared" si="42"/>
        <v>-14</v>
      </c>
      <c r="U28">
        <f t="shared" si="43"/>
        <v>0.01</v>
      </c>
      <c r="V28">
        <f t="shared" si="6"/>
        <v>1.5212645189739255E-6</v>
      </c>
      <c r="W28">
        <f t="shared" si="7"/>
        <v>8.3849177766233871E-8</v>
      </c>
      <c r="X28">
        <f t="shared" si="8"/>
        <v>8.1082596916513723E-7</v>
      </c>
      <c r="Y28">
        <f t="shared" si="9"/>
        <v>1.2577376664935081E-7</v>
      </c>
      <c r="Z28">
        <f t="shared" si="10"/>
        <v>2.4324779074954119E-7</v>
      </c>
      <c r="AA28">
        <f t="shared" si="11"/>
        <v>2.3547824984407759E-7</v>
      </c>
      <c r="AC28">
        <f t="shared" si="44"/>
        <v>0.05</v>
      </c>
      <c r="AD28">
        <f t="shared" si="12"/>
        <v>5.0870403963589465E-6</v>
      </c>
      <c r="AE28">
        <f t="shared" si="13"/>
        <v>3.6889792410648894E-7</v>
      </c>
      <c r="AF28">
        <f t="shared" si="49"/>
        <v>3.2074882228958877E-6</v>
      </c>
      <c r="AG28">
        <f t="shared" si="14"/>
        <v>5.5334688615973326E-7</v>
      </c>
      <c r="AH28">
        <f t="shared" si="15"/>
        <v>9.6224646686876619E-7</v>
      </c>
      <c r="AI28">
        <f t="shared" si="16"/>
        <v>8.5115275266799011E-7</v>
      </c>
      <c r="AK28">
        <f t="shared" si="45"/>
        <v>0.1</v>
      </c>
      <c r="AL28">
        <f t="shared" si="17"/>
        <v>7.1951910917208065E-6</v>
      </c>
      <c r="AM28">
        <f t="shared" si="18"/>
        <v>6.4149764457917746E-7</v>
      </c>
      <c r="AN28">
        <f t="shared" si="19"/>
        <v>5.0870403963589465E-6</v>
      </c>
      <c r="AO28">
        <f t="shared" si="20"/>
        <v>9.6224646686876619E-7</v>
      </c>
      <c r="AP28">
        <f t="shared" si="21"/>
        <v>1.5261121189076837E-6</v>
      </c>
      <c r="AQ28">
        <f t="shared" si="22"/>
        <v>1.2643786562831593E-6</v>
      </c>
      <c r="AS28">
        <f t="shared" si="46"/>
        <v>0.3</v>
      </c>
      <c r="AT28">
        <f t="shared" si="23"/>
        <v>9.9419171370899535E-6</v>
      </c>
      <c r="AU28">
        <f t="shared" si="24"/>
        <v>1.2643786562831591E-6</v>
      </c>
      <c r="AV28">
        <f t="shared" si="25"/>
        <v>8.3484322634029592E-6</v>
      </c>
      <c r="AW28">
        <f t="shared" si="26"/>
        <v>1.8965679844247386E-6</v>
      </c>
      <c r="AX28">
        <f t="shared" si="27"/>
        <v>2.5045296790208879E-6</v>
      </c>
      <c r="AY28">
        <f t="shared" si="28"/>
        <v>1.8694418423764064E-6</v>
      </c>
      <c r="BA28">
        <f t="shared" si="47"/>
        <v>0.5</v>
      </c>
      <c r="BB28">
        <f t="shared" si="29"/>
        <v>1.0763715391926117E-5</v>
      </c>
      <c r="BC28">
        <f t="shared" si="30"/>
        <v>1.5690893501140369E-6</v>
      </c>
      <c r="BD28">
        <f t="shared" si="31"/>
        <v>9.5763452357575702E-6</v>
      </c>
      <c r="BE28">
        <f t="shared" si="32"/>
        <v>2.3536340251710552E-6</v>
      </c>
      <c r="BF28">
        <f t="shared" si="33"/>
        <v>2.872903570727271E-6</v>
      </c>
      <c r="BG28">
        <f t="shared" si="34"/>
        <v>2.0673015685714841E-6</v>
      </c>
      <c r="BJ28">
        <f t="shared" si="48"/>
        <v>2</v>
      </c>
      <c r="BK28">
        <f t="shared" si="35"/>
        <v>1.1867282867121321E-5</v>
      </c>
      <c r="BL28">
        <f t="shared" si="36"/>
        <v>2.1527430783852233E-6</v>
      </c>
      <c r="BM28">
        <f t="shared" si="37"/>
        <v>1.1475114587795034E-5</v>
      </c>
      <c r="BN28">
        <f t="shared" si="38"/>
        <v>3.2291146175778346E-6</v>
      </c>
      <c r="BO28">
        <f t="shared" si="39"/>
        <v>3.4425343763385102E-6</v>
      </c>
      <c r="BP28">
        <f t="shared" si="40"/>
        <v>2.346723061296412E-6</v>
      </c>
    </row>
    <row r="29" spans="1:68" x14ac:dyDescent="0.25">
      <c r="A29" t="s">
        <v>27</v>
      </c>
      <c r="B29" t="s">
        <v>41</v>
      </c>
      <c r="C29">
        <v>6.3E-2</v>
      </c>
      <c r="E29">
        <f t="shared" si="41"/>
        <v>-13</v>
      </c>
      <c r="F29" s="3">
        <v>7.0769679543899344E-2</v>
      </c>
      <c r="G29" s="3">
        <v>0.28307871817559738</v>
      </c>
      <c r="H29" s="3">
        <v>0.14153935908779869</v>
      </c>
      <c r="I29" s="3">
        <v>0.28307871817559738</v>
      </c>
      <c r="J29" s="3">
        <v>0.14153935908779869</v>
      </c>
      <c r="K29" s="3">
        <v>9.4359572725199126E-2</v>
      </c>
      <c r="M29" s="8">
        <f t="shared" si="0"/>
        <v>1.3086202859077407E-5</v>
      </c>
      <c r="N29" s="7">
        <f t="shared" si="1"/>
        <v>2.6172405718154814E-6</v>
      </c>
      <c r="O29" s="8">
        <f t="shared" si="2"/>
        <v>1.3086202859077407E-5</v>
      </c>
      <c r="P29" s="6">
        <f t="shared" si="3"/>
        <v>3.9258608577232219E-6</v>
      </c>
      <c r="Q29" s="6">
        <f t="shared" si="4"/>
        <v>3.9258608577232219E-6</v>
      </c>
      <c r="R29" s="7">
        <f t="shared" si="5"/>
        <v>2.6172405718154814E-6</v>
      </c>
      <c r="T29">
        <f t="shared" si="42"/>
        <v>-13</v>
      </c>
      <c r="U29">
        <f t="shared" si="43"/>
        <v>0.01</v>
      </c>
      <c r="V29">
        <f t="shared" si="6"/>
        <v>1.6201875422775315E-6</v>
      </c>
      <c r="W29">
        <f t="shared" si="7"/>
        <v>8.9301624768515879E-8</v>
      </c>
      <c r="X29">
        <f t="shared" si="8"/>
        <v>8.6355141910660581E-7</v>
      </c>
      <c r="Y29">
        <f t="shared" si="9"/>
        <v>1.3395243715277383E-7</v>
      </c>
      <c r="Z29">
        <f t="shared" si="10"/>
        <v>2.5906542573198171E-7</v>
      </c>
      <c r="AA29">
        <f t="shared" si="11"/>
        <v>2.5079065613915754E-7</v>
      </c>
      <c r="AC29">
        <f t="shared" si="44"/>
        <v>0.05</v>
      </c>
      <c r="AD29">
        <f t="shared" si="12"/>
        <v>5.4178345543761341E-6</v>
      </c>
      <c r="AE29">
        <f t="shared" si="13"/>
        <v>3.9288619011012378E-7</v>
      </c>
      <c r="AF29">
        <f t="shared" si="49"/>
        <v>3.4160610439024433E-6</v>
      </c>
      <c r="AG29">
        <f t="shared" si="14"/>
        <v>5.8932928516518556E-7</v>
      </c>
      <c r="AH29">
        <f t="shared" si="15"/>
        <v>1.0248183131707328E-6</v>
      </c>
      <c r="AI29">
        <f t="shared" si="16"/>
        <v>9.0650052587701423E-7</v>
      </c>
      <c r="AK29">
        <f t="shared" si="45"/>
        <v>0.1</v>
      </c>
      <c r="AL29">
        <f t="shared" si="17"/>
        <v>7.6630716260806542E-6</v>
      </c>
      <c r="AM29">
        <f t="shared" si="18"/>
        <v>6.8321220878048856E-7</v>
      </c>
      <c r="AN29">
        <f t="shared" si="19"/>
        <v>5.4178345543761341E-6</v>
      </c>
      <c r="AO29">
        <f t="shared" si="20"/>
        <v>1.0248183131707328E-6</v>
      </c>
      <c r="AP29">
        <f t="shared" si="21"/>
        <v>1.6253503663128398E-6</v>
      </c>
      <c r="AQ29">
        <f t="shared" si="22"/>
        <v>1.3465972038927779E-6</v>
      </c>
      <c r="AS29">
        <f t="shared" si="46"/>
        <v>0.3</v>
      </c>
      <c r="AT29">
        <f t="shared" si="23"/>
        <v>1.058840858441446E-5</v>
      </c>
      <c r="AU29">
        <f t="shared" si="24"/>
        <v>1.3465972038927777E-6</v>
      </c>
      <c r="AV29">
        <f t="shared" si="25"/>
        <v>8.8913044260287039E-6</v>
      </c>
      <c r="AW29">
        <f t="shared" si="26"/>
        <v>2.0198958058391664E-6</v>
      </c>
      <c r="AX29">
        <f t="shared" si="27"/>
        <v>2.6673913278086112E-6</v>
      </c>
      <c r="AY29">
        <f t="shared" si="28"/>
        <v>1.9910057365128917E-6</v>
      </c>
      <c r="BA29">
        <f t="shared" si="47"/>
        <v>0.5</v>
      </c>
      <c r="BB29">
        <f t="shared" si="29"/>
        <v>1.146364578224842E-5</v>
      </c>
      <c r="BC29">
        <f t="shared" si="30"/>
        <v>1.6711222710234554E-6</v>
      </c>
      <c r="BD29">
        <f t="shared" si="31"/>
        <v>1.0199064697826652E-5</v>
      </c>
      <c r="BE29">
        <f t="shared" si="32"/>
        <v>2.5066834065351832E-6</v>
      </c>
      <c r="BF29">
        <f t="shared" si="33"/>
        <v>3.0597194093479956E-6</v>
      </c>
      <c r="BG29">
        <f t="shared" si="34"/>
        <v>2.2017316553136069E-6</v>
      </c>
      <c r="BJ29">
        <f t="shared" si="48"/>
        <v>2</v>
      </c>
      <c r="BK29">
        <f t="shared" si="35"/>
        <v>1.263897476223404E-5</v>
      </c>
      <c r="BL29">
        <f t="shared" si="36"/>
        <v>2.2927291564496838E-6</v>
      </c>
      <c r="BM29">
        <f t="shared" si="37"/>
        <v>1.2221305019256386E-5</v>
      </c>
      <c r="BN29">
        <f t="shared" si="38"/>
        <v>3.4390937346745255E-6</v>
      </c>
      <c r="BO29">
        <f t="shared" si="39"/>
        <v>3.6663915057769153E-6</v>
      </c>
      <c r="BP29">
        <f t="shared" si="40"/>
        <v>2.4993230445237299E-6</v>
      </c>
    </row>
    <row r="30" spans="1:68" x14ac:dyDescent="0.25">
      <c r="A30" t="s">
        <v>28</v>
      </c>
      <c r="B30" t="s">
        <v>42</v>
      </c>
      <c r="C30">
        <v>6.3E-2</v>
      </c>
      <c r="E30">
        <f t="shared" si="41"/>
        <v>-12</v>
      </c>
      <c r="F30" s="3">
        <v>7.0769679543899344E-2</v>
      </c>
      <c r="G30" s="3">
        <v>0.28307871817559738</v>
      </c>
      <c r="H30" s="3">
        <v>0.14153935908779869</v>
      </c>
      <c r="I30" s="3">
        <v>0.28307871817559738</v>
      </c>
      <c r="J30" s="3">
        <v>0.14153935908779869</v>
      </c>
      <c r="K30" s="3">
        <v>9.4359572725199126E-2</v>
      </c>
      <c r="M30" s="8">
        <f t="shared" si="0"/>
        <v>1.393715726854288E-5</v>
      </c>
      <c r="N30" s="7">
        <f t="shared" si="1"/>
        <v>2.7874314537085759E-6</v>
      </c>
      <c r="O30" s="8">
        <f t="shared" si="2"/>
        <v>1.393715726854288E-5</v>
      </c>
      <c r="P30" s="6">
        <f t="shared" si="3"/>
        <v>4.1811471805628637E-6</v>
      </c>
      <c r="Q30" s="6">
        <f t="shared" si="4"/>
        <v>4.1811471805628637E-6</v>
      </c>
      <c r="R30" s="7">
        <f t="shared" si="5"/>
        <v>2.7874314537085759E-6</v>
      </c>
      <c r="T30">
        <f t="shared" si="42"/>
        <v>-12</v>
      </c>
      <c r="U30">
        <f t="shared" si="43"/>
        <v>0.01</v>
      </c>
      <c r="V30">
        <f t="shared" si="6"/>
        <v>1.7255432171137758E-6</v>
      </c>
      <c r="W30">
        <f t="shared" si="7"/>
        <v>9.5108627165432514E-8</v>
      </c>
      <c r="X30">
        <f t="shared" si="8"/>
        <v>9.1970543840481641E-7</v>
      </c>
      <c r="Y30">
        <f t="shared" si="9"/>
        <v>1.4266294074814877E-7</v>
      </c>
      <c r="Z30">
        <f t="shared" si="10"/>
        <v>2.7591163152144489E-7</v>
      </c>
      <c r="AA30">
        <f t="shared" si="11"/>
        <v>2.6709877981663206E-7</v>
      </c>
      <c r="AC30">
        <f t="shared" si="44"/>
        <v>0.05</v>
      </c>
      <c r="AD30">
        <f t="shared" si="12"/>
        <v>5.7701392109253612E-6</v>
      </c>
      <c r="AE30">
        <f t="shared" si="13"/>
        <v>4.1843433723061476E-7</v>
      </c>
      <c r="AF30">
        <f t="shared" si="49"/>
        <v>3.638196696208612E-6</v>
      </c>
      <c r="AG30">
        <f t="shared" si="14"/>
        <v>6.2765150584592216E-7</v>
      </c>
      <c r="AH30">
        <f t="shared" si="15"/>
        <v>1.0914590088625834E-6</v>
      </c>
      <c r="AI30">
        <f t="shared" si="16"/>
        <v>9.6544738983631243E-7</v>
      </c>
      <c r="AK30">
        <f t="shared" si="45"/>
        <v>0.1</v>
      </c>
      <c r="AL30">
        <f t="shared" si="17"/>
        <v>8.1613769527277772E-6</v>
      </c>
      <c r="AM30">
        <f t="shared" si="18"/>
        <v>7.2763933924172225E-7</v>
      </c>
      <c r="AN30">
        <f t="shared" si="19"/>
        <v>5.7701392109253612E-6</v>
      </c>
      <c r="AO30">
        <f t="shared" si="20"/>
        <v>1.0914590088625834E-6</v>
      </c>
      <c r="AP30">
        <f t="shared" si="21"/>
        <v>1.7310417632776081E-6</v>
      </c>
      <c r="AQ30">
        <f t="shared" si="22"/>
        <v>1.4341621637796384E-6</v>
      </c>
      <c r="AS30">
        <f t="shared" si="46"/>
        <v>0.3</v>
      </c>
      <c r="AT30">
        <f t="shared" si="23"/>
        <v>1.127693932714855E-5</v>
      </c>
      <c r="AU30">
        <f t="shared" si="24"/>
        <v>1.4341621637796384E-6</v>
      </c>
      <c r="AV30">
        <f t="shared" si="25"/>
        <v>9.4694778494966647E-6</v>
      </c>
      <c r="AW30">
        <f t="shared" si="26"/>
        <v>2.1512432456694575E-6</v>
      </c>
      <c r="AX30">
        <f t="shared" si="27"/>
        <v>2.8408433548489997E-6</v>
      </c>
      <c r="AY30">
        <f t="shared" si="28"/>
        <v>2.120474546449722E-6</v>
      </c>
      <c r="BA30">
        <f t="shared" si="47"/>
        <v>0.5</v>
      </c>
      <c r="BB30">
        <f t="shared" si="29"/>
        <v>1.2209090433535317E-5</v>
      </c>
      <c r="BC30">
        <f t="shared" si="30"/>
        <v>1.7797900702771512E-6</v>
      </c>
      <c r="BD30">
        <f t="shared" si="31"/>
        <v>1.0862277638241906E-5</v>
      </c>
      <c r="BE30">
        <f t="shared" si="32"/>
        <v>2.6696851054157268E-6</v>
      </c>
      <c r="BF30">
        <f t="shared" si="33"/>
        <v>3.2586832914725714E-6</v>
      </c>
      <c r="BG30">
        <f t="shared" si="34"/>
        <v>2.3449033056941602E-6</v>
      </c>
      <c r="BJ30">
        <f t="shared" si="48"/>
        <v>2</v>
      </c>
      <c r="BK30">
        <f t="shared" si="35"/>
        <v>1.3460847342146357E-5</v>
      </c>
      <c r="BL30">
        <f t="shared" si="36"/>
        <v>2.4418180867070635E-6</v>
      </c>
      <c r="BM30">
        <f t="shared" si="37"/>
        <v>1.3016017855940314E-5</v>
      </c>
      <c r="BN30">
        <f t="shared" si="38"/>
        <v>3.6627271300605947E-6</v>
      </c>
      <c r="BO30">
        <f t="shared" si="39"/>
        <v>3.9048053567820941E-6</v>
      </c>
      <c r="BP30">
        <f t="shared" si="40"/>
        <v>2.6618461223270706E-6</v>
      </c>
    </row>
    <row r="31" spans="1:68" x14ac:dyDescent="0.25">
      <c r="A31" t="s">
        <v>29</v>
      </c>
      <c r="B31" t="s">
        <v>43</v>
      </c>
      <c r="C31">
        <v>6.3E-2</v>
      </c>
      <c r="E31">
        <f t="shared" si="41"/>
        <v>-11</v>
      </c>
      <c r="F31" s="3">
        <v>7.0769679543899344E-2</v>
      </c>
      <c r="G31" s="3">
        <v>0.28307871817559738</v>
      </c>
      <c r="H31" s="3">
        <v>0.14153935908779869</v>
      </c>
      <c r="I31" s="3">
        <v>0.28307871817559738</v>
      </c>
      <c r="J31" s="3">
        <v>0.14153935908779869</v>
      </c>
      <c r="K31" s="3">
        <v>9.4359572725199126E-2</v>
      </c>
      <c r="M31" s="8">
        <f t="shared" si="0"/>
        <v>1.4843446553585833E-5</v>
      </c>
      <c r="N31" s="7">
        <f t="shared" si="1"/>
        <v>2.9686893107171667E-6</v>
      </c>
      <c r="O31" s="8">
        <f t="shared" si="2"/>
        <v>1.4843446553585833E-5</v>
      </c>
      <c r="P31" s="6">
        <f t="shared" si="3"/>
        <v>4.4530339660757503E-6</v>
      </c>
      <c r="Q31" s="6">
        <f t="shared" si="4"/>
        <v>4.4530339660757503E-6</v>
      </c>
      <c r="R31" s="7">
        <f t="shared" si="5"/>
        <v>2.9686893107171667E-6</v>
      </c>
      <c r="T31">
        <f t="shared" si="42"/>
        <v>-11</v>
      </c>
      <c r="U31">
        <f t="shared" si="43"/>
        <v>0.01</v>
      </c>
      <c r="V31">
        <f t="shared" si="6"/>
        <v>1.8377498384797024E-6</v>
      </c>
      <c r="W31">
        <f t="shared" si="7"/>
        <v>1.0129324057362923E-7</v>
      </c>
      <c r="X31">
        <f t="shared" si="8"/>
        <v>9.795109760881233E-7</v>
      </c>
      <c r="Y31">
        <f t="shared" si="9"/>
        <v>1.5193986086044385E-7</v>
      </c>
      <c r="Z31">
        <f t="shared" si="10"/>
        <v>2.9385329282643705E-7</v>
      </c>
      <c r="AA31">
        <f t="shared" si="11"/>
        <v>2.84467369230646E-7</v>
      </c>
      <c r="AC31">
        <f t="shared" si="44"/>
        <v>0.05</v>
      </c>
      <c r="AD31">
        <f t="shared" si="12"/>
        <v>6.1453531257364534E-6</v>
      </c>
      <c r="AE31">
        <f t="shared" si="13"/>
        <v>4.4564379960656773E-7</v>
      </c>
      <c r="AF31">
        <f t="shared" si="49"/>
        <v>3.8747771278648345E-6</v>
      </c>
      <c r="AG31">
        <f t="shared" si="14"/>
        <v>6.6846569940985163E-7</v>
      </c>
      <c r="AH31">
        <f t="shared" si="15"/>
        <v>1.1624331383594505E-6</v>
      </c>
      <c r="AI31">
        <f t="shared" si="16"/>
        <v>1.0282273820414815E-6</v>
      </c>
      <c r="AK31">
        <f t="shared" si="45"/>
        <v>0.1</v>
      </c>
      <c r="AL31">
        <f t="shared" si="17"/>
        <v>8.6920854997388831E-6</v>
      </c>
      <c r="AM31">
        <f t="shared" si="18"/>
        <v>7.7495542557296694E-7</v>
      </c>
      <c r="AN31">
        <f t="shared" si="19"/>
        <v>6.1453531257364534E-6</v>
      </c>
      <c r="AO31">
        <f t="shared" si="20"/>
        <v>1.1624331383594505E-6</v>
      </c>
      <c r="AP31">
        <f t="shared" si="21"/>
        <v>1.8436059377209363E-6</v>
      </c>
      <c r="AQ31">
        <f t="shared" si="22"/>
        <v>1.5274211962353581E-6</v>
      </c>
      <c r="AS31">
        <f t="shared" si="46"/>
        <v>0.3</v>
      </c>
      <c r="AT31">
        <f t="shared" si="23"/>
        <v>1.2010243047796221E-5</v>
      </c>
      <c r="AU31">
        <f t="shared" si="24"/>
        <v>1.5274211962353576E-6</v>
      </c>
      <c r="AV31">
        <f t="shared" si="25"/>
        <v>1.0085248063220289E-5</v>
      </c>
      <c r="AW31">
        <f t="shared" si="26"/>
        <v>2.2911317943530364E-6</v>
      </c>
      <c r="AX31">
        <f t="shared" si="27"/>
        <v>3.0255744189660873E-6</v>
      </c>
      <c r="AY31">
        <f t="shared" si="28"/>
        <v>2.2583623038757825E-6</v>
      </c>
      <c r="BA31">
        <f t="shared" si="47"/>
        <v>0.5</v>
      </c>
      <c r="BB31">
        <f t="shared" si="29"/>
        <v>1.3003008994317283E-5</v>
      </c>
      <c r="BC31">
        <f t="shared" si="30"/>
        <v>1.8955241930425368E-6</v>
      </c>
      <c r="BD31">
        <f t="shared" si="31"/>
        <v>1.1568617219909663E-5</v>
      </c>
      <c r="BE31">
        <f t="shared" si="32"/>
        <v>2.8432862895638055E-6</v>
      </c>
      <c r="BF31">
        <f t="shared" si="33"/>
        <v>3.4705851659728992E-6</v>
      </c>
      <c r="BG31">
        <f t="shared" si="34"/>
        <v>2.4973849559664902E-6</v>
      </c>
      <c r="BJ31">
        <f t="shared" si="48"/>
        <v>2</v>
      </c>
      <c r="BK31">
        <f t="shared" si="35"/>
        <v>1.4336163698181249E-5</v>
      </c>
      <c r="BL31">
        <f t="shared" si="36"/>
        <v>2.6006017988634566E-6</v>
      </c>
      <c r="BM31">
        <f t="shared" si="37"/>
        <v>1.3862408356490341E-5</v>
      </c>
      <c r="BN31">
        <f t="shared" si="38"/>
        <v>3.9009026982951855E-6</v>
      </c>
      <c r="BO31">
        <f t="shared" si="39"/>
        <v>4.1587225069471029E-6</v>
      </c>
      <c r="BP31">
        <f t="shared" si="40"/>
        <v>2.834937562182106E-6</v>
      </c>
    </row>
    <row r="32" spans="1:68" x14ac:dyDescent="0.25">
      <c r="A32" t="s">
        <v>30</v>
      </c>
      <c r="B32" t="s">
        <v>44</v>
      </c>
      <c r="C32">
        <v>6.3E-2</v>
      </c>
      <c r="E32">
        <f t="shared" si="41"/>
        <v>-10</v>
      </c>
      <c r="F32" s="3">
        <v>7.0769679543899344E-2</v>
      </c>
      <c r="G32" s="3">
        <v>0.28307871817559738</v>
      </c>
      <c r="H32" s="3">
        <v>0.14153935908779869</v>
      </c>
      <c r="I32" s="3">
        <v>0.28307871817559738</v>
      </c>
      <c r="J32" s="3">
        <v>0.14153935908779869</v>
      </c>
      <c r="K32" s="3">
        <v>9.4359572725199126E-2</v>
      </c>
      <c r="M32" s="8">
        <f t="shared" si="0"/>
        <v>1.5808668966264347E-5</v>
      </c>
      <c r="N32" s="7">
        <f t="shared" si="1"/>
        <v>3.1617337932528692E-6</v>
      </c>
      <c r="O32" s="8">
        <f t="shared" si="2"/>
        <v>1.5808668966264347E-5</v>
      </c>
      <c r="P32" s="6">
        <f t="shared" si="3"/>
        <v>4.7426006898793036E-6</v>
      </c>
      <c r="Q32" s="6">
        <f t="shared" si="4"/>
        <v>4.7426006898793036E-6</v>
      </c>
      <c r="R32" s="7">
        <f t="shared" si="5"/>
        <v>3.1617337932528692E-6</v>
      </c>
      <c r="T32">
        <f t="shared" si="42"/>
        <v>-10</v>
      </c>
      <c r="U32">
        <f t="shared" si="43"/>
        <v>0.01</v>
      </c>
      <c r="V32">
        <f t="shared" si="6"/>
        <v>1.9572529017738811E-6</v>
      </c>
      <c r="W32">
        <f t="shared" si="7"/>
        <v>1.0788001984362863E-7</v>
      </c>
      <c r="X32">
        <f t="shared" si="8"/>
        <v>1.0432054788555058E-6</v>
      </c>
      <c r="Y32">
        <f t="shared" si="9"/>
        <v>1.6182002976544298E-7</v>
      </c>
      <c r="Z32">
        <f t="shared" si="10"/>
        <v>3.129616436566517E-7</v>
      </c>
      <c r="AA32">
        <f t="shared" si="11"/>
        <v>3.0296538311615977E-7</v>
      </c>
      <c r="AC32">
        <f t="shared" si="44"/>
        <v>0.05</v>
      </c>
      <c r="AD32">
        <f t="shared" si="12"/>
        <v>6.5449660154633237E-6</v>
      </c>
      <c r="AE32">
        <f t="shared" si="13"/>
        <v>4.7462260731801241E-7</v>
      </c>
      <c r="AF32">
        <f t="shared" si="49"/>
        <v>4.1267416372156435E-6</v>
      </c>
      <c r="AG32">
        <f t="shared" si="14"/>
        <v>7.1193391097701851E-7</v>
      </c>
      <c r="AH32">
        <f t="shared" si="15"/>
        <v>1.2380224911646929E-6</v>
      </c>
      <c r="AI32">
        <f t="shared" si="16"/>
        <v>1.0950897587067198E-6</v>
      </c>
      <c r="AK32">
        <f t="shared" si="45"/>
        <v>0.1</v>
      </c>
      <c r="AL32">
        <f t="shared" si="17"/>
        <v>9.2573043461151734E-6</v>
      </c>
      <c r="AM32">
        <f t="shared" si="18"/>
        <v>8.2534832744312871E-7</v>
      </c>
      <c r="AN32">
        <f t="shared" si="19"/>
        <v>6.5449660154633237E-6</v>
      </c>
      <c r="AO32">
        <f t="shared" si="20"/>
        <v>1.2380224911646929E-6</v>
      </c>
      <c r="AP32">
        <f t="shared" si="21"/>
        <v>1.9634898046389968E-6</v>
      </c>
      <c r="AQ32">
        <f t="shared" si="22"/>
        <v>1.6267445688014439E-6</v>
      </c>
      <c r="AS32">
        <f t="shared" si="46"/>
        <v>0.3</v>
      </c>
      <c r="AT32">
        <f t="shared" si="23"/>
        <v>1.2791231191594179E-5</v>
      </c>
      <c r="AU32">
        <f t="shared" si="24"/>
        <v>1.6267445688014436E-6</v>
      </c>
      <c r="AV32">
        <f t="shared" si="25"/>
        <v>1.0741059867635159E-5</v>
      </c>
      <c r="AW32">
        <f t="shared" si="26"/>
        <v>2.4401168532021654E-6</v>
      </c>
      <c r="AX32">
        <f t="shared" si="27"/>
        <v>3.2223179602905475E-6</v>
      </c>
      <c r="AY32">
        <f t="shared" si="28"/>
        <v>2.4052164663359558E-6</v>
      </c>
      <c r="BA32">
        <f t="shared" si="47"/>
        <v>0.5</v>
      </c>
      <c r="BB32">
        <f t="shared" si="29"/>
        <v>1.3848553569713982E-5</v>
      </c>
      <c r="BC32">
        <f t="shared" si="30"/>
        <v>2.0187841400025654E-6</v>
      </c>
      <c r="BD32">
        <f t="shared" si="31"/>
        <v>1.232088783199725E-5</v>
      </c>
      <c r="BE32">
        <f t="shared" si="32"/>
        <v>3.028176210003848E-6</v>
      </c>
      <c r="BF32">
        <f t="shared" si="33"/>
        <v>3.6962663495991749E-6</v>
      </c>
      <c r="BG32">
        <f t="shared" si="34"/>
        <v>2.6597820059968059E-6</v>
      </c>
      <c r="BJ32">
        <f t="shared" si="48"/>
        <v>2</v>
      </c>
      <c r="BK32">
        <f t="shared" si="35"/>
        <v>1.5268399110176569E-5</v>
      </c>
      <c r="BL32">
        <f t="shared" si="36"/>
        <v>2.7697107139427965E-6</v>
      </c>
      <c r="BM32">
        <f t="shared" si="37"/>
        <v>1.4763836956046554E-5</v>
      </c>
      <c r="BN32">
        <f t="shared" si="38"/>
        <v>4.1545660709141941E-6</v>
      </c>
      <c r="BO32">
        <f t="shared" si="39"/>
        <v>4.4291510868139662E-6</v>
      </c>
      <c r="BP32">
        <f t="shared" si="40"/>
        <v>3.0192845912689132E-6</v>
      </c>
    </row>
    <row r="33" spans="2:68" x14ac:dyDescent="0.25">
      <c r="B33" t="s">
        <v>45</v>
      </c>
      <c r="C33">
        <v>5.47</v>
      </c>
      <c r="E33">
        <f t="shared" si="41"/>
        <v>-9</v>
      </c>
      <c r="F33" s="3">
        <v>7.0769679543899344E-2</v>
      </c>
      <c r="G33" s="3">
        <v>0.28307871817559738</v>
      </c>
      <c r="H33" s="3">
        <v>0.14153935908779869</v>
      </c>
      <c r="I33" s="3">
        <v>0.28307871817559738</v>
      </c>
      <c r="J33" s="3">
        <v>0.14153935908779869</v>
      </c>
      <c r="K33" s="3">
        <v>9.4359572725199126E-2</v>
      </c>
      <c r="M33" s="8">
        <f t="shared" si="0"/>
        <v>1.6836656741594541E-5</v>
      </c>
      <c r="N33" s="7">
        <f t="shared" si="1"/>
        <v>3.367331348318908E-6</v>
      </c>
      <c r="O33" s="8">
        <f t="shared" si="2"/>
        <v>1.6836656741594541E-5</v>
      </c>
      <c r="P33" s="6">
        <f t="shared" si="3"/>
        <v>5.0509970224783619E-6</v>
      </c>
      <c r="Q33" s="6">
        <f t="shared" si="4"/>
        <v>5.0509970224783619E-6</v>
      </c>
      <c r="R33" s="7">
        <f t="shared" si="5"/>
        <v>3.367331348318908E-6</v>
      </c>
      <c r="T33">
        <f t="shared" si="42"/>
        <v>-9</v>
      </c>
      <c r="U33">
        <f t="shared" si="43"/>
        <v>0.01</v>
      </c>
      <c r="V33">
        <f t="shared" si="6"/>
        <v>2.0845268715525368E-6</v>
      </c>
      <c r="W33">
        <f t="shared" si="7"/>
        <v>1.1489511655027029E-7</v>
      </c>
      <c r="X33">
        <f t="shared" si="8"/>
        <v>1.1110418338142594E-6</v>
      </c>
      <c r="Y33">
        <f t="shared" si="9"/>
        <v>1.7234267482540545E-7</v>
      </c>
      <c r="Z33">
        <f t="shared" si="10"/>
        <v>3.3331255014427782E-7</v>
      </c>
      <c r="AA33">
        <f t="shared" si="11"/>
        <v>3.2266626437670511E-7</v>
      </c>
      <c r="AC33">
        <f t="shared" si="44"/>
        <v>0.05</v>
      </c>
      <c r="AD33">
        <f t="shared" si="12"/>
        <v>6.9705644683252133E-6</v>
      </c>
      <c r="AE33">
        <f t="shared" si="13"/>
        <v>5.0548581529962369E-7</v>
      </c>
      <c r="AF33">
        <f t="shared" si="49"/>
        <v>4.3950906022079983E-6</v>
      </c>
      <c r="AG33">
        <f t="shared" si="14"/>
        <v>7.5822872294943553E-7</v>
      </c>
      <c r="AH33">
        <f t="shared" si="15"/>
        <v>1.3185271806623993E-6</v>
      </c>
      <c r="AI33">
        <f t="shared" si="16"/>
        <v>1.1662999843899904E-6</v>
      </c>
      <c r="AK33">
        <f t="shared" si="45"/>
        <v>0.1</v>
      </c>
      <c r="AL33">
        <f t="shared" si="17"/>
        <v>9.8592775875452672E-6</v>
      </c>
      <c r="AM33">
        <f t="shared" si="18"/>
        <v>8.7901812044159962E-7</v>
      </c>
      <c r="AN33">
        <f t="shared" si="19"/>
        <v>6.9705644683252133E-6</v>
      </c>
      <c r="AO33">
        <f t="shared" si="20"/>
        <v>1.3185271806623993E-6</v>
      </c>
      <c r="AP33">
        <f t="shared" si="21"/>
        <v>2.0911693404975638E-6</v>
      </c>
      <c r="AQ33">
        <f t="shared" si="22"/>
        <v>1.732526626347294E-6</v>
      </c>
      <c r="AS33">
        <f t="shared" si="46"/>
        <v>0.3</v>
      </c>
      <c r="AT33">
        <f t="shared" si="23"/>
        <v>1.362300452586043E-5</v>
      </c>
      <c r="AU33">
        <f t="shared" si="24"/>
        <v>1.7325266263472938E-6</v>
      </c>
      <c r="AV33">
        <f t="shared" si="25"/>
        <v>1.1439517040821693E-5</v>
      </c>
      <c r="AW33">
        <f t="shared" si="26"/>
        <v>2.5987899395209405E-6</v>
      </c>
      <c r="AX33">
        <f t="shared" si="27"/>
        <v>3.4318551122465077E-6</v>
      </c>
      <c r="AY33">
        <f t="shared" si="28"/>
        <v>2.5616200908088716E-6</v>
      </c>
      <c r="BA33">
        <f t="shared" si="47"/>
        <v>0.5</v>
      </c>
      <c r="BB33">
        <f t="shared" si="29"/>
        <v>1.4749081236277891E-5</v>
      </c>
      <c r="BC33">
        <f t="shared" si="30"/>
        <v>2.1500592917172207E-6</v>
      </c>
      <c r="BD33">
        <f t="shared" si="31"/>
        <v>1.3122076224235478E-5</v>
      </c>
      <c r="BE33">
        <f t="shared" si="32"/>
        <v>3.225088937575831E-6</v>
      </c>
      <c r="BF33">
        <f t="shared" si="33"/>
        <v>3.9366228672706437E-6</v>
      </c>
      <c r="BG33">
        <f t="shared" si="34"/>
        <v>2.8327392228910784E-6</v>
      </c>
      <c r="BJ33">
        <f t="shared" si="48"/>
        <v>2</v>
      </c>
      <c r="BK33">
        <f t="shared" si="35"/>
        <v>1.6261254844433424E-5</v>
      </c>
      <c r="BL33">
        <f t="shared" si="36"/>
        <v>2.9498162472555781E-6</v>
      </c>
      <c r="BM33">
        <f t="shared" si="37"/>
        <v>1.5723882608224596E-5</v>
      </c>
      <c r="BN33">
        <f t="shared" si="38"/>
        <v>4.4247243708833667E-6</v>
      </c>
      <c r="BO33">
        <f t="shared" si="39"/>
        <v>4.7171647824673782E-6</v>
      </c>
      <c r="BP33">
        <f t="shared" si="40"/>
        <v>3.2156191249789135E-6</v>
      </c>
    </row>
    <row r="34" spans="2:68" x14ac:dyDescent="0.25">
      <c r="B34" t="s">
        <v>46</v>
      </c>
      <c r="C34">
        <v>5.47</v>
      </c>
      <c r="E34">
        <f t="shared" si="41"/>
        <v>-8</v>
      </c>
      <c r="F34" s="3">
        <v>7.0769679543899344E-2</v>
      </c>
      <c r="G34" s="3">
        <v>0.28307871817559738</v>
      </c>
      <c r="H34" s="3">
        <v>0.14153935908779869</v>
      </c>
      <c r="I34" s="3">
        <v>0.28307871817559738</v>
      </c>
      <c r="J34" s="3">
        <v>0.14153935908779869</v>
      </c>
      <c r="K34" s="3">
        <v>9.4359572725199126E-2</v>
      </c>
      <c r="M34" s="8">
        <f t="shared" si="0"/>
        <v>1.7931491312722878E-5</v>
      </c>
      <c r="N34" s="7">
        <f t="shared" si="1"/>
        <v>3.5862982625445758E-6</v>
      </c>
      <c r="O34" s="8">
        <f t="shared" si="2"/>
        <v>1.7931491312722878E-5</v>
      </c>
      <c r="P34" s="6">
        <f t="shared" si="3"/>
        <v>5.3794473938168642E-6</v>
      </c>
      <c r="Q34" s="6">
        <f t="shared" si="4"/>
        <v>5.3794473938168642E-6</v>
      </c>
      <c r="R34" s="7">
        <f t="shared" si="5"/>
        <v>3.5862982625445758E-6</v>
      </c>
      <c r="T34">
        <f t="shared" si="42"/>
        <v>-8</v>
      </c>
      <c r="U34">
        <f t="shared" si="43"/>
        <v>0.01</v>
      </c>
      <c r="V34">
        <f t="shared" si="6"/>
        <v>2.220077065302319E-6</v>
      </c>
      <c r="W34">
        <f t="shared" si="7"/>
        <v>1.2236638282264677E-7</v>
      </c>
      <c r="X34">
        <f t="shared" si="8"/>
        <v>1.1832893725209536E-6</v>
      </c>
      <c r="Y34">
        <f t="shared" si="9"/>
        <v>1.8354957423397021E-7</v>
      </c>
      <c r="Z34">
        <f t="shared" si="10"/>
        <v>3.5498681175628613E-7</v>
      </c>
      <c r="AA34">
        <f t="shared" si="11"/>
        <v>3.4364823167569488E-7</v>
      </c>
      <c r="AC34">
        <f t="shared" si="44"/>
        <v>0.05</v>
      </c>
      <c r="AD34">
        <f t="shared" si="12"/>
        <v>7.4238382433584439E-6</v>
      </c>
      <c r="AE34">
        <f t="shared" si="13"/>
        <v>5.3835596014481756E-7</v>
      </c>
      <c r="AF34">
        <f t="shared" si="49"/>
        <v>4.6808894522047971E-6</v>
      </c>
      <c r="AG34">
        <f t="shared" si="14"/>
        <v>8.0753394021722634E-7</v>
      </c>
      <c r="AH34">
        <f t="shared" si="15"/>
        <v>1.4042668356614395E-6</v>
      </c>
      <c r="AI34">
        <f t="shared" si="16"/>
        <v>1.242140785970392E-6</v>
      </c>
      <c r="AK34">
        <f t="shared" si="45"/>
        <v>0.1</v>
      </c>
      <c r="AL34">
        <f t="shared" si="17"/>
        <v>1.0500395246167382E-5</v>
      </c>
      <c r="AM34">
        <f t="shared" si="18"/>
        <v>9.3617789044095961E-7</v>
      </c>
      <c r="AN34">
        <f t="shared" si="19"/>
        <v>7.4238382433584439E-6</v>
      </c>
      <c r="AO34">
        <f t="shared" si="20"/>
        <v>1.4042668356614395E-6</v>
      </c>
      <c r="AP34">
        <f t="shared" si="21"/>
        <v>2.2271514730075336E-6</v>
      </c>
      <c r="AQ34">
        <f t="shared" si="22"/>
        <v>1.8451873567427353E-6</v>
      </c>
      <c r="AS34">
        <f t="shared" si="46"/>
        <v>0.3</v>
      </c>
      <c r="AT34">
        <f t="shared" si="23"/>
        <v>1.4508865451010899E-5</v>
      </c>
      <c r="AU34">
        <f t="shared" si="24"/>
        <v>1.8451873567427348E-6</v>
      </c>
      <c r="AV34">
        <f t="shared" si="25"/>
        <v>1.2183392676318982E-5</v>
      </c>
      <c r="AW34">
        <f t="shared" si="26"/>
        <v>2.7677810351141029E-6</v>
      </c>
      <c r="AX34">
        <f t="shared" si="27"/>
        <v>3.6550178028956947E-6</v>
      </c>
      <c r="AY34">
        <f t="shared" si="28"/>
        <v>2.7281941486255816E-6</v>
      </c>
      <c r="BA34">
        <f t="shared" si="47"/>
        <v>0.5</v>
      </c>
      <c r="BB34">
        <f t="shared" si="29"/>
        <v>1.5708167370638791E-5</v>
      </c>
      <c r="BC34">
        <f t="shared" si="30"/>
        <v>2.2898708516174905E-6</v>
      </c>
      <c r="BD34">
        <f t="shared" si="31"/>
        <v>1.3975363365249771E-5</v>
      </c>
      <c r="BE34">
        <f t="shared" si="32"/>
        <v>3.4348062774262358E-6</v>
      </c>
      <c r="BF34">
        <f t="shared" si="33"/>
        <v>4.1926090095749315E-6</v>
      </c>
      <c r="BG34">
        <f t="shared" si="34"/>
        <v>3.016943300922229E-6</v>
      </c>
      <c r="BJ34">
        <f t="shared" si="48"/>
        <v>2</v>
      </c>
      <c r="BK34">
        <f t="shared" si="35"/>
        <v>1.7318672848901679E-5</v>
      </c>
      <c r="BL34">
        <f t="shared" si="36"/>
        <v>3.1416334741277586E-6</v>
      </c>
      <c r="BM34">
        <f t="shared" si="37"/>
        <v>1.6746356994681529E-5</v>
      </c>
      <c r="BN34">
        <f t="shared" si="38"/>
        <v>4.7124502111916379E-6</v>
      </c>
      <c r="BO34">
        <f t="shared" si="39"/>
        <v>5.0239070984044595E-6</v>
      </c>
      <c r="BP34">
        <f t="shared" si="40"/>
        <v>3.4247206728480278E-6</v>
      </c>
    </row>
    <row r="35" spans="2:68" x14ac:dyDescent="0.25">
      <c r="B35" t="s">
        <v>47</v>
      </c>
      <c r="C35">
        <v>5.47</v>
      </c>
      <c r="E35">
        <f t="shared" si="41"/>
        <v>-7</v>
      </c>
      <c r="F35" s="3">
        <v>7.0769679543899344E-2</v>
      </c>
      <c r="G35" s="3">
        <v>0.28307871817559738</v>
      </c>
      <c r="H35" s="3">
        <v>0.14153935908779869</v>
      </c>
      <c r="I35" s="3">
        <v>0.28307871817559738</v>
      </c>
      <c r="J35" s="3">
        <v>0.14153935908779869</v>
      </c>
      <c r="K35" s="3">
        <v>9.4359572725199126E-2</v>
      </c>
      <c r="M35" s="8">
        <f t="shared" si="0"/>
        <v>1.9097519515492871E-5</v>
      </c>
      <c r="N35" s="7">
        <f t="shared" si="1"/>
        <v>3.8195039030985742E-6</v>
      </c>
      <c r="O35" s="8">
        <f t="shared" si="2"/>
        <v>1.9097519515492871E-5</v>
      </c>
      <c r="P35" s="6">
        <f t="shared" si="3"/>
        <v>5.7292558546478613E-6</v>
      </c>
      <c r="Q35" s="6">
        <f t="shared" si="4"/>
        <v>5.7292558546478613E-6</v>
      </c>
      <c r="R35" s="7">
        <f t="shared" si="5"/>
        <v>3.8195039030985742E-6</v>
      </c>
      <c r="T35">
        <f t="shared" si="42"/>
        <v>-7</v>
      </c>
      <c r="U35">
        <f t="shared" si="43"/>
        <v>0.01</v>
      </c>
      <c r="V35">
        <f t="shared" si="6"/>
        <v>2.3644416597088427E-6</v>
      </c>
      <c r="W35">
        <f t="shared" si="7"/>
        <v>1.3032348192577151E-7</v>
      </c>
      <c r="X35">
        <f t="shared" si="8"/>
        <v>1.2602349403119867E-6</v>
      </c>
      <c r="Y35">
        <f t="shared" si="9"/>
        <v>1.9548522288865722E-7</v>
      </c>
      <c r="Z35">
        <f t="shared" si="10"/>
        <v>3.7807048209359603E-7</v>
      </c>
      <c r="AA35">
        <f t="shared" si="11"/>
        <v>3.6599458998899295E-7</v>
      </c>
      <c r="AC35">
        <f t="shared" si="44"/>
        <v>0.05</v>
      </c>
      <c r="AD35">
        <f t="shared" si="12"/>
        <v>7.906586979288536E-6</v>
      </c>
      <c r="AE35">
        <f t="shared" si="13"/>
        <v>5.7336354661437004E-7</v>
      </c>
      <c r="AF35">
        <f t="shared" si="49"/>
        <v>4.9852728980728348E-6</v>
      </c>
      <c r="AG35">
        <f t="shared" si="14"/>
        <v>8.6004531992155489E-7</v>
      </c>
      <c r="AH35">
        <f t="shared" si="15"/>
        <v>1.4955818694218507E-6</v>
      </c>
      <c r="AI35">
        <f t="shared" si="16"/>
        <v>1.3229132751623369E-6</v>
      </c>
      <c r="AK35">
        <f t="shared" si="45"/>
        <v>0.1</v>
      </c>
      <c r="AL35">
        <f t="shared" si="17"/>
        <v>1.1183202759705079E-5</v>
      </c>
      <c r="AM35">
        <f t="shared" si="18"/>
        <v>9.9705457961456712E-7</v>
      </c>
      <c r="AN35">
        <f t="shared" si="19"/>
        <v>7.906586979288536E-6</v>
      </c>
      <c r="AO35">
        <f t="shared" si="20"/>
        <v>1.4955818694218507E-6</v>
      </c>
      <c r="AP35">
        <f t="shared" si="21"/>
        <v>2.3719760937865606E-6</v>
      </c>
      <c r="AQ35">
        <f t="shared" si="22"/>
        <v>1.9651740583412835E-6</v>
      </c>
      <c r="AS35">
        <f t="shared" si="46"/>
        <v>0.3</v>
      </c>
      <c r="AT35">
        <f t="shared" si="23"/>
        <v>1.5452331112122435E-5</v>
      </c>
      <c r="AU35">
        <f t="shared" si="24"/>
        <v>1.9651740583412835E-6</v>
      </c>
      <c r="AV35">
        <f t="shared" si="25"/>
        <v>1.2975640193173849E-5</v>
      </c>
      <c r="AW35">
        <f t="shared" si="26"/>
        <v>2.9477610875119251E-6</v>
      </c>
      <c r="AX35">
        <f t="shared" si="27"/>
        <v>3.8926920579521543E-6</v>
      </c>
      <c r="AY35">
        <f t="shared" si="28"/>
        <v>2.9055999909200475E-6</v>
      </c>
      <c r="BA35">
        <f t="shared" si="47"/>
        <v>0.5</v>
      </c>
      <c r="BB35">
        <f t="shared" si="29"/>
        <v>1.672961984486777E-5</v>
      </c>
      <c r="BC35">
        <f t="shared" si="30"/>
        <v>2.438773915346075E-6</v>
      </c>
      <c r="BD35">
        <f t="shared" si="31"/>
        <v>1.4884137072000953E-5</v>
      </c>
      <c r="BE35">
        <f t="shared" si="32"/>
        <v>3.6581608730191123E-6</v>
      </c>
      <c r="BF35">
        <f t="shared" si="33"/>
        <v>4.4652411216002859E-6</v>
      </c>
      <c r="BG35">
        <f t="shared" si="34"/>
        <v>3.2131255879212648E-6</v>
      </c>
      <c r="BJ35">
        <f t="shared" si="48"/>
        <v>2</v>
      </c>
      <c r="BK35">
        <f t="shared" si="35"/>
        <v>1.8444851403946793E-5</v>
      </c>
      <c r="BL35">
        <f t="shared" si="36"/>
        <v>3.345923968973554E-6</v>
      </c>
      <c r="BM35">
        <f t="shared" si="37"/>
        <v>1.7835319658684747E-5</v>
      </c>
      <c r="BN35">
        <f t="shared" si="38"/>
        <v>5.0188859534603308E-6</v>
      </c>
      <c r="BO35">
        <f t="shared" si="39"/>
        <v>5.3505958976054235E-6</v>
      </c>
      <c r="BP35">
        <f t="shared" si="40"/>
        <v>3.6474194334534465E-6</v>
      </c>
    </row>
    <row r="36" spans="2:68" x14ac:dyDescent="0.25">
      <c r="B36" t="s">
        <v>48</v>
      </c>
      <c r="C36">
        <v>5.47</v>
      </c>
      <c r="E36">
        <f t="shared" si="41"/>
        <v>-6</v>
      </c>
      <c r="F36" s="3">
        <v>7.0769679543899344E-2</v>
      </c>
      <c r="G36" s="3">
        <v>0.28307871817559738</v>
      </c>
      <c r="H36" s="3">
        <v>0.14153935908779869</v>
      </c>
      <c r="I36" s="3">
        <v>0.28307871817559738</v>
      </c>
      <c r="J36" s="3">
        <v>0.14153935908779869</v>
      </c>
      <c r="K36" s="3">
        <v>9.4359572725199126E-2</v>
      </c>
      <c r="M36" s="8">
        <f t="shared" si="0"/>
        <v>2.0339370846743542E-5</v>
      </c>
      <c r="N36" s="7">
        <f t="shared" si="1"/>
        <v>4.0678741693487085E-6</v>
      </c>
      <c r="O36" s="8">
        <f t="shared" si="2"/>
        <v>2.0339370846743542E-5</v>
      </c>
      <c r="P36" s="6">
        <f t="shared" si="3"/>
        <v>6.1018112540230631E-6</v>
      </c>
      <c r="Q36" s="6">
        <f t="shared" si="4"/>
        <v>6.1018112540230631E-6</v>
      </c>
      <c r="R36" s="7">
        <f t="shared" si="5"/>
        <v>4.0678741693487085E-6</v>
      </c>
      <c r="T36">
        <f t="shared" si="42"/>
        <v>-6</v>
      </c>
      <c r="U36">
        <f t="shared" si="43"/>
        <v>0.01</v>
      </c>
      <c r="V36">
        <f t="shared" si="6"/>
        <v>2.5181938273865304E-6</v>
      </c>
      <c r="W36">
        <f t="shared" si="7"/>
        <v>1.3879800603302258E-7</v>
      </c>
      <c r="X36">
        <f t="shared" si="8"/>
        <v>1.3421840351693279E-6</v>
      </c>
      <c r="Y36">
        <f t="shared" si="9"/>
        <v>2.0819700904953385E-7</v>
      </c>
      <c r="Z36">
        <f t="shared" si="10"/>
        <v>4.0265521055079844E-7</v>
      </c>
      <c r="AA36">
        <f t="shared" si="11"/>
        <v>3.8979406135173473E-7</v>
      </c>
      <c r="AC36">
        <f t="shared" si="44"/>
        <v>0.05</v>
      </c>
      <c r="AD36">
        <f t="shared" si="12"/>
        <v>8.4207273396590627E-6</v>
      </c>
      <c r="AE36">
        <f t="shared" si="13"/>
        <v>6.1064756578115368E-7</v>
      </c>
      <c r="AF36">
        <f t="shared" si="49"/>
        <v>5.3094494373400007E-6</v>
      </c>
      <c r="AG36">
        <f t="shared" si="14"/>
        <v>9.1597134867173062E-7</v>
      </c>
      <c r="AH36">
        <f t="shared" si="15"/>
        <v>1.5928348312020007E-6</v>
      </c>
      <c r="AI36">
        <f t="shared" si="16"/>
        <v>1.4089381440232778E-6</v>
      </c>
      <c r="AK36">
        <f t="shared" si="45"/>
        <v>0.1</v>
      </c>
      <c r="AL36">
        <f t="shared" si="17"/>
        <v>1.191041108765151E-5</v>
      </c>
      <c r="AM36">
        <f t="shared" si="18"/>
        <v>1.0618898874680003E-6</v>
      </c>
      <c r="AN36">
        <f t="shared" si="19"/>
        <v>8.4207273396590627E-6</v>
      </c>
      <c r="AO36">
        <f t="shared" si="20"/>
        <v>1.5928348312020007E-6</v>
      </c>
      <c r="AP36">
        <f t="shared" si="21"/>
        <v>2.5262182018977193E-6</v>
      </c>
      <c r="AQ36">
        <f t="shared" si="22"/>
        <v>2.0929631158945742E-6</v>
      </c>
      <c r="AS36">
        <f t="shared" si="46"/>
        <v>0.3</v>
      </c>
      <c r="AT36">
        <f t="shared" si="23"/>
        <v>1.6457147363099318E-5</v>
      </c>
      <c r="AU36">
        <f t="shared" si="24"/>
        <v>2.0929631158945738E-6</v>
      </c>
      <c r="AV36">
        <f t="shared" si="25"/>
        <v>1.3819405061938628E-5</v>
      </c>
      <c r="AW36">
        <f t="shared" si="26"/>
        <v>3.1394446738418611E-6</v>
      </c>
      <c r="AX36">
        <f t="shared" si="27"/>
        <v>4.1458215185815886E-6</v>
      </c>
      <c r="AY36">
        <f t="shared" si="28"/>
        <v>3.0945419744000873E-6</v>
      </c>
      <c r="BA36">
        <f t="shared" si="47"/>
        <v>0.5</v>
      </c>
      <c r="BB36">
        <f t="shared" si="29"/>
        <v>1.7817494144920839E-5</v>
      </c>
      <c r="BC36">
        <f t="shared" si="30"/>
        <v>2.5973596746607852E-6</v>
      </c>
      <c r="BD36">
        <f t="shared" si="31"/>
        <v>1.5852005460478671E-5</v>
      </c>
      <c r="BE36">
        <f t="shared" si="32"/>
        <v>3.896039511991178E-6</v>
      </c>
      <c r="BF36">
        <f t="shared" si="33"/>
        <v>4.7556016381436018E-6</v>
      </c>
      <c r="BG36">
        <f t="shared" si="34"/>
        <v>3.4220649889570141E-6</v>
      </c>
      <c r="BJ36">
        <f t="shared" si="48"/>
        <v>2</v>
      </c>
      <c r="BK36">
        <f t="shared" si="35"/>
        <v>1.9644261790836557E-5</v>
      </c>
      <c r="BL36">
        <f t="shared" si="36"/>
        <v>3.5634988289841683E-6</v>
      </c>
      <c r="BM36">
        <f t="shared" si="37"/>
        <v>1.8995094122768976E-5</v>
      </c>
      <c r="BN36">
        <f t="shared" si="38"/>
        <v>5.3452482434762526E-6</v>
      </c>
      <c r="BO36">
        <f t="shared" si="39"/>
        <v>5.6985282368306938E-6</v>
      </c>
      <c r="BP36">
        <f t="shared" si="40"/>
        <v>3.8845995905617629E-6</v>
      </c>
    </row>
    <row r="37" spans="2:68" x14ac:dyDescent="0.25">
      <c r="B37" t="s">
        <v>49</v>
      </c>
      <c r="C37">
        <v>5.47</v>
      </c>
      <c r="E37">
        <f t="shared" si="41"/>
        <v>-5</v>
      </c>
      <c r="F37" s="3">
        <v>7.0769679543899344E-2</v>
      </c>
      <c r="G37" s="3">
        <v>0.28307871817559738</v>
      </c>
      <c r="H37" s="3">
        <v>0.14153935908779869</v>
      </c>
      <c r="I37" s="3">
        <v>0.28307871817559738</v>
      </c>
      <c r="J37" s="3">
        <v>0.14153935908779869</v>
      </c>
      <c r="K37" s="3">
        <v>9.4359572725199126E-2</v>
      </c>
      <c r="M37" s="8">
        <f t="shared" si="0"/>
        <v>2.1661975844860625E-5</v>
      </c>
      <c r="N37" s="7">
        <f t="shared" si="1"/>
        <v>4.332395168972125E-6</v>
      </c>
      <c r="O37" s="8">
        <f t="shared" si="2"/>
        <v>2.1661975844860625E-5</v>
      </c>
      <c r="P37" s="6">
        <f t="shared" si="3"/>
        <v>6.4985927534581874E-6</v>
      </c>
      <c r="Q37" s="6">
        <f t="shared" si="4"/>
        <v>6.4985927534581874E-6</v>
      </c>
      <c r="R37" s="7">
        <f t="shared" si="5"/>
        <v>4.332395168972125E-6</v>
      </c>
      <c r="T37">
        <f t="shared" si="42"/>
        <v>-5</v>
      </c>
      <c r="U37">
        <f t="shared" si="43"/>
        <v>0.01</v>
      </c>
      <c r="V37">
        <f t="shared" si="6"/>
        <v>2.6819440125532587E-6</v>
      </c>
      <c r="W37">
        <f t="shared" si="7"/>
        <v>1.4782360165695761E-7</v>
      </c>
      <c r="X37">
        <f t="shared" si="8"/>
        <v>1.429462020643108E-6</v>
      </c>
      <c r="Y37">
        <f t="shared" si="9"/>
        <v>2.2173540248543643E-7</v>
      </c>
      <c r="Z37">
        <f t="shared" si="10"/>
        <v>4.2883860619293239E-7</v>
      </c>
      <c r="AA37">
        <f t="shared" si="11"/>
        <v>4.1514113711257136E-7</v>
      </c>
      <c r="AC37">
        <f t="shared" si="44"/>
        <v>0.05</v>
      </c>
      <c r="AD37">
        <f t="shared" si="12"/>
        <v>8.9683006225857268E-6</v>
      </c>
      <c r="AE37">
        <f t="shared" si="13"/>
        <v>6.5035604686819242E-7</v>
      </c>
      <c r="AF37">
        <f t="shared" si="49"/>
        <v>5.6547061523086517E-6</v>
      </c>
      <c r="AG37">
        <f t="shared" si="14"/>
        <v>9.7553407030228864E-7</v>
      </c>
      <c r="AH37">
        <f t="shared" si="15"/>
        <v>1.6964118456925956E-6</v>
      </c>
      <c r="AI37">
        <f t="shared" si="16"/>
        <v>1.5005569382015326E-6</v>
      </c>
      <c r="AK37">
        <f t="shared" si="45"/>
        <v>0.1</v>
      </c>
      <c r="AL37">
        <f t="shared" si="17"/>
        <v>1.2684907474626977E-5</v>
      </c>
      <c r="AM37">
        <f t="shared" si="18"/>
        <v>1.1309412304617305E-6</v>
      </c>
      <c r="AN37">
        <f t="shared" si="19"/>
        <v>8.9683006225857268E-6</v>
      </c>
      <c r="AO37">
        <f t="shared" si="20"/>
        <v>1.6964118456925956E-6</v>
      </c>
      <c r="AP37">
        <f t="shared" si="21"/>
        <v>2.6904901867757179E-6</v>
      </c>
      <c r="AQ37">
        <f t="shared" si="22"/>
        <v>2.2290618919489017E-6</v>
      </c>
      <c r="AS37">
        <f t="shared" si="46"/>
        <v>0.3</v>
      </c>
      <c r="AT37">
        <f t="shared" si="23"/>
        <v>1.7527303638885472E-5</v>
      </c>
      <c r="AU37">
        <f t="shared" si="24"/>
        <v>2.2290618919489017E-6</v>
      </c>
      <c r="AV37">
        <f t="shared" si="25"/>
        <v>1.4718037293173593E-5</v>
      </c>
      <c r="AW37">
        <f t="shared" si="26"/>
        <v>3.3435928379233517E-6</v>
      </c>
      <c r="AX37">
        <f t="shared" si="27"/>
        <v>4.415411187952077E-6</v>
      </c>
      <c r="AY37">
        <f t="shared" si="28"/>
        <v>3.2957702578639269E-6</v>
      </c>
      <c r="BA37">
        <f t="shared" si="47"/>
        <v>0.5</v>
      </c>
      <c r="BB37">
        <f t="shared" si="29"/>
        <v>1.8976109472187326E-5</v>
      </c>
      <c r="BC37">
        <f t="shared" si="30"/>
        <v>2.7662577646508264E-6</v>
      </c>
      <c r="BD37">
        <f t="shared" si="31"/>
        <v>1.6882811271050984E-5</v>
      </c>
      <c r="BE37">
        <f t="shared" si="32"/>
        <v>4.1493866469762399E-6</v>
      </c>
      <c r="BF37">
        <f t="shared" si="33"/>
        <v>5.0648433813152952E-6</v>
      </c>
      <c r="BG37">
        <f t="shared" si="34"/>
        <v>3.6445910588329991E-6</v>
      </c>
      <c r="BJ37">
        <f t="shared" si="48"/>
        <v>2</v>
      </c>
      <c r="BK37">
        <f t="shared" si="35"/>
        <v>2.0921666044126954E-5</v>
      </c>
      <c r="BL37">
        <f t="shared" si="36"/>
        <v>3.7952218944374651E-6</v>
      </c>
      <c r="BM37">
        <f t="shared" si="37"/>
        <v>2.0230285054473781E-5</v>
      </c>
      <c r="BN37">
        <f t="shared" si="38"/>
        <v>5.6928328416561972E-6</v>
      </c>
      <c r="BO37">
        <f t="shared" si="39"/>
        <v>6.069085516342134E-6</v>
      </c>
      <c r="BP37">
        <f t="shared" si="40"/>
        <v>4.137202823615215E-6</v>
      </c>
    </row>
    <row r="38" spans="2:68" x14ac:dyDescent="0.25">
      <c r="B38" t="s">
        <v>50</v>
      </c>
      <c r="C38">
        <v>5.47</v>
      </c>
      <c r="E38">
        <f t="shared" si="41"/>
        <v>-4</v>
      </c>
      <c r="F38" s="3">
        <v>7.0769679543899344E-2</v>
      </c>
      <c r="G38" s="3">
        <v>0.28307871817559738</v>
      </c>
      <c r="H38" s="3">
        <v>0.14153935908779869</v>
      </c>
      <c r="I38" s="3">
        <v>0.28307871817559738</v>
      </c>
      <c r="J38" s="3">
        <v>0.14153935908779869</v>
      </c>
      <c r="K38" s="3">
        <v>9.4359572725199126E-2</v>
      </c>
      <c r="M38" s="8">
        <f t="shared" si="0"/>
        <v>2.3070585665556817E-5</v>
      </c>
      <c r="N38" s="7">
        <f t="shared" si="1"/>
        <v>4.6141171331113634E-6</v>
      </c>
      <c r="O38" s="8">
        <f t="shared" si="2"/>
        <v>2.3070585665556817E-5</v>
      </c>
      <c r="P38" s="6">
        <f t="shared" si="3"/>
        <v>6.9211756996670452E-6</v>
      </c>
      <c r="Q38" s="6">
        <f t="shared" si="4"/>
        <v>6.9211756996670452E-6</v>
      </c>
      <c r="R38" s="7">
        <f t="shared" si="5"/>
        <v>4.6141171331113634E-6</v>
      </c>
      <c r="T38">
        <f t="shared" si="42"/>
        <v>-4</v>
      </c>
      <c r="U38">
        <f t="shared" si="43"/>
        <v>0.01</v>
      </c>
      <c r="V38">
        <f t="shared" si="6"/>
        <v>2.8563423546849237E-6</v>
      </c>
      <c r="W38">
        <f t="shared" si="7"/>
        <v>1.5743610323649727E-7</v>
      </c>
      <c r="X38">
        <f t="shared" si="8"/>
        <v>1.5224154176467255E-6</v>
      </c>
      <c r="Y38">
        <f t="shared" si="9"/>
        <v>2.3615415485474588E-7</v>
      </c>
      <c r="Z38">
        <f t="shared" si="10"/>
        <v>4.5672462529401765E-7</v>
      </c>
      <c r="AA38">
        <f t="shared" si="11"/>
        <v>4.4213645309389224E-7</v>
      </c>
      <c r="AC38">
        <f t="shared" si="44"/>
        <v>0.05</v>
      </c>
      <c r="AD38">
        <f t="shared" si="12"/>
        <v>9.551480865348634E-6</v>
      </c>
      <c r="AE38">
        <f t="shared" si="13"/>
        <v>6.9264664497099828E-7</v>
      </c>
      <c r="AF38">
        <f t="shared" ref="AF38:AF66" si="50">($AC38*$O38)/($AC38+$H38)</f>
        <v>6.0224138201751053E-6</v>
      </c>
      <c r="AG38">
        <f t="shared" si="14"/>
        <v>1.0389699674564973E-6</v>
      </c>
      <c r="AH38">
        <f t="shared" si="15"/>
        <v>1.8067241460525314E-6</v>
      </c>
      <c r="AI38">
        <f t="shared" si="16"/>
        <v>1.5981334129793849E-6</v>
      </c>
      <c r="AK38">
        <f t="shared" si="45"/>
        <v>0.1</v>
      </c>
      <c r="AL38">
        <f t="shared" si="17"/>
        <v>1.3509766913643541E-5</v>
      </c>
      <c r="AM38">
        <f t="shared" si="18"/>
        <v>1.204482764035021E-6</v>
      </c>
      <c r="AN38">
        <f t="shared" si="19"/>
        <v>9.551480865348634E-6</v>
      </c>
      <c r="AO38">
        <f t="shared" si="20"/>
        <v>1.8067241460525314E-6</v>
      </c>
      <c r="AP38">
        <f t="shared" si="21"/>
        <v>2.8654442596045899E-6</v>
      </c>
      <c r="AQ38">
        <f t="shared" si="22"/>
        <v>2.3740107412332944E-6</v>
      </c>
      <c r="AS38">
        <f t="shared" si="46"/>
        <v>0.3</v>
      </c>
      <c r="AT38">
        <f t="shared" si="23"/>
        <v>1.8667048794769568E-5</v>
      </c>
      <c r="AU38">
        <f t="shared" si="24"/>
        <v>2.374010741233294E-6</v>
      </c>
      <c r="AV38">
        <f t="shared" si="25"/>
        <v>1.5675104738037164E-5</v>
      </c>
      <c r="AW38">
        <f t="shared" si="26"/>
        <v>3.5610161118499412E-6</v>
      </c>
      <c r="AX38">
        <f t="shared" si="27"/>
        <v>4.7025314214111488E-6</v>
      </c>
      <c r="AY38">
        <f t="shared" si="28"/>
        <v>3.5100837805653654E-6</v>
      </c>
      <c r="BA38">
        <f t="shared" si="47"/>
        <v>0.5</v>
      </c>
      <c r="BB38">
        <f t="shared" si="29"/>
        <v>2.0210065892070918E-5</v>
      </c>
      <c r="BC38">
        <f t="shared" si="30"/>
        <v>2.9461387635851284E-6</v>
      </c>
      <c r="BD38">
        <f t="shared" si="31"/>
        <v>1.7980647125346101E-5</v>
      </c>
      <c r="BE38">
        <f t="shared" si="32"/>
        <v>4.419208145377693E-6</v>
      </c>
      <c r="BF38">
        <f t="shared" si="33"/>
        <v>5.3941941376038305E-6</v>
      </c>
      <c r="BG38">
        <f t="shared" si="34"/>
        <v>3.8815872956795894E-6</v>
      </c>
      <c r="BJ38">
        <f t="shared" si="48"/>
        <v>2</v>
      </c>
      <c r="BK38">
        <f t="shared" si="35"/>
        <v>2.2282135858429478E-5</v>
      </c>
      <c r="BL38">
        <f t="shared" si="36"/>
        <v>4.0420131784141836E-6</v>
      </c>
      <c r="BM38">
        <f t="shared" si="37"/>
        <v>2.1545796548314546E-5</v>
      </c>
      <c r="BN38">
        <f t="shared" si="38"/>
        <v>6.0630197676212754E-6</v>
      </c>
      <c r="BO38">
        <f t="shared" si="39"/>
        <v>6.4637389644943639E-6</v>
      </c>
      <c r="BP38">
        <f t="shared" si="40"/>
        <v>4.4062320464937489E-6</v>
      </c>
    </row>
    <row r="39" spans="2:68" x14ac:dyDescent="0.25">
      <c r="B39" t="s">
        <v>79</v>
      </c>
      <c r="C39" s="2">
        <v>1.2499999999999999E-8</v>
      </c>
      <c r="E39">
        <f t="shared" si="41"/>
        <v>-3</v>
      </c>
      <c r="F39" s="3">
        <v>7.0769679543899344E-2</v>
      </c>
      <c r="G39" s="3">
        <v>0.28307871817559738</v>
      </c>
      <c r="H39" s="3">
        <v>0.14153935908779869</v>
      </c>
      <c r="I39" s="3">
        <v>0.28307871817559738</v>
      </c>
      <c r="J39" s="3">
        <v>0.14153935908779869</v>
      </c>
      <c r="K39" s="3">
        <v>9.4359572725199126E-2</v>
      </c>
      <c r="M39" s="8">
        <f t="shared" si="0"/>
        <v>2.4570792930603031E-5</v>
      </c>
      <c r="N39" s="7">
        <f t="shared" si="1"/>
        <v>4.9141585861206063E-6</v>
      </c>
      <c r="O39" s="8">
        <f t="shared" si="2"/>
        <v>2.4570792930603031E-5</v>
      </c>
      <c r="P39" s="6">
        <f t="shared" si="3"/>
        <v>7.3712378791809098E-6</v>
      </c>
      <c r="Q39" s="6">
        <f t="shared" si="4"/>
        <v>7.3712378791809098E-6</v>
      </c>
      <c r="R39" s="7">
        <f t="shared" si="5"/>
        <v>4.9141585861206063E-6</v>
      </c>
      <c r="T39">
        <f t="shared" si="42"/>
        <v>-3</v>
      </c>
      <c r="U39">
        <f t="shared" si="43"/>
        <v>0.01</v>
      </c>
      <c r="V39">
        <f t="shared" si="6"/>
        <v>3.0420812697725878E-6</v>
      </c>
      <c r="W39">
        <f t="shared" si="7"/>
        <v>1.6767367541086012E-7</v>
      </c>
      <c r="X39">
        <f t="shared" si="8"/>
        <v>1.6214132802532992E-6</v>
      </c>
      <c r="Y39">
        <f t="shared" si="9"/>
        <v>2.5151051311629017E-7</v>
      </c>
      <c r="Z39">
        <f t="shared" si="10"/>
        <v>4.8642398407598985E-7</v>
      </c>
      <c r="AA39">
        <f t="shared" si="11"/>
        <v>4.7088718914752823E-7</v>
      </c>
      <c r="AC39">
        <f t="shared" si="44"/>
        <v>0.05</v>
      </c>
      <c r="AD39">
        <f t="shared" si="12"/>
        <v>1.0172583476000546E-5</v>
      </c>
      <c r="AE39">
        <f t="shared" si="13"/>
        <v>7.3768726699763013E-7</v>
      </c>
      <c r="AF39">
        <f t="shared" si="50"/>
        <v>6.4140323554440211E-6</v>
      </c>
      <c r="AG39">
        <f t="shared" si="14"/>
        <v>1.1065309004964456E-6</v>
      </c>
      <c r="AH39">
        <f t="shared" si="15"/>
        <v>1.9242097066332067E-6</v>
      </c>
      <c r="AI39">
        <f t="shared" si="16"/>
        <v>1.702054977495372E-6</v>
      </c>
      <c r="AK39">
        <f t="shared" si="45"/>
        <v>0.1</v>
      </c>
      <c r="AL39">
        <f t="shared" si="17"/>
        <v>1.4388264354789444E-5</v>
      </c>
      <c r="AM39">
        <f t="shared" si="18"/>
        <v>1.2828064710888043E-6</v>
      </c>
      <c r="AN39">
        <f t="shared" si="19"/>
        <v>1.0172583476000546E-5</v>
      </c>
      <c r="AO39">
        <f t="shared" si="20"/>
        <v>1.9242097066332067E-6</v>
      </c>
      <c r="AP39">
        <f t="shared" si="21"/>
        <v>3.0517750428001641E-6</v>
      </c>
      <c r="AQ39">
        <f t="shared" si="22"/>
        <v>2.528385156036863E-6</v>
      </c>
      <c r="AS39">
        <f t="shared" si="46"/>
        <v>0.3</v>
      </c>
      <c r="AT39">
        <f t="shared" si="23"/>
        <v>1.9880907975669975E-5</v>
      </c>
      <c r="AU39">
        <f t="shared" si="24"/>
        <v>2.528385156036863E-6</v>
      </c>
      <c r="AV39">
        <f t="shared" si="25"/>
        <v>1.6694407253771372E-5</v>
      </c>
      <c r="AW39">
        <f t="shared" si="26"/>
        <v>3.7925777340552941E-6</v>
      </c>
      <c r="AX39">
        <f t="shared" si="27"/>
        <v>5.008322176131412E-6</v>
      </c>
      <c r="AY39">
        <f t="shared" si="28"/>
        <v>3.7383334342526007E-6</v>
      </c>
      <c r="BA39">
        <f t="shared" si="47"/>
        <v>0.5</v>
      </c>
      <c r="BB39">
        <f t="shared" si="29"/>
        <v>2.1524262597688697E-5</v>
      </c>
      <c r="BC39">
        <f t="shared" si="30"/>
        <v>3.1377168553178943E-6</v>
      </c>
      <c r="BD39">
        <f t="shared" si="31"/>
        <v>1.9149871775240811E-5</v>
      </c>
      <c r="BE39">
        <f t="shared" si="32"/>
        <v>4.7065752829768423E-6</v>
      </c>
      <c r="BF39">
        <f t="shared" si="33"/>
        <v>5.7449615325722434E-6</v>
      </c>
      <c r="BG39">
        <f t="shared" si="34"/>
        <v>4.133994648718022E-6</v>
      </c>
      <c r="BJ39">
        <f t="shared" si="48"/>
        <v>2</v>
      </c>
      <c r="BK39">
        <f t="shared" si="35"/>
        <v>2.3731072724625669E-5</v>
      </c>
      <c r="BL39">
        <f t="shared" si="36"/>
        <v>4.3048525195377392E-6</v>
      </c>
      <c r="BM39">
        <f t="shared" si="37"/>
        <v>2.2946851596572204E-5</v>
      </c>
      <c r="BN39">
        <f t="shared" si="38"/>
        <v>6.4572787793066092E-6</v>
      </c>
      <c r="BO39">
        <f t="shared" si="39"/>
        <v>6.8840554789716615E-6</v>
      </c>
      <c r="BP39">
        <f t="shared" si="40"/>
        <v>4.6927553893969214E-6</v>
      </c>
    </row>
    <row r="40" spans="2:68" x14ac:dyDescent="0.25">
      <c r="B40" t="s">
        <v>51</v>
      </c>
      <c r="C40" s="2">
        <v>1.2499999999999999E-8</v>
      </c>
      <c r="E40">
        <f t="shared" si="41"/>
        <v>-2</v>
      </c>
      <c r="F40" s="3">
        <v>7.0769679543899344E-2</v>
      </c>
      <c r="G40" s="3">
        <v>0.28307871817559738</v>
      </c>
      <c r="H40" s="3">
        <v>0.14153935908779869</v>
      </c>
      <c r="I40" s="3">
        <v>0.28307871817559738</v>
      </c>
      <c r="J40" s="3">
        <v>0.14153935908779869</v>
      </c>
      <c r="K40" s="3">
        <v>9.4359572725199126E-2</v>
      </c>
      <c r="M40" s="8">
        <f t="shared" si="0"/>
        <v>2.6168553932287047E-5</v>
      </c>
      <c r="N40" s="7">
        <f t="shared" si="1"/>
        <v>5.2337107864574091E-6</v>
      </c>
      <c r="O40" s="8">
        <f t="shared" si="2"/>
        <v>2.6168553932287047E-5</v>
      </c>
      <c r="P40" s="6">
        <f t="shared" si="3"/>
        <v>7.8505661796861129E-6</v>
      </c>
      <c r="Q40" s="6">
        <f t="shared" si="4"/>
        <v>7.8505661796861129E-6</v>
      </c>
      <c r="R40" s="7">
        <f t="shared" si="5"/>
        <v>5.2337107864574091E-6</v>
      </c>
      <c r="T40">
        <f t="shared" si="42"/>
        <v>-2</v>
      </c>
      <c r="U40">
        <f t="shared" si="43"/>
        <v>0.01</v>
      </c>
      <c r="V40">
        <f t="shared" si="6"/>
        <v>3.2398981994306549E-6</v>
      </c>
      <c r="W40">
        <f t="shared" si="7"/>
        <v>1.7857696454512417E-7</v>
      </c>
      <c r="X40">
        <f t="shared" si="8"/>
        <v>1.7268486609558339E-6</v>
      </c>
      <c r="Y40">
        <f t="shared" si="9"/>
        <v>2.6786544681768619E-7</v>
      </c>
      <c r="Z40">
        <f t="shared" si="10"/>
        <v>5.180545982867501E-7</v>
      </c>
      <c r="AA40">
        <f t="shared" si="11"/>
        <v>5.0150749469230571E-7</v>
      </c>
      <c r="AC40">
        <f t="shared" si="44"/>
        <v>0.05</v>
      </c>
      <c r="AD40">
        <f t="shared" si="12"/>
        <v>1.0834074426261466E-5</v>
      </c>
      <c r="AE40">
        <f t="shared" si="13"/>
        <v>7.8565673831166602E-7</v>
      </c>
      <c r="AF40">
        <f t="shared" si="50"/>
        <v>6.8311166062458708E-6</v>
      </c>
      <c r="AG40">
        <f t="shared" si="14"/>
        <v>1.178485107467499E-6</v>
      </c>
      <c r="AH40">
        <f t="shared" si="15"/>
        <v>2.0493349818737608E-6</v>
      </c>
      <c r="AI40">
        <f t="shared" si="16"/>
        <v>1.8127342328798065E-6</v>
      </c>
      <c r="AK40">
        <f t="shared" si="45"/>
        <v>0.1</v>
      </c>
      <c r="AL40">
        <f t="shared" si="17"/>
        <v>1.5323887707805859E-5</v>
      </c>
      <c r="AM40">
        <f t="shared" si="18"/>
        <v>1.3662233212491739E-6</v>
      </c>
      <c r="AN40">
        <f t="shared" si="19"/>
        <v>1.0834074426261466E-5</v>
      </c>
      <c r="AO40">
        <f t="shared" si="20"/>
        <v>2.0493349818737608E-6</v>
      </c>
      <c r="AP40">
        <f t="shared" si="21"/>
        <v>3.2502223278784393E-6</v>
      </c>
      <c r="AQ40">
        <f t="shared" si="22"/>
        <v>2.6927980510932906E-6</v>
      </c>
      <c r="AS40">
        <f t="shared" si="46"/>
        <v>0.3</v>
      </c>
      <c r="AT40">
        <f t="shared" si="23"/>
        <v>2.1173700582376243E-5</v>
      </c>
      <c r="AU40">
        <f t="shared" si="24"/>
        <v>2.6927980510932906E-6</v>
      </c>
      <c r="AV40">
        <f t="shared" si="25"/>
        <v>1.7779991790324303E-5</v>
      </c>
      <c r="AW40">
        <f t="shared" si="26"/>
        <v>4.0391970766399353E-6</v>
      </c>
      <c r="AX40">
        <f t="shared" si="27"/>
        <v>5.3339975370972893E-6</v>
      </c>
      <c r="AY40">
        <f t="shared" si="28"/>
        <v>3.9814254414747577E-6</v>
      </c>
      <c r="BA40">
        <f t="shared" si="47"/>
        <v>0.5</v>
      </c>
      <c r="BB40">
        <f t="shared" si="29"/>
        <v>2.2923917361200997E-5</v>
      </c>
      <c r="BC40">
        <f t="shared" si="30"/>
        <v>3.3417526648220079E-6</v>
      </c>
      <c r="BD40">
        <f t="shared" si="31"/>
        <v>2.0395127408469507E-5</v>
      </c>
      <c r="BE40">
        <f t="shared" si="32"/>
        <v>5.0126289972330113E-6</v>
      </c>
      <c r="BF40">
        <f t="shared" si="33"/>
        <v>6.1185382225408508E-6</v>
      </c>
      <c r="BG40">
        <f t="shared" si="34"/>
        <v>4.4028152541232849E-6</v>
      </c>
      <c r="BJ40">
        <f t="shared" si="48"/>
        <v>2</v>
      </c>
      <c r="BK40">
        <f t="shared" si="35"/>
        <v>2.5274229375476314E-5</v>
      </c>
      <c r="BL40">
        <f t="shared" si="36"/>
        <v>4.584783472240199E-6</v>
      </c>
      <c r="BM40">
        <f t="shared" si="37"/>
        <v>2.4439012826207125E-5</v>
      </c>
      <c r="BN40">
        <f t="shared" si="38"/>
        <v>6.877175208360298E-6</v>
      </c>
      <c r="BO40">
        <f t="shared" si="39"/>
        <v>7.3317038478621369E-6</v>
      </c>
      <c r="BP40">
        <f t="shared" si="40"/>
        <v>4.997910439655077E-6</v>
      </c>
    </row>
    <row r="41" spans="2:68" x14ac:dyDescent="0.25">
      <c r="B41" t="s">
        <v>52</v>
      </c>
      <c r="C41" s="2">
        <v>1.2499999999999999E-8</v>
      </c>
      <c r="E41">
        <f t="shared" si="41"/>
        <v>-1</v>
      </c>
      <c r="F41" s="3">
        <v>7.0769679543899344E-2</v>
      </c>
      <c r="G41" s="3">
        <v>0.28307871817559738</v>
      </c>
      <c r="H41" s="3">
        <v>0.14153935908779869</v>
      </c>
      <c r="I41" s="3">
        <v>0.28307871817559738</v>
      </c>
      <c r="J41" s="3">
        <v>0.14153935908779869</v>
      </c>
      <c r="K41" s="3">
        <v>9.4359572725199126E-2</v>
      </c>
      <c r="M41" s="8">
        <f t="shared" si="0"/>
        <v>2.7870212281757638E-5</v>
      </c>
      <c r="N41" s="7">
        <f t="shared" si="1"/>
        <v>5.5740424563515273E-6</v>
      </c>
      <c r="O41" s="8">
        <f t="shared" si="2"/>
        <v>2.7870212281757638E-5</v>
      </c>
      <c r="P41" s="6">
        <f t="shared" si="3"/>
        <v>8.3610636845272901E-6</v>
      </c>
      <c r="Q41" s="6">
        <f t="shared" si="4"/>
        <v>8.3610636845272901E-6</v>
      </c>
      <c r="R41" s="7">
        <f t="shared" si="5"/>
        <v>5.5740424563515273E-6</v>
      </c>
      <c r="T41">
        <f t="shared" si="42"/>
        <v>-1</v>
      </c>
      <c r="U41">
        <f t="shared" si="43"/>
        <v>0.01</v>
      </c>
      <c r="V41">
        <f t="shared" si="6"/>
        <v>3.45057853877083E-6</v>
      </c>
      <c r="W41">
        <f t="shared" si="7"/>
        <v>1.901892601090146E-7</v>
      </c>
      <c r="X41">
        <f t="shared" si="8"/>
        <v>1.839140171208605E-6</v>
      </c>
      <c r="Y41">
        <f t="shared" si="9"/>
        <v>2.8528389016352188E-7</v>
      </c>
      <c r="Z41">
        <f t="shared" si="10"/>
        <v>5.5174205136258147E-7</v>
      </c>
      <c r="AA41">
        <f t="shared" si="11"/>
        <v>5.3411894192295737E-7</v>
      </c>
      <c r="AC41">
        <f t="shared" si="44"/>
        <v>0.05</v>
      </c>
      <c r="AD41">
        <f t="shared" si="12"/>
        <v>1.1538580042197975E-5</v>
      </c>
      <c r="AE41">
        <f t="shared" si="13"/>
        <v>8.3674551272485098E-7</v>
      </c>
      <c r="AF41">
        <f t="shared" si="50"/>
        <v>7.2753225275705255E-6</v>
      </c>
      <c r="AG41">
        <f t="shared" si="14"/>
        <v>1.2551182690872765E-6</v>
      </c>
      <c r="AH41">
        <f t="shared" si="15"/>
        <v>2.1825967582711572E-6</v>
      </c>
      <c r="AI41">
        <f t="shared" si="16"/>
        <v>1.9306106104103666E-6</v>
      </c>
      <c r="AK41">
        <f t="shared" si="45"/>
        <v>0.1</v>
      </c>
      <c r="AL41">
        <f t="shared" si="17"/>
        <v>1.6320351690179938E-5</v>
      </c>
      <c r="AM41">
        <f t="shared" si="18"/>
        <v>1.4550645055141049E-6</v>
      </c>
      <c r="AN41">
        <f t="shared" si="19"/>
        <v>1.1538580042197975E-5</v>
      </c>
      <c r="AO41">
        <f t="shared" si="20"/>
        <v>2.1825967582711572E-6</v>
      </c>
      <c r="AP41">
        <f t="shared" si="21"/>
        <v>3.4615740126593921E-6</v>
      </c>
      <c r="AQ41">
        <f t="shared" si="22"/>
        <v>2.8679021970441083E-6</v>
      </c>
      <c r="AS41">
        <f t="shared" si="46"/>
        <v>0.3</v>
      </c>
      <c r="AT41">
        <f t="shared" si="23"/>
        <v>2.2550559406078235E-5</v>
      </c>
      <c r="AU41">
        <f t="shared" si="24"/>
        <v>2.8679021970441083E-6</v>
      </c>
      <c r="AV41">
        <f t="shared" si="25"/>
        <v>1.8936168458007661E-5</v>
      </c>
      <c r="AW41">
        <f t="shared" si="26"/>
        <v>4.3018532955661618E-6</v>
      </c>
      <c r="AX41">
        <f t="shared" si="27"/>
        <v>5.6808505374022972E-6</v>
      </c>
      <c r="AY41">
        <f t="shared" si="28"/>
        <v>4.2403249535689682E-6</v>
      </c>
      <c r="BA41">
        <f t="shared" si="47"/>
        <v>0.5</v>
      </c>
      <c r="BB41">
        <f t="shared" si="29"/>
        <v>2.4414587249999558E-5</v>
      </c>
      <c r="BC41">
        <f t="shared" si="30"/>
        <v>3.5590562781081771E-6</v>
      </c>
      <c r="BD41">
        <f t="shared" si="31"/>
        <v>2.1721358079562056E-5</v>
      </c>
      <c r="BE41">
        <f t="shared" si="32"/>
        <v>5.338584417162265E-6</v>
      </c>
      <c r="BF41">
        <f t="shared" si="33"/>
        <v>6.5164074238686157E-6</v>
      </c>
      <c r="BG41">
        <f t="shared" si="34"/>
        <v>4.6891164138183014E-6</v>
      </c>
      <c r="BJ41">
        <f t="shared" si="48"/>
        <v>2</v>
      </c>
      <c r="BK41">
        <f t="shared" si="35"/>
        <v>2.6917732625770566E-5</v>
      </c>
      <c r="BL41">
        <f t="shared" si="36"/>
        <v>4.8829174499999118E-6</v>
      </c>
      <c r="BM41">
        <f t="shared" si="37"/>
        <v>2.6028204584228724E-5</v>
      </c>
      <c r="BN41">
        <f t="shared" si="38"/>
        <v>7.3243761749998664E-6</v>
      </c>
      <c r="BO41">
        <f t="shared" si="39"/>
        <v>7.8084613752686162E-6</v>
      </c>
      <c r="BP41">
        <f t="shared" si="40"/>
        <v>5.3229087583069936E-6</v>
      </c>
    </row>
    <row r="42" spans="2:68" x14ac:dyDescent="0.25">
      <c r="B42" t="s">
        <v>53</v>
      </c>
      <c r="C42" s="2">
        <v>1.2499999999999999E-8</v>
      </c>
      <c r="E42">
        <f t="shared" si="41"/>
        <v>0</v>
      </c>
      <c r="F42" s="3">
        <v>7.0769679543899344E-2</v>
      </c>
      <c r="G42" s="3">
        <v>0.28307871817559738</v>
      </c>
      <c r="H42" s="3">
        <v>0.14153935908779869</v>
      </c>
      <c r="I42" s="3">
        <v>0.28307871817559738</v>
      </c>
      <c r="J42" s="3">
        <v>0.14153935908779869</v>
      </c>
      <c r="K42" s="3">
        <v>9.4359572725199126E-2</v>
      </c>
      <c r="M42" s="8">
        <f t="shared" si="0"/>
        <v>2.968252409514584E-5</v>
      </c>
      <c r="N42" s="7">
        <f t="shared" si="1"/>
        <v>5.9365048190291681E-6</v>
      </c>
      <c r="O42" s="8">
        <f t="shared" si="2"/>
        <v>2.968252409514584E-5</v>
      </c>
      <c r="P42" s="6">
        <f t="shared" si="3"/>
        <v>8.9047572285437521E-6</v>
      </c>
      <c r="Q42" s="6">
        <f t="shared" si="4"/>
        <v>8.9047572285437521E-6</v>
      </c>
      <c r="R42" s="7">
        <f t="shared" si="5"/>
        <v>5.9365048190291681E-6</v>
      </c>
      <c r="T42">
        <f t="shared" si="42"/>
        <v>0</v>
      </c>
      <c r="U42">
        <f t="shared" si="43"/>
        <v>0.01</v>
      </c>
      <c r="V42">
        <f t="shared" si="6"/>
        <v>3.6749587546664731E-6</v>
      </c>
      <c r="W42">
        <f t="shared" si="7"/>
        <v>2.0255666654964438E-7</v>
      </c>
      <c r="X42">
        <f t="shared" si="8"/>
        <v>1.9587336434456225E-6</v>
      </c>
      <c r="Y42">
        <f t="shared" si="9"/>
        <v>3.0383499982446658E-7</v>
      </c>
      <c r="Z42">
        <f t="shared" si="10"/>
        <v>5.8762009303368664E-7</v>
      </c>
      <c r="AA42">
        <f t="shared" si="11"/>
        <v>5.6885100848977639E-7</v>
      </c>
      <c r="AC42">
        <f t="shared" si="44"/>
        <v>0.05</v>
      </c>
      <c r="AD42">
        <f t="shared" si="12"/>
        <v>1.2288897431559528E-5</v>
      </c>
      <c r="AE42">
        <f t="shared" si="13"/>
        <v>8.9115642865832614E-7</v>
      </c>
      <c r="AF42">
        <f t="shared" si="50"/>
        <v>7.7484137559267466E-6</v>
      </c>
      <c r="AG42">
        <f t="shared" si="14"/>
        <v>1.3367346429874892E-6</v>
      </c>
      <c r="AH42">
        <f t="shared" si="15"/>
        <v>2.3245241267780243E-6</v>
      </c>
      <c r="AI42">
        <f t="shared" si="16"/>
        <v>2.056152116191774E-6</v>
      </c>
      <c r="AK42">
        <f t="shared" si="45"/>
        <v>0.1</v>
      </c>
      <c r="AL42">
        <f t="shared" si="17"/>
        <v>1.7381612575735629E-5</v>
      </c>
      <c r="AM42">
        <f t="shared" si="18"/>
        <v>1.5496827511853496E-6</v>
      </c>
      <c r="AN42">
        <f t="shared" si="19"/>
        <v>1.2288897431559528E-5</v>
      </c>
      <c r="AO42">
        <f t="shared" si="20"/>
        <v>2.3245241267780243E-6</v>
      </c>
      <c r="AP42">
        <f t="shared" si="21"/>
        <v>3.6866692294678585E-6</v>
      </c>
      <c r="AQ42">
        <f t="shared" si="22"/>
        <v>3.0543928121424029E-6</v>
      </c>
      <c r="AS42">
        <f t="shared" si="46"/>
        <v>0.3</v>
      </c>
      <c r="AT42">
        <f t="shared" si="23"/>
        <v>2.4016951007153281E-5</v>
      </c>
      <c r="AU42">
        <f t="shared" si="24"/>
        <v>3.0543928121424024E-6</v>
      </c>
      <c r="AV42">
        <f t="shared" si="25"/>
        <v>2.0167527639983438E-5</v>
      </c>
      <c r="AW42">
        <f t="shared" si="26"/>
        <v>4.5815892182136039E-6</v>
      </c>
      <c r="AX42">
        <f t="shared" si="27"/>
        <v>6.0502582919950307E-6</v>
      </c>
      <c r="AY42">
        <f t="shared" si="28"/>
        <v>4.5160598826131898E-6</v>
      </c>
      <c r="BA42">
        <f t="shared" si="47"/>
        <v>0.5</v>
      </c>
      <c r="BB42">
        <f t="shared" si="29"/>
        <v>2.6002190690003955E-5</v>
      </c>
      <c r="BC42">
        <f t="shared" si="30"/>
        <v>3.790490458519885E-6</v>
      </c>
      <c r="BD42">
        <f t="shared" si="31"/>
        <v>2.3133829339287349E-5</v>
      </c>
      <c r="BE42">
        <f t="shared" si="32"/>
        <v>5.6857356877798277E-6</v>
      </c>
      <c r="BF42">
        <f t="shared" si="33"/>
        <v>6.9401488017862051E-6</v>
      </c>
      <c r="BG42">
        <f t="shared" si="34"/>
        <v>4.9940348329965386E-6</v>
      </c>
      <c r="BJ42">
        <f t="shared" si="48"/>
        <v>2</v>
      </c>
      <c r="BK42">
        <f t="shared" si="35"/>
        <v>2.8668107697697806E-5</v>
      </c>
      <c r="BL42">
        <f t="shared" si="36"/>
        <v>5.2004381380007906E-6</v>
      </c>
      <c r="BM42">
        <f t="shared" si="37"/>
        <v>2.7720736459206887E-5</v>
      </c>
      <c r="BN42">
        <f t="shared" si="38"/>
        <v>7.8006572070011867E-6</v>
      </c>
      <c r="BO42">
        <f t="shared" si="39"/>
        <v>8.3162209377620664E-6</v>
      </c>
      <c r="BP42">
        <f t="shared" si="40"/>
        <v>5.6690406903763285E-6</v>
      </c>
    </row>
    <row r="43" spans="2:68" x14ac:dyDescent="0.25">
      <c r="B43" t="s">
        <v>54</v>
      </c>
      <c r="C43" s="2">
        <v>1.2499999999999999E-8</v>
      </c>
      <c r="E43">
        <f t="shared" si="41"/>
        <v>1</v>
      </c>
      <c r="F43" s="3">
        <v>7.0769679543899344E-2</v>
      </c>
      <c r="G43" s="3">
        <v>0.28307871817559738</v>
      </c>
      <c r="H43" s="3">
        <v>0.14153935908779869</v>
      </c>
      <c r="I43" s="3">
        <v>0.28307871817559738</v>
      </c>
      <c r="J43" s="3">
        <v>0.14153935908779869</v>
      </c>
      <c r="K43" s="3">
        <v>9.4359572725199126E-2</v>
      </c>
      <c r="M43" s="8">
        <f t="shared" si="0"/>
        <v>3.1612684817460228E-5</v>
      </c>
      <c r="N43" s="7">
        <f t="shared" si="1"/>
        <v>6.3225369634920461E-6</v>
      </c>
      <c r="O43" s="8">
        <f t="shared" si="2"/>
        <v>3.1612684817460228E-5</v>
      </c>
      <c r="P43" s="6">
        <f t="shared" si="3"/>
        <v>9.4838054452380687E-6</v>
      </c>
      <c r="Q43" s="6">
        <f t="shared" si="4"/>
        <v>9.4838054452380687E-6</v>
      </c>
      <c r="R43" s="7">
        <f t="shared" si="5"/>
        <v>6.3225369634920461E-6</v>
      </c>
      <c r="T43">
        <f t="shared" si="42"/>
        <v>1</v>
      </c>
      <c r="U43">
        <f t="shared" si="43"/>
        <v>0.01</v>
      </c>
      <c r="V43">
        <f t="shared" si="6"/>
        <v>3.9139297067878473E-6</v>
      </c>
      <c r="W43">
        <f t="shared" si="7"/>
        <v>2.1572828634059721E-7</v>
      </c>
      <c r="X43">
        <f t="shared" si="8"/>
        <v>2.0861039011749092E-6</v>
      </c>
      <c r="Y43">
        <f t="shared" si="9"/>
        <v>3.2359242951089578E-7</v>
      </c>
      <c r="Z43">
        <f t="shared" si="10"/>
        <v>6.2583117035247275E-7</v>
      </c>
      <c r="AA43">
        <f t="shared" si="11"/>
        <v>6.0584159156540696E-7</v>
      </c>
      <c r="AC43">
        <f t="shared" si="44"/>
        <v>0.05</v>
      </c>
      <c r="AD43">
        <f t="shared" si="12"/>
        <v>1.3088005589171548E-5</v>
      </c>
      <c r="AE43">
        <f t="shared" si="13"/>
        <v>9.4910551447463506E-7</v>
      </c>
      <c r="AF43">
        <f t="shared" si="50"/>
        <v>8.2522686115310282E-6</v>
      </c>
      <c r="AG43">
        <f t="shared" si="14"/>
        <v>1.4236582717119525E-6</v>
      </c>
      <c r="AH43">
        <f t="shared" si="15"/>
        <v>2.4756805834593085E-6</v>
      </c>
      <c r="AI43">
        <f t="shared" si="16"/>
        <v>2.1898571892864839E-6</v>
      </c>
      <c r="AK43">
        <f t="shared" si="45"/>
        <v>0.1</v>
      </c>
      <c r="AL43">
        <f t="shared" si="17"/>
        <v>1.851188390227882E-5</v>
      </c>
      <c r="AM43">
        <f t="shared" si="18"/>
        <v>1.6504537223062058E-6</v>
      </c>
      <c r="AN43">
        <f t="shared" si="19"/>
        <v>1.3088005589171548E-5</v>
      </c>
      <c r="AO43">
        <f t="shared" si="20"/>
        <v>2.4756805834593085E-6</v>
      </c>
      <c r="AP43">
        <f t="shared" si="21"/>
        <v>3.9264016767514647E-6</v>
      </c>
      <c r="AQ43">
        <f t="shared" si="22"/>
        <v>3.2530103224868406E-6</v>
      </c>
      <c r="AS43">
        <f t="shared" si="46"/>
        <v>0.3</v>
      </c>
      <c r="AT43">
        <f t="shared" si="23"/>
        <v>2.5578697419121567E-5</v>
      </c>
      <c r="AU43">
        <f t="shared" si="24"/>
        <v>3.2530103224868406E-6</v>
      </c>
      <c r="AV43">
        <f t="shared" si="25"/>
        <v>2.1478958217521541E-5</v>
      </c>
      <c r="AW43">
        <f t="shared" si="26"/>
        <v>4.879515483730261E-6</v>
      </c>
      <c r="AX43">
        <f t="shared" si="27"/>
        <v>6.4436874652564625E-6</v>
      </c>
      <c r="AY43">
        <f t="shared" si="28"/>
        <v>4.809724982558825E-6</v>
      </c>
      <c r="BA43">
        <f t="shared" si="47"/>
        <v>0.5</v>
      </c>
      <c r="BB43">
        <f t="shared" si="29"/>
        <v>2.7693030963664579E-5</v>
      </c>
      <c r="BC43">
        <f t="shared" si="30"/>
        <v>4.036974072173854E-6</v>
      </c>
      <c r="BD43">
        <f t="shared" si="31"/>
        <v>2.4638149140537638E-5</v>
      </c>
      <c r="BE43">
        <f t="shared" si="32"/>
        <v>6.0554611082607809E-6</v>
      </c>
      <c r="BF43">
        <f t="shared" si="33"/>
        <v>7.3914447421612911E-6</v>
      </c>
      <c r="BG43">
        <f t="shared" si="34"/>
        <v>5.3187811331973424E-6</v>
      </c>
      <c r="BJ43">
        <f t="shared" si="48"/>
        <v>2</v>
      </c>
      <c r="BK43">
        <f t="shared" si="35"/>
        <v>3.0532304128021742E-5</v>
      </c>
      <c r="BL43">
        <f t="shared" si="36"/>
        <v>5.5386061927329167E-6</v>
      </c>
      <c r="BM43">
        <f t="shared" si="37"/>
        <v>2.9523328332313108E-5</v>
      </c>
      <c r="BN43">
        <f t="shared" si="38"/>
        <v>8.3079092890993737E-6</v>
      </c>
      <c r="BO43">
        <f t="shared" si="39"/>
        <v>8.8569984996939324E-6</v>
      </c>
      <c r="BP43">
        <f t="shared" si="40"/>
        <v>6.0376804879451573E-6</v>
      </c>
    </row>
    <row r="44" spans="2:68" x14ac:dyDescent="0.25">
      <c r="B44" t="s">
        <v>55</v>
      </c>
      <c r="C44" s="2">
        <v>1.2499999999999999E-8</v>
      </c>
      <c r="E44">
        <f t="shared" si="41"/>
        <v>2</v>
      </c>
      <c r="F44" s="3">
        <v>7.0769679543899344E-2</v>
      </c>
      <c r="G44" s="3">
        <v>0.28307871817559738</v>
      </c>
      <c r="H44" s="3">
        <v>0.14153935908779869</v>
      </c>
      <c r="I44" s="3">
        <v>0.28307871817559738</v>
      </c>
      <c r="J44" s="3">
        <v>0.14153935908779869</v>
      </c>
      <c r="K44" s="3">
        <v>9.4359572725199126E-2</v>
      </c>
      <c r="M44" s="8">
        <f t="shared" si="0"/>
        <v>3.3668357790755164E-5</v>
      </c>
      <c r="N44" s="7">
        <f t="shared" si="1"/>
        <v>6.7336715581510327E-6</v>
      </c>
      <c r="O44" s="8">
        <f t="shared" si="2"/>
        <v>3.3668357790755164E-5</v>
      </c>
      <c r="P44" s="6">
        <f t="shared" si="3"/>
        <v>1.0100507337226549E-5</v>
      </c>
      <c r="Q44" s="6">
        <f t="shared" si="4"/>
        <v>1.0100507337226549E-5</v>
      </c>
      <c r="R44" s="7">
        <f t="shared" si="5"/>
        <v>6.7336715581510327E-6</v>
      </c>
      <c r="T44">
        <f t="shared" si="42"/>
        <v>2</v>
      </c>
      <c r="U44">
        <f t="shared" si="43"/>
        <v>0.01</v>
      </c>
      <c r="V44">
        <f t="shared" si="6"/>
        <v>4.1684401845937725E-6</v>
      </c>
      <c r="W44">
        <f t="shared" si="7"/>
        <v>2.2975641493411236E-7</v>
      </c>
      <c r="X44">
        <f t="shared" si="8"/>
        <v>2.2217566441764102E-6</v>
      </c>
      <c r="Y44">
        <f t="shared" si="9"/>
        <v>3.4463462240116854E-7</v>
      </c>
      <c r="Z44">
        <f t="shared" si="10"/>
        <v>6.6652699325292316E-7</v>
      </c>
      <c r="AA44">
        <f t="shared" si="11"/>
        <v>6.4523755533976911E-7</v>
      </c>
      <c r="AC44">
        <f t="shared" si="44"/>
        <v>0.05</v>
      </c>
      <c r="AD44">
        <f t="shared" si="12"/>
        <v>1.393907722447704E-5</v>
      </c>
      <c r="AE44">
        <f t="shared" si="13"/>
        <v>1.0108228461779231E-6</v>
      </c>
      <c r="AF44">
        <f t="shared" si="50"/>
        <v>8.788887555826609E-6</v>
      </c>
      <c r="AG44">
        <f t="shared" si="14"/>
        <v>1.5162342692668847E-6</v>
      </c>
      <c r="AH44">
        <f t="shared" si="15"/>
        <v>2.6366662667479829E-6</v>
      </c>
      <c r="AI44">
        <f t="shared" si="16"/>
        <v>2.332256680673736E-6</v>
      </c>
      <c r="AK44">
        <f t="shared" si="45"/>
        <v>0.1</v>
      </c>
      <c r="AL44">
        <f t="shared" si="17"/>
        <v>1.9715653200660906E-5</v>
      </c>
      <c r="AM44">
        <f t="shared" si="18"/>
        <v>1.7577775111653222E-6</v>
      </c>
      <c r="AN44">
        <f t="shared" si="19"/>
        <v>1.393907722447704E-5</v>
      </c>
      <c r="AO44">
        <f t="shared" si="20"/>
        <v>2.6366662667479829E-6</v>
      </c>
      <c r="AP44">
        <f t="shared" si="21"/>
        <v>4.1817231673431127E-6</v>
      </c>
      <c r="AQ44">
        <f t="shared" si="22"/>
        <v>3.4645433017449717E-6</v>
      </c>
      <c r="AS44">
        <f t="shared" si="46"/>
        <v>0.3</v>
      </c>
      <c r="AT44">
        <f t="shared" si="23"/>
        <v>2.7241999263941008E-5</v>
      </c>
      <c r="AU44">
        <f t="shared" si="24"/>
        <v>3.4645433017449709E-6</v>
      </c>
      <c r="AV44">
        <f t="shared" si="25"/>
        <v>2.2875666980388255E-5</v>
      </c>
      <c r="AW44">
        <f t="shared" si="26"/>
        <v>5.1968149526174565E-6</v>
      </c>
      <c r="AX44">
        <f t="shared" si="27"/>
        <v>6.8627000941164756E-6</v>
      </c>
      <c r="AY44">
        <f t="shared" si="28"/>
        <v>5.1224861957464729E-6</v>
      </c>
      <c r="BA44">
        <f t="shared" si="47"/>
        <v>0.5</v>
      </c>
      <c r="BB44">
        <f t="shared" si="29"/>
        <v>2.9493821235966377E-5</v>
      </c>
      <c r="BC44">
        <f t="shared" si="30"/>
        <v>4.2994857361460539E-6</v>
      </c>
      <c r="BD44">
        <f t="shared" si="31"/>
        <v>2.624029010365632E-5</v>
      </c>
      <c r="BE44">
        <f t="shared" si="32"/>
        <v>6.4492286042190809E-6</v>
      </c>
      <c r="BF44">
        <f t="shared" si="33"/>
        <v>7.8720870310968951E-6</v>
      </c>
      <c r="BG44">
        <f t="shared" si="34"/>
        <v>5.6646446588522692E-6</v>
      </c>
      <c r="BJ44">
        <f t="shared" si="48"/>
        <v>2</v>
      </c>
      <c r="BK44">
        <f t="shared" si="35"/>
        <v>3.2517723359915953E-5</v>
      </c>
      <c r="BL44">
        <f t="shared" si="36"/>
        <v>5.8987642471932749E-6</v>
      </c>
      <c r="BM44">
        <f t="shared" si="37"/>
        <v>3.1443137057351495E-5</v>
      </c>
      <c r="BN44">
        <f t="shared" si="38"/>
        <v>8.8481463707899128E-6</v>
      </c>
      <c r="BO44">
        <f t="shared" si="39"/>
        <v>9.4329411172054494E-6</v>
      </c>
      <c r="BP44">
        <f t="shared" si="40"/>
        <v>6.4302917663647604E-6</v>
      </c>
    </row>
    <row r="45" spans="2:68" x14ac:dyDescent="0.25">
      <c r="B45" t="s">
        <v>67</v>
      </c>
      <c r="C45">
        <v>10</v>
      </c>
      <c r="E45">
        <f t="shared" si="41"/>
        <v>3</v>
      </c>
      <c r="F45" s="3">
        <v>7.0769679543899344E-2</v>
      </c>
      <c r="G45" s="3">
        <v>0.28307871817559738</v>
      </c>
      <c r="H45" s="3">
        <v>0.14153935908779869</v>
      </c>
      <c r="I45" s="3">
        <v>0.28307871817559738</v>
      </c>
      <c r="J45" s="3">
        <v>0.14153935908779869</v>
      </c>
      <c r="K45" s="3">
        <v>9.4359572725199126E-2</v>
      </c>
      <c r="M45" s="8">
        <f t="shared" si="0"/>
        <v>3.5857704679996666E-5</v>
      </c>
      <c r="N45" s="7">
        <f t="shared" si="1"/>
        <v>7.1715409359993327E-6</v>
      </c>
      <c r="O45" s="8">
        <f t="shared" si="2"/>
        <v>3.5857704679996666E-5</v>
      </c>
      <c r="P45" s="6">
        <f t="shared" si="3"/>
        <v>1.0757311403998999E-5</v>
      </c>
      <c r="Q45" s="6">
        <f t="shared" si="4"/>
        <v>1.0757311403998999E-5</v>
      </c>
      <c r="R45" s="7">
        <f t="shared" si="5"/>
        <v>7.1715409359993327E-6</v>
      </c>
      <c r="T45">
        <f t="shared" si="42"/>
        <v>3</v>
      </c>
      <c r="U45">
        <f t="shared" si="43"/>
        <v>0.01</v>
      </c>
      <c r="V45">
        <f t="shared" si="6"/>
        <v>4.4395006743226646E-6</v>
      </c>
      <c r="W45">
        <f t="shared" si="7"/>
        <v>2.4469674839039391E-7</v>
      </c>
      <c r="X45">
        <f t="shared" si="8"/>
        <v>2.366230456288354E-6</v>
      </c>
      <c r="Y45">
        <f t="shared" si="9"/>
        <v>3.6704512258559092E-7</v>
      </c>
      <c r="Z45">
        <f t="shared" si="10"/>
        <v>7.098691368865062E-7</v>
      </c>
      <c r="AA45">
        <f t="shared" si="11"/>
        <v>6.8719531411684863E-7</v>
      </c>
      <c r="AC45">
        <f t="shared" si="44"/>
        <v>0.05</v>
      </c>
      <c r="AD45">
        <f t="shared" si="12"/>
        <v>1.484549135818586E-5</v>
      </c>
      <c r="AE45">
        <f t="shared" si="13"/>
        <v>1.0765534608876653E-6</v>
      </c>
      <c r="AF45">
        <f t="shared" si="50"/>
        <v>9.3604011339413661E-6</v>
      </c>
      <c r="AG45">
        <f t="shared" si="14"/>
        <v>1.6148301913314979E-6</v>
      </c>
      <c r="AH45">
        <f t="shared" si="15"/>
        <v>2.8081203401824098E-6</v>
      </c>
      <c r="AI45">
        <f t="shared" si="16"/>
        <v>2.4839159608940445E-6</v>
      </c>
      <c r="AK45">
        <f t="shared" si="45"/>
        <v>0.1</v>
      </c>
      <c r="AL45">
        <f t="shared" si="17"/>
        <v>2.0997699811680453E-5</v>
      </c>
      <c r="AM45">
        <f t="shared" si="18"/>
        <v>1.8720802267882733E-6</v>
      </c>
      <c r="AN45">
        <f t="shared" si="19"/>
        <v>1.484549135818586E-5</v>
      </c>
      <c r="AO45">
        <f t="shared" si="20"/>
        <v>2.8081203401824098E-6</v>
      </c>
      <c r="AP45">
        <f t="shared" si="21"/>
        <v>4.4536474074557577E-6</v>
      </c>
      <c r="AQ45">
        <f t="shared" si="22"/>
        <v>3.6898316020374375E-6</v>
      </c>
      <c r="AS45">
        <f t="shared" si="46"/>
        <v>0.3</v>
      </c>
      <c r="AT45">
        <f t="shared" si="23"/>
        <v>2.9013460370416639E-5</v>
      </c>
      <c r="AU45">
        <f t="shared" si="24"/>
        <v>3.689831602037437E-6</v>
      </c>
      <c r="AV45">
        <f t="shared" si="25"/>
        <v>2.4363199299430841E-5</v>
      </c>
      <c r="AW45">
        <f t="shared" si="26"/>
        <v>5.5347474030561556E-6</v>
      </c>
      <c r="AX45">
        <f t="shared" si="27"/>
        <v>7.3089597898292524E-6</v>
      </c>
      <c r="AY45">
        <f t="shared" si="28"/>
        <v>5.4555852820618593E-6</v>
      </c>
      <c r="BA45">
        <f t="shared" si="47"/>
        <v>0.5</v>
      </c>
      <c r="BB45">
        <f t="shared" si="29"/>
        <v>3.141171120779442E-5</v>
      </c>
      <c r="BC45">
        <f t="shared" si="30"/>
        <v>4.5790677038877136E-6</v>
      </c>
      <c r="BD45">
        <f t="shared" si="31"/>
        <v>2.7946613229609592E-5</v>
      </c>
      <c r="BE45">
        <f t="shared" si="32"/>
        <v>6.8686015558315699E-6</v>
      </c>
      <c r="BF45">
        <f t="shared" si="33"/>
        <v>8.3839839688828768E-6</v>
      </c>
      <c r="BG45">
        <f t="shared" si="34"/>
        <v>6.0329985963859278E-6</v>
      </c>
      <c r="BJ45">
        <f t="shared" si="48"/>
        <v>2</v>
      </c>
      <c r="BK45">
        <f t="shared" si="35"/>
        <v>3.4632248129009272E-5</v>
      </c>
      <c r="BL45">
        <f t="shared" si="36"/>
        <v>6.2823422415588836E-6</v>
      </c>
      <c r="BM45">
        <f t="shared" si="37"/>
        <v>3.3487784875707788E-5</v>
      </c>
      <c r="BN45">
        <f t="shared" si="38"/>
        <v>9.4235133623383258E-6</v>
      </c>
      <c r="BO45">
        <f t="shared" si="39"/>
        <v>1.0046335462712337E-5</v>
      </c>
      <c r="BP45">
        <f t="shared" si="40"/>
        <v>6.8484333152665479E-6</v>
      </c>
    </row>
    <row r="46" spans="2:68" x14ac:dyDescent="0.25">
      <c r="B46" t="s">
        <v>68</v>
      </c>
      <c r="C46">
        <v>2</v>
      </c>
      <c r="E46">
        <f t="shared" si="41"/>
        <v>4</v>
      </c>
      <c r="F46" s="3">
        <v>7.0769679543899344E-2</v>
      </c>
      <c r="G46" s="3">
        <v>0.28307871817559738</v>
      </c>
      <c r="H46" s="3">
        <v>0.14153935908779869</v>
      </c>
      <c r="I46" s="3">
        <v>0.28307871817559738</v>
      </c>
      <c r="J46" s="3">
        <v>0.14153935908779869</v>
      </c>
      <c r="K46" s="3">
        <v>9.4359572725199126E-2</v>
      </c>
      <c r="M46" s="8">
        <f t="shared" si="0"/>
        <v>3.8189417877426431E-5</v>
      </c>
      <c r="N46" s="7">
        <f t="shared" si="1"/>
        <v>7.6378835754852859E-6</v>
      </c>
      <c r="O46" s="8">
        <f t="shared" si="2"/>
        <v>3.8189417877426431E-5</v>
      </c>
      <c r="P46" s="6">
        <f t="shared" si="3"/>
        <v>1.1456825363227928E-5</v>
      </c>
      <c r="Q46" s="6">
        <f t="shared" si="4"/>
        <v>1.1456825363227928E-5</v>
      </c>
      <c r="R46" s="7">
        <f t="shared" si="5"/>
        <v>7.6378835754852859E-6</v>
      </c>
      <c r="T46">
        <f t="shared" si="42"/>
        <v>4</v>
      </c>
      <c r="U46">
        <f t="shared" si="43"/>
        <v>0.01</v>
      </c>
      <c r="V46">
        <f t="shared" si="6"/>
        <v>4.728187370939116E-6</v>
      </c>
      <c r="W46">
        <f t="shared" si="7"/>
        <v>2.6060860450839925E-7</v>
      </c>
      <c r="X46">
        <f t="shared" si="8"/>
        <v>2.5200989437536348E-6</v>
      </c>
      <c r="Y46">
        <f t="shared" si="9"/>
        <v>3.9091290676259885E-7</v>
      </c>
      <c r="Z46">
        <f t="shared" si="10"/>
        <v>7.5602968312609043E-7</v>
      </c>
      <c r="AA46">
        <f t="shared" si="11"/>
        <v>7.318814533284314E-7</v>
      </c>
      <c r="AC46">
        <f t="shared" si="44"/>
        <v>0.05</v>
      </c>
      <c r="AD46">
        <f t="shared" si="12"/>
        <v>1.5810846738044341E-5</v>
      </c>
      <c r="AE46">
        <f t="shared" si="13"/>
        <v>1.1465583297127127E-6</v>
      </c>
      <c r="AF46">
        <f t="shared" si="50"/>
        <v>9.9690784336186991E-6</v>
      </c>
      <c r="AG46">
        <f t="shared" si="14"/>
        <v>1.7198374945690692E-6</v>
      </c>
      <c r="AH46">
        <f t="shared" si="15"/>
        <v>2.9907235300856096E-6</v>
      </c>
      <c r="AI46">
        <f t="shared" si="16"/>
        <v>2.6454371647471744E-6</v>
      </c>
      <c r="AK46">
        <f t="shared" si="45"/>
        <v>0.1</v>
      </c>
      <c r="AL46">
        <f t="shared" si="17"/>
        <v>2.2363113861561804E-5</v>
      </c>
      <c r="AM46">
        <f t="shared" si="18"/>
        <v>1.9938156867237399E-6</v>
      </c>
      <c r="AN46">
        <f t="shared" si="19"/>
        <v>1.5810846738044341E-5</v>
      </c>
      <c r="AO46">
        <f t="shared" si="20"/>
        <v>2.9907235300856096E-6</v>
      </c>
      <c r="AP46">
        <f t="shared" si="21"/>
        <v>4.7432540214133029E-6</v>
      </c>
      <c r="AQ46">
        <f t="shared" si="22"/>
        <v>3.9297696884137148E-6</v>
      </c>
      <c r="AS46">
        <f t="shared" si="46"/>
        <v>0.3</v>
      </c>
      <c r="AT46">
        <f t="shared" si="23"/>
        <v>3.0900113993467571E-5</v>
      </c>
      <c r="AU46">
        <f t="shared" si="24"/>
        <v>3.9297696884137148E-6</v>
      </c>
      <c r="AV46">
        <f t="shared" si="25"/>
        <v>2.5947461143435182E-5</v>
      </c>
      <c r="AW46">
        <f t="shared" si="26"/>
        <v>5.8946545326205714E-6</v>
      </c>
      <c r="AX46">
        <f t="shared" si="27"/>
        <v>7.7842383430305523E-6</v>
      </c>
      <c r="AY46">
        <f t="shared" si="28"/>
        <v>5.8103447491111711E-6</v>
      </c>
      <c r="BA46">
        <f t="shared" si="47"/>
        <v>0.5</v>
      </c>
      <c r="BB46">
        <f t="shared" si="29"/>
        <v>3.3454315502483861E-5</v>
      </c>
      <c r="BC46">
        <f t="shared" si="30"/>
        <v>4.8768300032976814E-6</v>
      </c>
      <c r="BD46">
        <f t="shared" si="31"/>
        <v>2.9763893155150882E-5</v>
      </c>
      <c r="BE46">
        <f t="shared" si="32"/>
        <v>7.3152450049465221E-6</v>
      </c>
      <c r="BF46">
        <f t="shared" si="33"/>
        <v>8.9291679465452635E-6</v>
      </c>
      <c r="BG46">
        <f t="shared" si="34"/>
        <v>6.4253054261958062E-6</v>
      </c>
      <c r="BJ46">
        <f t="shared" si="48"/>
        <v>2</v>
      </c>
      <c r="BK46">
        <f t="shared" si="35"/>
        <v>3.6884273760313031E-5</v>
      </c>
      <c r="BL46">
        <f t="shared" si="36"/>
        <v>6.6908631004967714E-6</v>
      </c>
      <c r="BM46">
        <f t="shared" si="37"/>
        <v>3.5665389679032977E-5</v>
      </c>
      <c r="BN46">
        <f t="shared" si="38"/>
        <v>1.0036294650745157E-5</v>
      </c>
      <c r="BO46">
        <f t="shared" si="39"/>
        <v>1.0699616903709892E-5</v>
      </c>
      <c r="BP46">
        <f t="shared" si="40"/>
        <v>7.2937652874447003E-6</v>
      </c>
    </row>
    <row r="47" spans="2:68" x14ac:dyDescent="0.25">
      <c r="B47" t="s">
        <v>69</v>
      </c>
      <c r="C47">
        <v>10</v>
      </c>
      <c r="E47">
        <f t="shared" si="41"/>
        <v>5</v>
      </c>
      <c r="F47" s="3">
        <v>7.0769679543899344E-2</v>
      </c>
      <c r="G47" s="3">
        <v>0.28307871817559738</v>
      </c>
      <c r="H47" s="3">
        <v>0.14153935908779869</v>
      </c>
      <c r="I47" s="3">
        <v>0.28307871817559738</v>
      </c>
      <c r="J47" s="3">
        <v>0.14153935908779869</v>
      </c>
      <c r="K47" s="3">
        <v>9.4359572725199126E-2</v>
      </c>
      <c r="M47" s="8">
        <f t="shared" si="0"/>
        <v>4.0672755014079E-5</v>
      </c>
      <c r="N47" s="7">
        <f t="shared" si="1"/>
        <v>8.1345510028157994E-6</v>
      </c>
      <c r="O47" s="8">
        <f t="shared" si="2"/>
        <v>4.0672755014079E-5</v>
      </c>
      <c r="P47" s="6">
        <f t="shared" si="3"/>
        <v>1.2201826504223699E-5</v>
      </c>
      <c r="Q47" s="6">
        <f t="shared" si="4"/>
        <v>1.2201826504223699E-5</v>
      </c>
      <c r="R47" s="7">
        <f t="shared" si="5"/>
        <v>8.1345510028157994E-6</v>
      </c>
      <c r="T47">
        <f t="shared" si="42"/>
        <v>5</v>
      </c>
      <c r="U47">
        <f t="shared" si="43"/>
        <v>0.01</v>
      </c>
      <c r="V47">
        <f t="shared" si="6"/>
        <v>5.0356464509646649E-6</v>
      </c>
      <c r="W47">
        <f t="shared" si="7"/>
        <v>2.7755515833606193E-7</v>
      </c>
      <c r="X47">
        <f t="shared" si="8"/>
        <v>2.6839730126160864E-6</v>
      </c>
      <c r="Y47">
        <f t="shared" si="9"/>
        <v>4.1633273750409286E-7</v>
      </c>
      <c r="Z47">
        <f t="shared" si="10"/>
        <v>8.0519190378482589E-7</v>
      </c>
      <c r="AA47">
        <f t="shared" si="11"/>
        <v>7.7947339093039385E-7</v>
      </c>
      <c r="AC47">
        <f t="shared" si="44"/>
        <v>0.05</v>
      </c>
      <c r="AD47">
        <f t="shared" si="12"/>
        <v>1.6838976126989972E-5</v>
      </c>
      <c r="AE47">
        <f t="shared" si="13"/>
        <v>1.221115393888256E-6</v>
      </c>
      <c r="AF47">
        <f t="shared" si="50"/>
        <v>1.0617336094205903E-5</v>
      </c>
      <c r="AG47">
        <f t="shared" si="14"/>
        <v>1.8316730908323839E-6</v>
      </c>
      <c r="AH47">
        <f t="shared" si="15"/>
        <v>3.1852008282617701E-6</v>
      </c>
      <c r="AI47">
        <f t="shared" si="16"/>
        <v>2.8174615819557111E-6</v>
      </c>
      <c r="AK47">
        <f t="shared" si="45"/>
        <v>0.1</v>
      </c>
      <c r="AL47">
        <f t="shared" si="17"/>
        <v>2.3817316471348977E-5</v>
      </c>
      <c r="AM47">
        <f t="shared" si="18"/>
        <v>2.1234672188411803E-6</v>
      </c>
      <c r="AN47">
        <f t="shared" si="19"/>
        <v>1.6838976126989972E-5</v>
      </c>
      <c r="AO47">
        <f t="shared" si="20"/>
        <v>3.1852008282617701E-6</v>
      </c>
      <c r="AP47">
        <f t="shared" si="21"/>
        <v>5.0516928380969911E-6</v>
      </c>
      <c r="AQ47">
        <f t="shared" si="22"/>
        <v>4.1853101901582532E-6</v>
      </c>
      <c r="AS47">
        <f t="shared" si="46"/>
        <v>0.3</v>
      </c>
      <c r="AT47">
        <f t="shared" si="23"/>
        <v>3.2909450738349808E-5</v>
      </c>
      <c r="AU47">
        <f t="shared" si="24"/>
        <v>4.1853101901582523E-6</v>
      </c>
      <c r="AV47">
        <f t="shared" si="25"/>
        <v>2.7634742527669894E-5</v>
      </c>
      <c r="AW47">
        <f t="shared" si="26"/>
        <v>6.2779652852373785E-6</v>
      </c>
      <c r="AX47">
        <f t="shared" si="27"/>
        <v>8.2904227583009686E-6</v>
      </c>
      <c r="AY47">
        <f t="shared" si="28"/>
        <v>6.1881731029900862E-6</v>
      </c>
      <c r="BA47">
        <f t="shared" si="47"/>
        <v>0.5</v>
      </c>
      <c r="BB47">
        <f t="shared" si="29"/>
        <v>3.5629743898257264E-5</v>
      </c>
      <c r="BC47">
        <f t="shared" si="30"/>
        <v>5.1939548438805292E-6</v>
      </c>
      <c r="BD47">
        <f t="shared" si="31"/>
        <v>3.1699345050248644E-5</v>
      </c>
      <c r="BE47">
        <f t="shared" si="32"/>
        <v>7.7909322658207934E-6</v>
      </c>
      <c r="BF47">
        <f t="shared" si="33"/>
        <v>9.5098035150745924E-6</v>
      </c>
      <c r="BG47">
        <f t="shared" si="34"/>
        <v>6.8431227291570784E-6</v>
      </c>
      <c r="BJ47">
        <f t="shared" si="48"/>
        <v>2</v>
      </c>
      <c r="BK47">
        <f t="shared" si="35"/>
        <v>3.9282741500288384E-5</v>
      </c>
      <c r="BL47">
        <f t="shared" si="36"/>
        <v>7.125948779651452E-6</v>
      </c>
      <c r="BM47">
        <f t="shared" si="37"/>
        <v>3.7984597239813331E-5</v>
      </c>
      <c r="BN47">
        <f t="shared" si="38"/>
        <v>1.0688923169477178E-5</v>
      </c>
      <c r="BO47">
        <f t="shared" si="39"/>
        <v>1.1395379171943999E-5</v>
      </c>
      <c r="BP47">
        <f t="shared" si="40"/>
        <v>7.7680557901822469E-6</v>
      </c>
    </row>
    <row r="48" spans="2:68" x14ac:dyDescent="0.25">
      <c r="B48" t="s">
        <v>70</v>
      </c>
      <c r="C48">
        <v>3</v>
      </c>
      <c r="E48">
        <f t="shared" si="41"/>
        <v>6</v>
      </c>
      <c r="F48" s="3">
        <v>7.0769679543899344E-2</v>
      </c>
      <c r="G48" s="3">
        <v>0.28307871817559738</v>
      </c>
      <c r="H48" s="3">
        <v>0.14153935908779869</v>
      </c>
      <c r="I48" s="3">
        <v>0.28307871817559738</v>
      </c>
      <c r="J48" s="3">
        <v>0.14153935908779869</v>
      </c>
      <c r="K48" s="3">
        <v>9.4359572725199126E-2</v>
      </c>
      <c r="M48" s="8">
        <f t="shared" si="0"/>
        <v>4.3317575715473774E-5</v>
      </c>
      <c r="N48" s="7">
        <f t="shared" si="1"/>
        <v>8.6635151430947547E-6</v>
      </c>
      <c r="O48" s="8">
        <f t="shared" si="2"/>
        <v>4.3317575715473774E-5</v>
      </c>
      <c r="P48" s="6">
        <f t="shared" si="3"/>
        <v>1.2995272714642132E-5</v>
      </c>
      <c r="Q48" s="6">
        <f t="shared" si="4"/>
        <v>1.2995272714642132E-5</v>
      </c>
      <c r="R48" s="7">
        <f t="shared" si="5"/>
        <v>8.6635151430947547E-6</v>
      </c>
      <c r="T48">
        <f t="shared" si="42"/>
        <v>6</v>
      </c>
      <c r="U48">
        <f t="shared" si="43"/>
        <v>0.01</v>
      </c>
      <c r="V48">
        <f t="shared" si="6"/>
        <v>5.3630986231572366E-6</v>
      </c>
      <c r="W48">
        <f t="shared" si="7"/>
        <v>2.9560369299500047E-7</v>
      </c>
      <c r="X48">
        <f t="shared" si="8"/>
        <v>2.8585032942086345E-6</v>
      </c>
      <c r="Y48">
        <f t="shared" si="9"/>
        <v>4.4340553949250073E-7</v>
      </c>
      <c r="Z48">
        <f t="shared" si="10"/>
        <v>8.5755098826259041E-7</v>
      </c>
      <c r="AA48">
        <f t="shared" si="11"/>
        <v>8.3016008180750482E-7</v>
      </c>
      <c r="AC48">
        <f t="shared" si="44"/>
        <v>0.05</v>
      </c>
      <c r="AD48">
        <f t="shared" si="12"/>
        <v>1.7933961520419531E-5</v>
      </c>
      <c r="AE48">
        <f t="shared" si="13"/>
        <v>1.3005206682894994E-6</v>
      </c>
      <c r="AF48">
        <f t="shared" si="50"/>
        <v>1.1307747901468562E-5</v>
      </c>
      <c r="AG48">
        <f t="shared" si="14"/>
        <v>1.9507810024342496E-6</v>
      </c>
      <c r="AH48">
        <f t="shared" si="15"/>
        <v>3.3923243704405687E-6</v>
      </c>
      <c r="AI48">
        <f t="shared" si="16"/>
        <v>3.0006722032859236E-6</v>
      </c>
      <c r="AK48">
        <f t="shared" si="45"/>
        <v>0.1</v>
      </c>
      <c r="AL48">
        <f t="shared" si="17"/>
        <v>2.5366081280452499E-5</v>
      </c>
      <c r="AM48">
        <f t="shared" si="18"/>
        <v>2.2615495802937122E-6</v>
      </c>
      <c r="AN48">
        <f t="shared" si="19"/>
        <v>1.7933961520419531E-5</v>
      </c>
      <c r="AO48">
        <f t="shared" si="20"/>
        <v>3.3923243704405687E-6</v>
      </c>
      <c r="AP48">
        <f t="shared" si="21"/>
        <v>5.38018845612586E-6</v>
      </c>
      <c r="AQ48">
        <f t="shared" si="22"/>
        <v>4.4574676830268169E-6</v>
      </c>
      <c r="AS48">
        <f t="shared" si="46"/>
        <v>0.3</v>
      </c>
      <c r="AT48">
        <f t="shared" si="23"/>
        <v>3.504944830070304E-5</v>
      </c>
      <c r="AU48">
        <f t="shared" si="24"/>
        <v>4.4574676830268161E-6</v>
      </c>
      <c r="AV48">
        <f t="shared" si="25"/>
        <v>2.9431742487215197E-5</v>
      </c>
      <c r="AW48">
        <f t="shared" si="26"/>
        <v>6.6862015245402245E-6</v>
      </c>
      <c r="AX48">
        <f t="shared" si="27"/>
        <v>8.8295227461645582E-6</v>
      </c>
      <c r="AY48">
        <f t="shared" si="28"/>
        <v>6.5905704404937088E-6</v>
      </c>
      <c r="BA48">
        <f t="shared" si="47"/>
        <v>0.5</v>
      </c>
      <c r="BB48">
        <f t="shared" si="29"/>
        <v>3.7946633526581813E-5</v>
      </c>
      <c r="BC48">
        <f t="shared" si="30"/>
        <v>5.5317013104882067E-6</v>
      </c>
      <c r="BD48">
        <f t="shared" si="31"/>
        <v>3.3760653264568832E-5</v>
      </c>
      <c r="BE48">
        <f t="shared" si="32"/>
        <v>8.2975519657323101E-6</v>
      </c>
      <c r="BF48">
        <f t="shared" si="33"/>
        <v>1.012819597937065E-5</v>
      </c>
      <c r="BG48">
        <f t="shared" si="34"/>
        <v>7.288109370706066E-6</v>
      </c>
      <c r="BJ48">
        <f t="shared" si="48"/>
        <v>2</v>
      </c>
      <c r="BK48">
        <f t="shared" si="35"/>
        <v>4.1837174016392549E-5</v>
      </c>
      <c r="BL48">
        <f t="shared" si="36"/>
        <v>7.5893267053163618E-6</v>
      </c>
      <c r="BM48">
        <f t="shared" si="37"/>
        <v>4.0454615537792546E-5</v>
      </c>
      <c r="BN48">
        <f t="shared" si="38"/>
        <v>1.1383990057974542E-5</v>
      </c>
      <c r="BO48">
        <f t="shared" si="39"/>
        <v>1.2136384661337764E-5</v>
      </c>
      <c r="BP48">
        <f t="shared" si="40"/>
        <v>8.2731879051902363E-6</v>
      </c>
    </row>
    <row r="49" spans="2:68" x14ac:dyDescent="0.25">
      <c r="B49" t="s">
        <v>71</v>
      </c>
      <c r="C49">
        <v>3</v>
      </c>
      <c r="E49">
        <f t="shared" si="41"/>
        <v>7</v>
      </c>
      <c r="F49" s="3">
        <v>7.0769679543899344E-2</v>
      </c>
      <c r="G49" s="3">
        <v>0.28307871817559738</v>
      </c>
      <c r="H49" s="3">
        <v>0.14153935908779869</v>
      </c>
      <c r="I49" s="3">
        <v>0.28307871817559738</v>
      </c>
      <c r="J49" s="3">
        <v>0.14153935908779869</v>
      </c>
      <c r="K49" s="3">
        <v>9.4359572725199126E-2</v>
      </c>
      <c r="M49" s="8">
        <f t="shared" si="0"/>
        <v>4.6134380747413784E-5</v>
      </c>
      <c r="N49" s="7">
        <f t="shared" si="1"/>
        <v>9.2268761494827574E-6</v>
      </c>
      <c r="O49" s="8">
        <f t="shared" si="2"/>
        <v>4.6134380747413784E-5</v>
      </c>
      <c r="P49" s="6">
        <f t="shared" si="3"/>
        <v>1.3840314224224136E-5</v>
      </c>
      <c r="Q49" s="6">
        <f t="shared" si="4"/>
        <v>1.3840314224224136E-5</v>
      </c>
      <c r="R49" s="7">
        <f t="shared" si="5"/>
        <v>9.2268761494827574E-6</v>
      </c>
      <c r="T49">
        <f t="shared" si="42"/>
        <v>7</v>
      </c>
      <c r="U49">
        <f t="shared" si="43"/>
        <v>0.01</v>
      </c>
      <c r="V49">
        <f t="shared" si="6"/>
        <v>5.7118439751069168E-6</v>
      </c>
      <c r="W49">
        <f t="shared" si="7"/>
        <v>3.1482586681556653E-7</v>
      </c>
      <c r="X49">
        <f t="shared" si="8"/>
        <v>3.0443827283632959E-6</v>
      </c>
      <c r="Y49">
        <f t="shared" si="9"/>
        <v>4.7223880022334982E-7</v>
      </c>
      <c r="Z49">
        <f t="shared" si="10"/>
        <v>9.1331481850898895E-7</v>
      </c>
      <c r="AA49">
        <f t="shared" si="11"/>
        <v>8.8414276798344883E-7</v>
      </c>
      <c r="AC49">
        <f t="shared" si="44"/>
        <v>0.05</v>
      </c>
      <c r="AD49">
        <f t="shared" si="12"/>
        <v>1.9100150352988269E-5</v>
      </c>
      <c r="AE49">
        <f t="shared" si="13"/>
        <v>1.3850894167033508E-6</v>
      </c>
      <c r="AF49">
        <f t="shared" si="50"/>
        <v>1.2043055006325488E-5</v>
      </c>
      <c r="AG49">
        <f t="shared" si="14"/>
        <v>2.0776341250550261E-6</v>
      </c>
      <c r="AH49">
        <f t="shared" si="15"/>
        <v>3.6129165018976468E-6</v>
      </c>
      <c r="AI49">
        <f t="shared" si="16"/>
        <v>3.1957964322348443E-6</v>
      </c>
      <c r="AK49">
        <f t="shared" si="45"/>
        <v>0.1</v>
      </c>
      <c r="AL49">
        <f t="shared" si="17"/>
        <v>2.701555736980471E-5</v>
      </c>
      <c r="AM49">
        <f t="shared" si="18"/>
        <v>2.4086110012650977E-6</v>
      </c>
      <c r="AN49">
        <f t="shared" si="19"/>
        <v>1.9100150352988269E-5</v>
      </c>
      <c r="AO49">
        <f t="shared" si="20"/>
        <v>3.6129165018976468E-6</v>
      </c>
      <c r="AP49">
        <f t="shared" si="21"/>
        <v>5.7300451058964817E-6</v>
      </c>
      <c r="AQ49">
        <f t="shared" si="22"/>
        <v>4.7473227174297409E-6</v>
      </c>
      <c r="AS49">
        <f t="shared" si="46"/>
        <v>0.3</v>
      </c>
      <c r="AT49">
        <f t="shared" si="23"/>
        <v>3.73286031404988E-5</v>
      </c>
      <c r="AU49">
        <f t="shared" si="24"/>
        <v>4.7473227174297409E-6</v>
      </c>
      <c r="AV49">
        <f t="shared" si="25"/>
        <v>3.1345595674228515E-5</v>
      </c>
      <c r="AW49">
        <f t="shared" si="26"/>
        <v>7.1209840761446109E-6</v>
      </c>
      <c r="AX49">
        <f t="shared" si="27"/>
        <v>9.4036787022685563E-6</v>
      </c>
      <c r="AY49">
        <f t="shared" si="28"/>
        <v>7.0191344049702865E-6</v>
      </c>
      <c r="BA49">
        <f t="shared" si="47"/>
        <v>0.5</v>
      </c>
      <c r="BB49">
        <f t="shared" si="29"/>
        <v>4.0414183164284111E-5</v>
      </c>
      <c r="BC49">
        <f t="shared" si="30"/>
        <v>5.8914103622809254E-6</v>
      </c>
      <c r="BD49">
        <f t="shared" si="31"/>
        <v>3.5956001836747794E-5</v>
      </c>
      <c r="BE49">
        <f t="shared" si="32"/>
        <v>8.8371155434213885E-6</v>
      </c>
      <c r="BF49">
        <f t="shared" si="33"/>
        <v>1.0786800551024339E-5</v>
      </c>
      <c r="BG49">
        <f t="shared" si="34"/>
        <v>7.7620320870551397E-6</v>
      </c>
      <c r="BJ49">
        <f t="shared" si="48"/>
        <v>2</v>
      </c>
      <c r="BK49">
        <f t="shared" si="35"/>
        <v>4.4557713205048656E-5</v>
      </c>
      <c r="BL49">
        <f t="shared" si="36"/>
        <v>8.0828366328568228E-6</v>
      </c>
      <c r="BM49">
        <f t="shared" si="37"/>
        <v>4.308525131853285E-5</v>
      </c>
      <c r="BN49">
        <f t="shared" si="38"/>
        <v>1.2124254949285232E-5</v>
      </c>
      <c r="BO49">
        <f t="shared" si="39"/>
        <v>1.2925575395559857E-5</v>
      </c>
      <c r="BP49">
        <f t="shared" si="40"/>
        <v>8.811167165031423E-6</v>
      </c>
    </row>
    <row r="50" spans="2:68" x14ac:dyDescent="0.25">
      <c r="B50" t="s">
        <v>72</v>
      </c>
      <c r="C50">
        <v>2</v>
      </c>
      <c r="E50">
        <f t="shared" si="41"/>
        <v>8</v>
      </c>
      <c r="F50" s="3">
        <v>7.0769679543899344E-2</v>
      </c>
      <c r="G50" s="3">
        <v>0.28307871817559738</v>
      </c>
      <c r="H50" s="3">
        <v>0.14153935908779869</v>
      </c>
      <c r="I50" s="3">
        <v>0.28307871817559738</v>
      </c>
      <c r="J50" s="3">
        <v>0.14153935908779869</v>
      </c>
      <c r="K50" s="3">
        <v>9.4359572725199126E-2</v>
      </c>
      <c r="M50" s="8">
        <f t="shared" si="0"/>
        <v>4.9134353707311718E-5</v>
      </c>
      <c r="N50" s="7">
        <f t="shared" si="1"/>
        <v>9.826870741462344E-6</v>
      </c>
      <c r="O50" s="8">
        <f t="shared" si="2"/>
        <v>4.9134353707311718E-5</v>
      </c>
      <c r="P50" s="6">
        <f t="shared" si="3"/>
        <v>1.4740306112193517E-5</v>
      </c>
      <c r="Q50" s="6">
        <f t="shared" si="4"/>
        <v>1.4740306112193517E-5</v>
      </c>
      <c r="R50" s="7">
        <f t="shared" si="5"/>
        <v>9.826870741462344E-6</v>
      </c>
      <c r="T50">
        <f t="shared" si="42"/>
        <v>8</v>
      </c>
      <c r="U50">
        <f t="shared" si="43"/>
        <v>0.01</v>
      </c>
      <c r="V50">
        <f t="shared" si="6"/>
        <v>6.0832671349904977E-6</v>
      </c>
      <c r="W50">
        <f t="shared" si="7"/>
        <v>3.3529799784283889E-7</v>
      </c>
      <c r="X50">
        <f t="shared" si="8"/>
        <v>3.2423493145991409E-6</v>
      </c>
      <c r="Y50">
        <f t="shared" si="9"/>
        <v>5.0294699676425845E-7</v>
      </c>
      <c r="Z50">
        <f t="shared" si="10"/>
        <v>9.7270479437974249E-7</v>
      </c>
      <c r="AA50">
        <f t="shared" si="11"/>
        <v>9.4163577761463028E-7</v>
      </c>
      <c r="AC50">
        <f t="shared" si="44"/>
        <v>0.05</v>
      </c>
      <c r="AD50">
        <f t="shared" si="12"/>
        <v>2.0342172759285809E-5</v>
      </c>
      <c r="AE50">
        <f t="shared" si="13"/>
        <v>1.4751574035243026E-6</v>
      </c>
      <c r="AF50">
        <f t="shared" si="50"/>
        <v>1.282617680807559E-5</v>
      </c>
      <c r="AG50">
        <f t="shared" si="14"/>
        <v>2.2127361052864547E-6</v>
      </c>
      <c r="AH50">
        <f t="shared" si="15"/>
        <v>3.8478530424226777E-6</v>
      </c>
      <c r="AI50">
        <f t="shared" si="16"/>
        <v>3.4036089730497604E-6</v>
      </c>
      <c r="AK50">
        <f t="shared" si="45"/>
        <v>0.1</v>
      </c>
      <c r="AL50">
        <f t="shared" si="17"/>
        <v>2.8772293675635122E-5</v>
      </c>
      <c r="AM50">
        <f t="shared" si="18"/>
        <v>2.5652353616151182E-6</v>
      </c>
      <c r="AN50">
        <f t="shared" si="19"/>
        <v>2.0342172759285809E-5</v>
      </c>
      <c r="AO50">
        <f t="shared" si="20"/>
        <v>3.8478530424226777E-6</v>
      </c>
      <c r="AP50">
        <f t="shared" si="21"/>
        <v>6.1026518277857441E-6</v>
      </c>
      <c r="AQ50">
        <f t="shared" si="22"/>
        <v>5.0560261085551714E-6</v>
      </c>
      <c r="AS50">
        <f t="shared" si="46"/>
        <v>0.3</v>
      </c>
      <c r="AT50">
        <f t="shared" si="23"/>
        <v>3.9755964215645242E-5</v>
      </c>
      <c r="AU50">
        <f t="shared" si="24"/>
        <v>5.0560261085551714E-6</v>
      </c>
      <c r="AV50">
        <f t="shared" si="25"/>
        <v>3.3383900684746094E-5</v>
      </c>
      <c r="AW50">
        <f t="shared" si="26"/>
        <v>7.5840391628327563E-6</v>
      </c>
      <c r="AX50">
        <f t="shared" si="27"/>
        <v>1.001517020542383E-5</v>
      </c>
      <c r="AY50">
        <f t="shared" si="28"/>
        <v>7.4755665294652185E-6</v>
      </c>
      <c r="BA50">
        <f t="shared" si="47"/>
        <v>0.5</v>
      </c>
      <c r="BB50">
        <f t="shared" si="29"/>
        <v>4.3042189755572562E-5</v>
      </c>
      <c r="BC50">
        <f t="shared" si="30"/>
        <v>6.2745101567546172E-6</v>
      </c>
      <c r="BD50">
        <f t="shared" si="31"/>
        <v>3.8294106987586538E-5</v>
      </c>
      <c r="BE50">
        <f t="shared" si="32"/>
        <v>9.4117652351319258E-6</v>
      </c>
      <c r="BF50">
        <f t="shared" si="33"/>
        <v>1.1488232096275962E-5</v>
      </c>
      <c r="BG50">
        <f t="shared" si="34"/>
        <v>8.2667724996883122E-6</v>
      </c>
      <c r="BJ50">
        <f t="shared" si="48"/>
        <v>2</v>
      </c>
      <c r="BK50">
        <f t="shared" si="35"/>
        <v>4.7455160458147995E-5</v>
      </c>
      <c r="BL50">
        <f t="shared" si="36"/>
        <v>8.6084379511145127E-6</v>
      </c>
      <c r="BM50">
        <f t="shared" si="37"/>
        <v>4.5886949029263501E-5</v>
      </c>
      <c r="BN50">
        <f t="shared" si="38"/>
        <v>1.291265692667177E-5</v>
      </c>
      <c r="BO50">
        <f t="shared" si="39"/>
        <v>1.3766084708779052E-5</v>
      </c>
      <c r="BP50">
        <f t="shared" si="40"/>
        <v>9.3841295157120829E-6</v>
      </c>
    </row>
    <row r="51" spans="2:68" x14ac:dyDescent="0.25">
      <c r="E51">
        <f t="shared" si="41"/>
        <v>9</v>
      </c>
      <c r="F51" s="3">
        <v>7.0769679543899344E-2</v>
      </c>
      <c r="G51" s="3">
        <v>0.28307871817559738</v>
      </c>
      <c r="H51" s="3">
        <v>0.14153935908779869</v>
      </c>
      <c r="I51" s="3">
        <v>0.28307871817559738</v>
      </c>
      <c r="J51" s="3">
        <v>0.14153935908779869</v>
      </c>
      <c r="K51" s="3">
        <v>9.4359572725199126E-2</v>
      </c>
      <c r="M51" s="8">
        <f t="shared" si="0"/>
        <v>5.2329405426571167E-5</v>
      </c>
      <c r="N51" s="7">
        <f t="shared" si="1"/>
        <v>1.0465881085314233E-5</v>
      </c>
      <c r="O51" s="8">
        <f t="shared" si="2"/>
        <v>5.2329405426571167E-5</v>
      </c>
      <c r="P51" s="6">
        <f t="shared" si="3"/>
        <v>1.5698821627971349E-5</v>
      </c>
      <c r="Q51" s="6">
        <f t="shared" si="4"/>
        <v>1.5698821627971349E-5</v>
      </c>
      <c r="R51" s="7">
        <f t="shared" si="5"/>
        <v>1.0465881085314233E-5</v>
      </c>
      <c r="T51">
        <f t="shared" si="42"/>
        <v>9</v>
      </c>
      <c r="U51">
        <f t="shared" si="43"/>
        <v>0.01</v>
      </c>
      <c r="V51">
        <f t="shared" si="6"/>
        <v>6.4788427689786083E-6</v>
      </c>
      <c r="W51">
        <f t="shared" si="7"/>
        <v>3.5710136684314371E-7</v>
      </c>
      <c r="X51">
        <f t="shared" si="8"/>
        <v>3.4531890422113119E-6</v>
      </c>
      <c r="Y51">
        <f t="shared" si="9"/>
        <v>5.3565205026471551E-7</v>
      </c>
      <c r="Z51">
        <f t="shared" si="10"/>
        <v>1.0359567126633935E-6</v>
      </c>
      <c r="AA51">
        <f t="shared" si="11"/>
        <v>1.002867375940022E-6</v>
      </c>
      <c r="AC51">
        <f t="shared" si="44"/>
        <v>0.05</v>
      </c>
      <c r="AD51">
        <f t="shared" si="12"/>
        <v>2.1664959956919329E-5</v>
      </c>
      <c r="AE51">
        <f t="shared" si="13"/>
        <v>1.5710822268441473E-6</v>
      </c>
      <c r="AF51">
        <f t="shared" si="50"/>
        <v>1.366022254532662E-5</v>
      </c>
      <c r="AG51">
        <f t="shared" si="14"/>
        <v>2.3566233402662207E-6</v>
      </c>
      <c r="AH51">
        <f t="shared" si="15"/>
        <v>4.0980667635979854E-6</v>
      </c>
      <c r="AI51">
        <f t="shared" si="16"/>
        <v>3.6249349065464955E-6</v>
      </c>
      <c r="AK51">
        <f t="shared" si="45"/>
        <v>0.1</v>
      </c>
      <c r="AL51">
        <f t="shared" si="17"/>
        <v>3.0643264990796556E-5</v>
      </c>
      <c r="AM51">
        <f t="shared" si="18"/>
        <v>2.7320445090653234E-6</v>
      </c>
      <c r="AN51">
        <f t="shared" si="19"/>
        <v>2.1664959956919329E-5</v>
      </c>
      <c r="AO51">
        <f t="shared" si="20"/>
        <v>4.0980667635979854E-6</v>
      </c>
      <c r="AP51">
        <f t="shared" si="21"/>
        <v>6.4994879870757975E-6</v>
      </c>
      <c r="AQ51">
        <f t="shared" si="22"/>
        <v>5.38480350546547E-6</v>
      </c>
      <c r="AS51">
        <f t="shared" si="46"/>
        <v>0.3</v>
      </c>
      <c r="AT51">
        <f t="shared" si="23"/>
        <v>4.234116890918153E-5</v>
      </c>
      <c r="AU51">
        <f t="shared" si="24"/>
        <v>5.38480350546547E-6</v>
      </c>
      <c r="AV51">
        <f t="shared" si="25"/>
        <v>3.5554750227486944E-5</v>
      </c>
      <c r="AW51">
        <f t="shared" si="26"/>
        <v>8.0772052581982038E-6</v>
      </c>
      <c r="AX51">
        <f t="shared" si="27"/>
        <v>1.0666425068246082E-5</v>
      </c>
      <c r="AY51">
        <f t="shared" si="28"/>
        <v>7.9616789923396792E-6</v>
      </c>
      <c r="BA51">
        <f t="shared" si="47"/>
        <v>0.5</v>
      </c>
      <c r="BB51">
        <f t="shared" si="29"/>
        <v>4.5841087308971519E-5</v>
      </c>
      <c r="BC51">
        <f t="shared" si="30"/>
        <v>6.6825217199730914E-6</v>
      </c>
      <c r="BD51">
        <f t="shared" si="31"/>
        <v>4.078425172617473E-5</v>
      </c>
      <c r="BE51">
        <f t="shared" si="32"/>
        <v>1.0023782579959637E-5</v>
      </c>
      <c r="BF51">
        <f t="shared" si="33"/>
        <v>1.2235275517852418E-5</v>
      </c>
      <c r="BG51">
        <f t="shared" si="34"/>
        <v>8.8043345859873195E-6</v>
      </c>
      <c r="BJ51">
        <f t="shared" si="48"/>
        <v>2</v>
      </c>
      <c r="BK51">
        <f t="shared" si="35"/>
        <v>5.0541019547955779E-5</v>
      </c>
      <c r="BL51">
        <f t="shared" si="36"/>
        <v>9.1682174617943037E-6</v>
      </c>
      <c r="BM51">
        <f t="shared" si="37"/>
        <v>4.8870832286604522E-5</v>
      </c>
      <c r="BN51">
        <f t="shared" si="38"/>
        <v>1.3752326192691454E-5</v>
      </c>
      <c r="BO51">
        <f t="shared" si="39"/>
        <v>1.4661249685981355E-5</v>
      </c>
      <c r="BP51">
        <f t="shared" si="40"/>
        <v>9.9943497970560391E-6</v>
      </c>
    </row>
    <row r="52" spans="2:68" x14ac:dyDescent="0.25">
      <c r="E52">
        <f t="shared" si="41"/>
        <v>10</v>
      </c>
      <c r="F52" s="3">
        <v>7.0769679543899344E-2</v>
      </c>
      <c r="G52" s="3">
        <v>0.28307871817559738</v>
      </c>
      <c r="H52" s="3">
        <v>0.14153935908779869</v>
      </c>
      <c r="I52" s="3">
        <v>0.28307871817559738</v>
      </c>
      <c r="J52" s="3">
        <v>0.14153935908779869</v>
      </c>
      <c r="K52" s="3">
        <v>9.4359572725199126E-2</v>
      </c>
      <c r="M52" s="8">
        <f t="shared" si="0"/>
        <v>5.5732221260314589E-5</v>
      </c>
      <c r="N52" s="7">
        <f t="shared" si="1"/>
        <v>1.1146444252062918E-5</v>
      </c>
      <c r="O52" s="8">
        <f t="shared" si="2"/>
        <v>5.5732221260314589E-5</v>
      </c>
      <c r="P52" s="6">
        <f t="shared" si="3"/>
        <v>1.6719666378094378E-5</v>
      </c>
      <c r="Q52" s="6">
        <f t="shared" si="4"/>
        <v>1.6719666378094378E-5</v>
      </c>
      <c r="R52" s="7">
        <f t="shared" si="5"/>
        <v>1.1146444252062918E-5</v>
      </c>
      <c r="T52">
        <f t="shared" si="42"/>
        <v>10</v>
      </c>
      <c r="U52">
        <f t="shared" si="43"/>
        <v>0.01</v>
      </c>
      <c r="V52">
        <f t="shared" si="6"/>
        <v>6.900141436121884E-6</v>
      </c>
      <c r="W52">
        <f t="shared" si="7"/>
        <v>3.8032254001413212E-7</v>
      </c>
      <c r="X52">
        <f t="shared" si="8"/>
        <v>3.6777390108944916E-6</v>
      </c>
      <c r="Y52">
        <f t="shared" si="9"/>
        <v>5.7048381002119818E-7</v>
      </c>
      <c r="Z52">
        <f t="shared" si="10"/>
        <v>1.1033217032683474E-6</v>
      </c>
      <c r="AA52">
        <f t="shared" si="11"/>
        <v>1.0680806715655947E-6</v>
      </c>
      <c r="AC52">
        <f t="shared" si="44"/>
        <v>0.05</v>
      </c>
      <c r="AD52">
        <f t="shared" si="12"/>
        <v>2.307376382499058E-5</v>
      </c>
      <c r="AE52">
        <f t="shared" si="13"/>
        <v>1.6732447382283025E-6</v>
      </c>
      <c r="AF52">
        <f t="shared" si="50"/>
        <v>1.4548503640645421E-5</v>
      </c>
      <c r="AG52">
        <f t="shared" si="14"/>
        <v>2.5098671073424538E-6</v>
      </c>
      <c r="AH52">
        <f t="shared" si="15"/>
        <v>4.3645510921936264E-6</v>
      </c>
      <c r="AI52">
        <f t="shared" si="16"/>
        <v>3.8606529659384402E-6</v>
      </c>
      <c r="AK52">
        <f t="shared" si="45"/>
        <v>0.1</v>
      </c>
      <c r="AL52">
        <f t="shared" si="17"/>
        <v>3.2635899656875353E-5</v>
      </c>
      <c r="AM52">
        <f t="shared" si="18"/>
        <v>2.9097007281290844E-6</v>
      </c>
      <c r="AN52">
        <f t="shared" si="19"/>
        <v>2.307376382499058E-5</v>
      </c>
      <c r="AO52">
        <f t="shared" si="20"/>
        <v>4.3645510921936264E-6</v>
      </c>
      <c r="AP52">
        <f t="shared" si="21"/>
        <v>6.9221291474971746E-6</v>
      </c>
      <c r="AQ52">
        <f t="shared" si="22"/>
        <v>5.7349602573075419E-6</v>
      </c>
      <c r="AS52">
        <f t="shared" si="46"/>
        <v>0.3</v>
      </c>
      <c r="AT52">
        <f t="shared" si="23"/>
        <v>4.50944812927044E-5</v>
      </c>
      <c r="AU52">
        <f t="shared" si="24"/>
        <v>5.734960257307541E-6</v>
      </c>
      <c r="AV52">
        <f t="shared" si="25"/>
        <v>3.786676325443894E-5</v>
      </c>
      <c r="AW52">
        <f t="shared" si="26"/>
        <v>8.6024403859613115E-6</v>
      </c>
      <c r="AX52">
        <f t="shared" si="27"/>
        <v>1.1360028976331683E-5</v>
      </c>
      <c r="AY52">
        <f t="shared" si="28"/>
        <v>8.4794018121858101E-6</v>
      </c>
      <c r="BA52">
        <f t="shared" si="47"/>
        <v>0.5</v>
      </c>
      <c r="BB52">
        <f t="shared" si="29"/>
        <v>4.8821988323600225E-5</v>
      </c>
      <c r="BC52">
        <f t="shared" si="30"/>
        <v>7.1170649855174858E-6</v>
      </c>
      <c r="BD52">
        <f t="shared" si="31"/>
        <v>4.3436322706341767E-5</v>
      </c>
      <c r="BE52">
        <f t="shared" si="32"/>
        <v>1.0675597478276229E-5</v>
      </c>
      <c r="BF52">
        <f t="shared" si="33"/>
        <v>1.3030896811902532E-5</v>
      </c>
      <c r="BG52">
        <f t="shared" si="34"/>
        <v>9.3768526356489367E-6</v>
      </c>
      <c r="BJ52">
        <f t="shared" si="48"/>
        <v>2</v>
      </c>
      <c r="BK52">
        <f t="shared" si="35"/>
        <v>5.3827542300686939E-5</v>
      </c>
      <c r="BL52">
        <f t="shared" si="36"/>
        <v>9.764397664720045E-6</v>
      </c>
      <c r="BM52">
        <f t="shared" si="37"/>
        <v>5.2048748040805622E-5</v>
      </c>
      <c r="BN52">
        <f t="shared" si="38"/>
        <v>1.4646596497080067E-5</v>
      </c>
      <c r="BO52">
        <f t="shared" si="39"/>
        <v>1.5614624412241689E-5</v>
      </c>
      <c r="BP52">
        <f t="shared" si="40"/>
        <v>1.0644250774530627E-5</v>
      </c>
    </row>
    <row r="53" spans="2:68" x14ac:dyDescent="0.25">
      <c r="E53">
        <f t="shared" si="41"/>
        <v>11</v>
      </c>
      <c r="F53" s="3">
        <v>7.0769679543899344E-2</v>
      </c>
      <c r="G53" s="3">
        <v>0.28307871817559738</v>
      </c>
      <c r="H53" s="3">
        <v>0.14153935908779869</v>
      </c>
      <c r="I53" s="3">
        <v>0.28307871817559738</v>
      </c>
      <c r="J53" s="3">
        <v>0.14153935908779869</v>
      </c>
      <c r="K53" s="3">
        <v>9.4359572725199126E-2</v>
      </c>
      <c r="M53" s="8">
        <f t="shared" si="0"/>
        <v>5.9356311452212645E-5</v>
      </c>
      <c r="N53" s="7">
        <f t="shared" si="1"/>
        <v>1.1871262290442529E-5</v>
      </c>
      <c r="O53" s="8">
        <f t="shared" si="2"/>
        <v>5.9356311452212645E-5</v>
      </c>
      <c r="P53" s="6">
        <f t="shared" si="3"/>
        <v>1.7806893435663795E-5</v>
      </c>
      <c r="Q53" s="6">
        <f t="shared" si="4"/>
        <v>1.7806893435663795E-5</v>
      </c>
      <c r="R53" s="7">
        <f t="shared" si="5"/>
        <v>1.1871262290442529E-5</v>
      </c>
      <c r="T53">
        <f t="shared" si="42"/>
        <v>11</v>
      </c>
      <c r="U53">
        <f t="shared" si="43"/>
        <v>0.01</v>
      </c>
      <c r="V53">
        <f t="shared" si="6"/>
        <v>7.3488358239618549E-6</v>
      </c>
      <c r="W53">
        <f t="shared" si="7"/>
        <v>4.0505371267967306E-7</v>
      </c>
      <c r="X53">
        <f t="shared" si="8"/>
        <v>3.9168907542906304E-6</v>
      </c>
      <c r="Y53">
        <f t="shared" si="9"/>
        <v>6.0758056901950965E-7</v>
      </c>
      <c r="Z53">
        <f t="shared" si="10"/>
        <v>1.1750672262871892E-6</v>
      </c>
      <c r="AA53">
        <f t="shared" si="11"/>
        <v>1.1375345816815558E-6</v>
      </c>
      <c r="AC53">
        <f t="shared" si="44"/>
        <v>0.05</v>
      </c>
      <c r="AD53">
        <f t="shared" si="12"/>
        <v>2.457417775569937E-5</v>
      </c>
      <c r="AE53">
        <f t="shared" si="13"/>
        <v>1.7820505548157032E-6</v>
      </c>
      <c r="AF53">
        <f t="shared" si="50"/>
        <v>1.549454684794174E-5</v>
      </c>
      <c r="AG53">
        <f t="shared" si="14"/>
        <v>2.6730758322235547E-6</v>
      </c>
      <c r="AH53">
        <f t="shared" si="15"/>
        <v>4.6483640543825231E-6</v>
      </c>
      <c r="AI53">
        <f t="shared" si="16"/>
        <v>4.1116990256823843E-6</v>
      </c>
      <c r="AK53">
        <f t="shared" si="45"/>
        <v>0.1</v>
      </c>
      <c r="AL53">
        <f t="shared" si="17"/>
        <v>3.4758109057032029E-5</v>
      </c>
      <c r="AM53">
        <f t="shared" si="18"/>
        <v>3.0989093695883483E-6</v>
      </c>
      <c r="AN53">
        <f t="shared" si="19"/>
        <v>2.457417775569937E-5</v>
      </c>
      <c r="AO53">
        <f t="shared" si="20"/>
        <v>4.6483640543825231E-6</v>
      </c>
      <c r="AP53">
        <f t="shared" si="21"/>
        <v>7.3722533267098111E-6</v>
      </c>
      <c r="AQ53">
        <f t="shared" si="22"/>
        <v>6.1078865959574091E-6</v>
      </c>
      <c r="AS53">
        <f t="shared" si="46"/>
        <v>0.3</v>
      </c>
      <c r="AT53">
        <f t="shared" si="23"/>
        <v>4.8026832877944235E-5</v>
      </c>
      <c r="AU53">
        <f t="shared" si="24"/>
        <v>6.1078865959574083E-6</v>
      </c>
      <c r="AV53">
        <f t="shared" si="25"/>
        <v>4.0329119180795271E-5</v>
      </c>
      <c r="AW53">
        <f t="shared" si="26"/>
        <v>9.1618298939361129E-6</v>
      </c>
      <c r="AX53">
        <f t="shared" si="27"/>
        <v>1.2098735754238581E-5</v>
      </c>
      <c r="AY53">
        <f t="shared" si="28"/>
        <v>9.0307905106044619E-6</v>
      </c>
      <c r="BA53">
        <f t="shared" si="47"/>
        <v>0.5</v>
      </c>
      <c r="BB53">
        <f t="shared" si="29"/>
        <v>5.1996727909271678E-5</v>
      </c>
      <c r="BC53">
        <f t="shared" si="30"/>
        <v>7.5798652261294892E-6</v>
      </c>
      <c r="BD53">
        <f t="shared" si="31"/>
        <v>4.626084947976618E-5</v>
      </c>
      <c r="BE53">
        <f t="shared" si="32"/>
        <v>1.1369797839194234E-5</v>
      </c>
      <c r="BF53">
        <f t="shared" si="33"/>
        <v>1.3878254843929855E-5</v>
      </c>
      <c r="BG53">
        <f t="shared" si="34"/>
        <v>9.9865997244829287E-6</v>
      </c>
      <c r="BJ53">
        <f t="shared" si="48"/>
        <v>2</v>
      </c>
      <c r="BK53">
        <f t="shared" si="35"/>
        <v>5.7327777240090039E-5</v>
      </c>
      <c r="BL53">
        <f t="shared" si="36"/>
        <v>1.0399345581854335E-5</v>
      </c>
      <c r="BM53">
        <f t="shared" si="37"/>
        <v>5.5433313611845846E-5</v>
      </c>
      <c r="BN53">
        <f t="shared" si="38"/>
        <v>1.5599018372781504E-5</v>
      </c>
      <c r="BO53">
        <f t="shared" si="39"/>
        <v>1.6629994083553754E-5</v>
      </c>
      <c r="BP53">
        <f t="shared" si="40"/>
        <v>1.1336412758383736E-5</v>
      </c>
    </row>
    <row r="54" spans="2:68" x14ac:dyDescent="0.25">
      <c r="E54">
        <f t="shared" si="41"/>
        <v>12</v>
      </c>
      <c r="F54" s="3">
        <v>7.0769679543899344E-2</v>
      </c>
      <c r="G54" s="3">
        <v>0.28307871817559738</v>
      </c>
      <c r="H54" s="3">
        <v>0.14153935908779869</v>
      </c>
      <c r="I54" s="3">
        <v>0.28307871817559738</v>
      </c>
      <c r="J54" s="3">
        <v>0.14153935908779869</v>
      </c>
      <c r="K54" s="3">
        <v>9.4359572725199126E-2</v>
      </c>
      <c r="M54" s="8">
        <f t="shared" si="0"/>
        <v>6.3216064774378961E-5</v>
      </c>
      <c r="N54" s="7">
        <f t="shared" si="1"/>
        <v>1.2643212954875792E-5</v>
      </c>
      <c r="O54" s="8">
        <f t="shared" si="2"/>
        <v>6.3216064774378961E-5</v>
      </c>
      <c r="P54" s="6">
        <f t="shared" si="3"/>
        <v>1.8964819432313687E-5</v>
      </c>
      <c r="Q54" s="6">
        <f t="shared" si="4"/>
        <v>1.8964819432313687E-5</v>
      </c>
      <c r="R54" s="7">
        <f t="shared" si="5"/>
        <v>1.2643212954875792E-5</v>
      </c>
      <c r="T54">
        <f t="shared" si="42"/>
        <v>12</v>
      </c>
      <c r="U54">
        <f t="shared" si="43"/>
        <v>0.01</v>
      </c>
      <c r="V54">
        <f t="shared" si="6"/>
        <v>7.8267073896238783E-6</v>
      </c>
      <c r="W54">
        <f t="shared" si="7"/>
        <v>4.3139307533413744E-7</v>
      </c>
      <c r="X54">
        <f t="shared" si="8"/>
        <v>4.171593779656473E-6</v>
      </c>
      <c r="Y54">
        <f t="shared" si="9"/>
        <v>6.470896130012061E-7</v>
      </c>
      <c r="Z54">
        <f t="shared" si="10"/>
        <v>1.2514781338969418E-6</v>
      </c>
      <c r="AA54">
        <f t="shared" si="11"/>
        <v>1.2115048600446124E-6</v>
      </c>
      <c r="AC54">
        <f t="shared" si="44"/>
        <v>0.05</v>
      </c>
      <c r="AD54">
        <f t="shared" si="12"/>
        <v>2.6172158861860752E-5</v>
      </c>
      <c r="AE54">
        <f t="shared" si="13"/>
        <v>1.897931669745762E-6</v>
      </c>
      <c r="AF54">
        <f t="shared" si="50"/>
        <v>1.6502108254784777E-5</v>
      </c>
      <c r="AG54">
        <f t="shared" si="14"/>
        <v>2.8468975046186429E-6</v>
      </c>
      <c r="AH54">
        <f t="shared" si="15"/>
        <v>4.9506324764354327E-6</v>
      </c>
      <c r="AI54">
        <f t="shared" si="16"/>
        <v>4.3790698171929467E-6</v>
      </c>
      <c r="AK54">
        <f t="shared" si="45"/>
        <v>0.1</v>
      </c>
      <c r="AL54">
        <f t="shared" si="17"/>
        <v>3.7018319026667826E-5</v>
      </c>
      <c r="AM54">
        <f t="shared" si="18"/>
        <v>3.3004216509569555E-6</v>
      </c>
      <c r="AN54">
        <f t="shared" si="19"/>
        <v>2.6172158861860752E-5</v>
      </c>
      <c r="AO54">
        <f t="shared" si="20"/>
        <v>4.9506324764354327E-6</v>
      </c>
      <c r="AP54">
        <f t="shared" si="21"/>
        <v>7.8516476585582246E-6</v>
      </c>
      <c r="AQ54">
        <f t="shared" si="22"/>
        <v>6.5050631556757756E-6</v>
      </c>
      <c r="AS54">
        <f t="shared" si="46"/>
        <v>0.3</v>
      </c>
      <c r="AT54">
        <f t="shared" si="23"/>
        <v>5.1149866018287079E-5</v>
      </c>
      <c r="AU54">
        <f t="shared" si="24"/>
        <v>6.5050631556757748E-6</v>
      </c>
      <c r="AV54">
        <f t="shared" si="25"/>
        <v>4.2951594330104997E-5</v>
      </c>
      <c r="AW54">
        <f t="shared" si="26"/>
        <v>9.7575947335136609E-6</v>
      </c>
      <c r="AX54">
        <f t="shared" si="27"/>
        <v>1.2885478299031498E-5</v>
      </c>
      <c r="AY54">
        <f t="shared" si="28"/>
        <v>9.6180342732691356E-6</v>
      </c>
      <c r="BA54">
        <f t="shared" si="47"/>
        <v>0.5</v>
      </c>
      <c r="BB54">
        <f t="shared" si="29"/>
        <v>5.5377910775581813E-5</v>
      </c>
      <c r="BC54">
        <f t="shared" si="30"/>
        <v>8.0727599035839716E-6</v>
      </c>
      <c r="BD54">
        <f t="shared" si="31"/>
        <v>4.9269046301590551E-5</v>
      </c>
      <c r="BE54">
        <f t="shared" si="32"/>
        <v>1.2109139855375958E-5</v>
      </c>
      <c r="BF54">
        <f t="shared" si="33"/>
        <v>1.4780713890477165E-5</v>
      </c>
      <c r="BG54">
        <f t="shared" si="34"/>
        <v>1.0635996739234276E-5</v>
      </c>
      <c r="BJ54">
        <f t="shared" si="48"/>
        <v>2</v>
      </c>
      <c r="BK54">
        <f t="shared" si="35"/>
        <v>6.1055621394169455E-5</v>
      </c>
      <c r="BL54">
        <f t="shared" si="36"/>
        <v>1.1075582155116361E-5</v>
      </c>
      <c r="BM54">
        <f t="shared" si="37"/>
        <v>5.9037966784141876E-5</v>
      </c>
      <c r="BN54">
        <f t="shared" si="38"/>
        <v>1.6613373232674542E-5</v>
      </c>
      <c r="BO54">
        <f t="shared" si="39"/>
        <v>1.7711390035242561E-5</v>
      </c>
      <c r="BP54">
        <f t="shared" si="40"/>
        <v>1.2073583848282874E-5</v>
      </c>
    </row>
    <row r="55" spans="2:68" x14ac:dyDescent="0.25">
      <c r="E55">
        <f t="shared" si="41"/>
        <v>13</v>
      </c>
      <c r="F55" s="3">
        <v>7.0769679543899344E-2</v>
      </c>
      <c r="G55" s="3">
        <v>0.28307871817559738</v>
      </c>
      <c r="H55" s="3">
        <v>0.14153935908779869</v>
      </c>
      <c r="I55" s="3">
        <v>0.28307871817559738</v>
      </c>
      <c r="J55" s="3">
        <v>0.14153935908779869</v>
      </c>
      <c r="K55" s="3">
        <v>9.4359572725199126E-2</v>
      </c>
      <c r="M55" s="8">
        <f t="shared" si="0"/>
        <v>6.7326805655298265E-5</v>
      </c>
      <c r="N55" s="7">
        <f t="shared" si="1"/>
        <v>1.3465361131059654E-5</v>
      </c>
      <c r="O55" s="8">
        <f t="shared" si="2"/>
        <v>6.7326805655298265E-5</v>
      </c>
      <c r="P55" s="6">
        <f t="shared" si="3"/>
        <v>2.0198041696589482E-5</v>
      </c>
      <c r="Q55" s="6">
        <f t="shared" si="4"/>
        <v>2.0198041696589482E-5</v>
      </c>
      <c r="R55" s="7">
        <f t="shared" si="5"/>
        <v>1.3465361131059654E-5</v>
      </c>
      <c r="T55">
        <f t="shared" si="42"/>
        <v>13</v>
      </c>
      <c r="U55">
        <f t="shared" si="43"/>
        <v>0.01</v>
      </c>
      <c r="V55">
        <f t="shared" si="6"/>
        <v>8.3356534327594177E-6</v>
      </c>
      <c r="W55">
        <f t="shared" si="7"/>
        <v>4.5944520348938876E-7</v>
      </c>
      <c r="X55">
        <f t="shared" si="8"/>
        <v>4.4428593377045057E-6</v>
      </c>
      <c r="Y55">
        <f t="shared" si="9"/>
        <v>6.8916780523408306E-7</v>
      </c>
      <c r="Z55">
        <f t="shared" si="10"/>
        <v>1.3328578013113521E-6</v>
      </c>
      <c r="AA55">
        <f t="shared" si="11"/>
        <v>1.2902851918066785E-6</v>
      </c>
      <c r="AC55">
        <f t="shared" si="44"/>
        <v>0.05</v>
      </c>
      <c r="AD55">
        <f t="shared" si="12"/>
        <v>2.7874051628507145E-5</v>
      </c>
      <c r="AE55">
        <f t="shared" si="13"/>
        <v>2.0213481673063222E-6</v>
      </c>
      <c r="AF55">
        <f t="shared" si="50"/>
        <v>1.7575188195246259E-5</v>
      </c>
      <c r="AG55">
        <f t="shared" si="14"/>
        <v>3.0320222509594837E-6</v>
      </c>
      <c r="AH55">
        <f t="shared" si="15"/>
        <v>5.2725564585738779E-6</v>
      </c>
      <c r="AI55">
        <f t="shared" si="16"/>
        <v>4.6638268861782137E-6</v>
      </c>
      <c r="AK55">
        <f t="shared" si="45"/>
        <v>0.1</v>
      </c>
      <c r="AL55">
        <f t="shared" si="17"/>
        <v>3.9425503306628114E-5</v>
      </c>
      <c r="AM55">
        <f t="shared" si="18"/>
        <v>3.5150376390492521E-6</v>
      </c>
      <c r="AN55">
        <f t="shared" si="19"/>
        <v>2.7874051628507145E-5</v>
      </c>
      <c r="AO55">
        <f t="shared" si="20"/>
        <v>5.2725564585738779E-6</v>
      </c>
      <c r="AP55">
        <f t="shared" si="21"/>
        <v>8.3622154885521448E-6</v>
      </c>
      <c r="AQ55">
        <f t="shared" si="22"/>
        <v>6.9280668516893907E-6</v>
      </c>
      <c r="AS55">
        <f t="shared" si="46"/>
        <v>0.3</v>
      </c>
      <c r="AT55">
        <f t="shared" si="23"/>
        <v>5.4475980132561026E-5</v>
      </c>
      <c r="AU55">
        <f t="shared" si="24"/>
        <v>6.928066851689389E-6</v>
      </c>
      <c r="AV55">
        <f t="shared" si="25"/>
        <v>4.5744600749336962E-5</v>
      </c>
      <c r="AW55">
        <f t="shared" si="26"/>
        <v>1.0392100277534084E-5</v>
      </c>
      <c r="AX55">
        <f t="shared" si="27"/>
        <v>1.3723380224801091E-5</v>
      </c>
      <c r="AY55">
        <f t="shared" si="28"/>
        <v>1.0243464641678191E-5</v>
      </c>
      <c r="BA55">
        <f t="shared" si="47"/>
        <v>0.5</v>
      </c>
      <c r="BB55">
        <f t="shared" si="29"/>
        <v>5.897896127655112E-5</v>
      </c>
      <c r="BC55">
        <f t="shared" si="30"/>
        <v>8.5977059639872529E-6</v>
      </c>
      <c r="BD55">
        <f t="shared" si="31"/>
        <v>5.2472856654523802E-5</v>
      </c>
      <c r="BE55">
        <f t="shared" si="32"/>
        <v>1.2896558945980879E-5</v>
      </c>
      <c r="BF55">
        <f t="shared" si="33"/>
        <v>1.5741856996357143E-5</v>
      </c>
      <c r="BG55">
        <f t="shared" si="34"/>
        <v>1.132762198926115E-5</v>
      </c>
      <c r="BJ55">
        <f t="shared" si="48"/>
        <v>2</v>
      </c>
      <c r="BK55">
        <f t="shared" si="35"/>
        <v>6.5025875470735533E-5</v>
      </c>
      <c r="BL55">
        <f t="shared" si="36"/>
        <v>1.1795792255310226E-5</v>
      </c>
      <c r="BM55">
        <f t="shared" si="37"/>
        <v>6.2877019158757386E-5</v>
      </c>
      <c r="BN55">
        <f t="shared" si="38"/>
        <v>1.7693688382965337E-5</v>
      </c>
      <c r="BO55">
        <f t="shared" si="39"/>
        <v>1.886310574762722E-5</v>
      </c>
      <c r="BP55">
        <f t="shared" si="40"/>
        <v>1.2858690844130847E-5</v>
      </c>
    </row>
    <row r="56" spans="2:68" x14ac:dyDescent="0.25">
      <c r="E56">
        <f t="shared" si="41"/>
        <v>14</v>
      </c>
      <c r="F56" s="3">
        <v>7.0769679543899344E-2</v>
      </c>
      <c r="G56" s="3">
        <v>0.28307871817559738</v>
      </c>
      <c r="H56" s="3">
        <v>0.14153935908779869</v>
      </c>
      <c r="I56" s="3">
        <v>0.28307871817559738</v>
      </c>
      <c r="J56" s="3">
        <v>0.14153935908779869</v>
      </c>
      <c r="K56" s="3">
        <v>9.4359572725199126E-2</v>
      </c>
      <c r="M56" s="8">
        <f t="shared" si="0"/>
        <v>7.1704855022602677E-5</v>
      </c>
      <c r="N56" s="7">
        <f t="shared" si="1"/>
        <v>1.4340971004520536E-5</v>
      </c>
      <c r="O56" s="8">
        <f t="shared" si="2"/>
        <v>7.1704855022602677E-5</v>
      </c>
      <c r="P56" s="6">
        <f t="shared" si="3"/>
        <v>2.1511456506780804E-5</v>
      </c>
      <c r="Q56" s="6">
        <f t="shared" si="4"/>
        <v>2.1511456506780804E-5</v>
      </c>
      <c r="R56" s="7">
        <f t="shared" si="5"/>
        <v>1.4340971004520536E-5</v>
      </c>
      <c r="T56">
        <f t="shared" si="42"/>
        <v>14</v>
      </c>
      <c r="U56">
        <f t="shared" si="43"/>
        <v>0.01</v>
      </c>
      <c r="V56">
        <f t="shared" si="6"/>
        <v>8.8776946284193407E-6</v>
      </c>
      <c r="W56">
        <f t="shared" si="7"/>
        <v>4.8932147287228754E-7</v>
      </c>
      <c r="X56">
        <f t="shared" si="8"/>
        <v>4.7317644375847202E-6</v>
      </c>
      <c r="Y56">
        <f t="shared" si="9"/>
        <v>7.339822093084312E-7</v>
      </c>
      <c r="Z56">
        <f t="shared" si="10"/>
        <v>1.4195293312754163E-6</v>
      </c>
      <c r="AA56">
        <f t="shared" si="11"/>
        <v>1.3741883595368251E-6</v>
      </c>
      <c r="AC56">
        <f t="shared" si="44"/>
        <v>0.05</v>
      </c>
      <c r="AD56">
        <f t="shared" si="12"/>
        <v>2.9686613102479179E-5</v>
      </c>
      <c r="AE56">
        <f t="shared" si="13"/>
        <v>2.1527900496122436E-6</v>
      </c>
      <c r="AF56">
        <f t="shared" si="50"/>
        <v>1.8718047132478472E-5</v>
      </c>
      <c r="AG56">
        <f t="shared" si="14"/>
        <v>3.2291850744183659E-6</v>
      </c>
      <c r="AH56">
        <f t="shared" si="15"/>
        <v>5.6154141397435418E-6</v>
      </c>
      <c r="AI56">
        <f t="shared" si="16"/>
        <v>4.9671008073083627E-6</v>
      </c>
      <c r="AK56">
        <f t="shared" si="45"/>
        <v>0.1</v>
      </c>
      <c r="AL56">
        <f t="shared" si="17"/>
        <v>4.198921917176151E-5</v>
      </c>
      <c r="AM56">
        <f t="shared" si="18"/>
        <v>3.743609426495694E-6</v>
      </c>
      <c r="AN56">
        <f t="shared" si="19"/>
        <v>2.9686613102479179E-5</v>
      </c>
      <c r="AO56">
        <f t="shared" si="20"/>
        <v>5.6154141397435418E-6</v>
      </c>
      <c r="AP56">
        <f t="shared" si="21"/>
        <v>8.9059839307437541E-6</v>
      </c>
      <c r="AQ56">
        <f t="shared" si="22"/>
        <v>7.3785771410379309E-6</v>
      </c>
      <c r="AS56">
        <f t="shared" si="46"/>
        <v>0.3</v>
      </c>
      <c r="AT56">
        <f t="shared" si="23"/>
        <v>5.8018380934608855E-5</v>
      </c>
      <c r="AU56">
        <f t="shared" si="24"/>
        <v>7.3785771410379301E-6</v>
      </c>
      <c r="AV56">
        <f t="shared" si="25"/>
        <v>4.871922754796435E-5</v>
      </c>
      <c r="AW56">
        <f t="shared" si="26"/>
        <v>1.1067865711556894E-5</v>
      </c>
      <c r="AX56">
        <f t="shared" si="27"/>
        <v>1.4615768264389304E-5</v>
      </c>
      <c r="AY56">
        <f t="shared" si="28"/>
        <v>1.0909564770104158E-5</v>
      </c>
      <c r="BA56">
        <f t="shared" si="47"/>
        <v>0.5</v>
      </c>
      <c r="BB56">
        <f t="shared" si="29"/>
        <v>6.2814176709510792E-5</v>
      </c>
      <c r="BC56">
        <f t="shared" si="30"/>
        <v>9.1567876074654867E-6</v>
      </c>
      <c r="BD56">
        <f t="shared" si="31"/>
        <v>5.5885000668204849E-5</v>
      </c>
      <c r="BE56">
        <f t="shared" si="32"/>
        <v>1.3735181411198229E-5</v>
      </c>
      <c r="BF56">
        <f t="shared" si="33"/>
        <v>1.6765500200461454E-5</v>
      </c>
      <c r="BG56">
        <f t="shared" si="34"/>
        <v>1.2064221443229832E-5</v>
      </c>
      <c r="BJ56">
        <f t="shared" si="48"/>
        <v>2</v>
      </c>
      <c r="BK56">
        <f t="shared" si="35"/>
        <v>6.9254302620845928E-5</v>
      </c>
      <c r="BL56">
        <f t="shared" si="36"/>
        <v>1.2562835341902159E-5</v>
      </c>
      <c r="BM56">
        <f t="shared" si="37"/>
        <v>6.6965712974937614E-5</v>
      </c>
      <c r="BN56">
        <f t="shared" si="38"/>
        <v>1.8844253012853237E-5</v>
      </c>
      <c r="BO56">
        <f t="shared" si="39"/>
        <v>2.0089713892481283E-5</v>
      </c>
      <c r="BP56">
        <f t="shared" si="40"/>
        <v>1.3694850866377199E-5</v>
      </c>
    </row>
    <row r="57" spans="2:68" x14ac:dyDescent="0.25">
      <c r="E57">
        <f t="shared" si="41"/>
        <v>15</v>
      </c>
      <c r="F57" s="3">
        <v>7.0769679543899344E-2</v>
      </c>
      <c r="G57" s="3">
        <v>0.28307871817559738</v>
      </c>
      <c r="H57" s="3">
        <v>0.14153935908779869</v>
      </c>
      <c r="I57" s="3">
        <v>0.28307871817559738</v>
      </c>
      <c r="J57" s="3">
        <v>0.14153935908779869</v>
      </c>
      <c r="K57" s="3">
        <v>9.4359572725199126E-2</v>
      </c>
      <c r="M57" s="8">
        <f t="shared" si="0"/>
        <v>7.6367595102261586E-5</v>
      </c>
      <c r="N57" s="7">
        <f t="shared" si="1"/>
        <v>1.5273519020452316E-5</v>
      </c>
      <c r="O57" s="8">
        <f t="shared" si="2"/>
        <v>7.6367595102261586E-5</v>
      </c>
      <c r="P57" s="6">
        <f t="shared" si="3"/>
        <v>2.2910278530678474E-5</v>
      </c>
      <c r="Q57" s="6">
        <f t="shared" si="4"/>
        <v>2.2910278530678474E-5</v>
      </c>
      <c r="R57" s="7">
        <f t="shared" si="5"/>
        <v>1.5273519020452316E-5</v>
      </c>
      <c r="T57">
        <f t="shared" si="42"/>
        <v>15</v>
      </c>
      <c r="U57">
        <f t="shared" si="43"/>
        <v>0.01</v>
      </c>
      <c r="V57">
        <f t="shared" si="6"/>
        <v>9.454983049766198E-6</v>
      </c>
      <c r="W57">
        <f t="shared" si="7"/>
        <v>5.211405016211797E-7</v>
      </c>
      <c r="X57">
        <f t="shared" si="8"/>
        <v>5.039456122947954E-6</v>
      </c>
      <c r="Y57">
        <f t="shared" si="9"/>
        <v>7.8171075243176944E-7</v>
      </c>
      <c r="Z57">
        <f t="shared" si="10"/>
        <v>1.5118368368843861E-6</v>
      </c>
      <c r="AA57">
        <f t="shared" si="11"/>
        <v>1.4635474850659585E-6</v>
      </c>
      <c r="AC57">
        <f t="shared" si="44"/>
        <v>0.05</v>
      </c>
      <c r="AD57">
        <f t="shared" si="12"/>
        <v>3.1617039720016087E-5</v>
      </c>
      <c r="AE57">
        <f t="shared" si="13"/>
        <v>2.2927791820671349E-6</v>
      </c>
      <c r="AF57">
        <f t="shared" si="50"/>
        <v>1.9935222574086164E-5</v>
      </c>
      <c r="AG57">
        <f t="shared" si="14"/>
        <v>3.4391687731007022E-6</v>
      </c>
      <c r="AH57">
        <f t="shared" si="15"/>
        <v>5.9805667722258479E-6</v>
      </c>
      <c r="AI57">
        <f t="shared" si="16"/>
        <v>5.2900956729508952E-6</v>
      </c>
      <c r="AK57">
        <f t="shared" si="45"/>
        <v>0.1</v>
      </c>
      <c r="AL57">
        <f t="shared" si="17"/>
        <v>4.4719645376291732E-5</v>
      </c>
      <c r="AM57">
        <f t="shared" si="18"/>
        <v>3.9870445148172322E-6</v>
      </c>
      <c r="AN57">
        <f t="shared" si="19"/>
        <v>3.1617039720016087E-5</v>
      </c>
      <c r="AO57">
        <f t="shared" si="20"/>
        <v>5.9805667722258479E-6</v>
      </c>
      <c r="AP57">
        <f t="shared" si="21"/>
        <v>9.4851119160048243E-6</v>
      </c>
      <c r="AQ57">
        <f t="shared" si="22"/>
        <v>7.8583826905439964E-6</v>
      </c>
      <c r="AS57">
        <f t="shared" si="46"/>
        <v>0.3</v>
      </c>
      <c r="AT57">
        <f t="shared" si="23"/>
        <v>6.179113286410434E-5</v>
      </c>
      <c r="AU57">
        <f t="shared" si="24"/>
        <v>7.8583826905439947E-6</v>
      </c>
      <c r="AV57">
        <f t="shared" si="25"/>
        <v>5.1887284925199245E-5</v>
      </c>
      <c r="AW57">
        <f t="shared" si="26"/>
        <v>1.1787574035815991E-5</v>
      </c>
      <c r="AX57">
        <f t="shared" si="27"/>
        <v>1.5566185477559773E-5</v>
      </c>
      <c r="AY57">
        <f t="shared" si="28"/>
        <v>1.1618979284493242E-5</v>
      </c>
      <c r="BA57">
        <f t="shared" si="47"/>
        <v>0.5</v>
      </c>
      <c r="BB57">
        <f t="shared" si="29"/>
        <v>6.6898784079847011E-5</v>
      </c>
      <c r="BC57">
        <f t="shared" si="30"/>
        <v>9.7522245630913608E-6</v>
      </c>
      <c r="BD57">
        <f t="shared" si="31"/>
        <v>5.9519025622097648E-5</v>
      </c>
      <c r="BE57">
        <f t="shared" si="32"/>
        <v>1.462833684463704E-5</v>
      </c>
      <c r="BF57">
        <f t="shared" si="33"/>
        <v>1.7855707686629293E-5</v>
      </c>
      <c r="BG57">
        <f t="shared" si="34"/>
        <v>1.2848719631469615E-5</v>
      </c>
      <c r="BJ57">
        <f t="shared" si="48"/>
        <v>2</v>
      </c>
      <c r="BK57">
        <f t="shared" si="35"/>
        <v>7.3757691023447914E-5</v>
      </c>
      <c r="BL57">
        <f t="shared" si="36"/>
        <v>1.3379756815969401E-5</v>
      </c>
      <c r="BM57">
        <f t="shared" si="37"/>
        <v>7.1320281626568679E-5</v>
      </c>
      <c r="BN57">
        <f t="shared" si="38"/>
        <v>2.0069635223954103E-5</v>
      </c>
      <c r="BO57">
        <f t="shared" si="39"/>
        <v>2.1396084487970602E-5</v>
      </c>
      <c r="BP57">
        <f t="shared" si="40"/>
        <v>1.4585383731961822E-5</v>
      </c>
    </row>
    <row r="58" spans="2:68" x14ac:dyDescent="0.25">
      <c r="E58">
        <f t="shared" si="41"/>
        <v>16</v>
      </c>
      <c r="F58" s="3">
        <v>7.0769679543899344E-2</v>
      </c>
      <c r="G58" s="3">
        <v>0.28307871817559738</v>
      </c>
      <c r="H58" s="3">
        <v>0.14153935908779869</v>
      </c>
      <c r="I58" s="3">
        <v>0.28307871817559738</v>
      </c>
      <c r="J58" s="3">
        <v>0.14153935908779869</v>
      </c>
      <c r="K58" s="3">
        <v>9.4359572725199126E-2</v>
      </c>
      <c r="M58" s="8">
        <f t="shared" si="0"/>
        <v>8.1333538431457747E-5</v>
      </c>
      <c r="N58" s="7">
        <f t="shared" si="1"/>
        <v>1.6266707686291549E-5</v>
      </c>
      <c r="O58" s="8">
        <f t="shared" si="2"/>
        <v>8.1333538431457747E-5</v>
      </c>
      <c r="P58" s="6">
        <f t="shared" si="3"/>
        <v>2.4400061529437324E-5</v>
      </c>
      <c r="Q58" s="6">
        <f t="shared" si="4"/>
        <v>2.4400061529437324E-5</v>
      </c>
      <c r="R58" s="7">
        <f t="shared" si="5"/>
        <v>1.6266707686291549E-5</v>
      </c>
      <c r="T58">
        <f t="shared" si="42"/>
        <v>16</v>
      </c>
      <c r="U58">
        <f t="shared" si="43"/>
        <v>0.01</v>
      </c>
      <c r="V58">
        <f t="shared" si="6"/>
        <v>1.0069810712478059E-5</v>
      </c>
      <c r="W58">
        <f t="shared" si="7"/>
        <v>5.5502862123702178E-7</v>
      </c>
      <c r="X58">
        <f t="shared" si="8"/>
        <v>5.3671560260681069E-6</v>
      </c>
      <c r="Y58">
        <f t="shared" si="9"/>
        <v>8.3254293185553267E-7</v>
      </c>
      <c r="Z58">
        <f t="shared" si="10"/>
        <v>1.610146807820432E-6</v>
      </c>
      <c r="AA58">
        <f t="shared" si="11"/>
        <v>1.5587173520847235E-6</v>
      </c>
      <c r="AC58">
        <f t="shared" si="44"/>
        <v>0.05</v>
      </c>
      <c r="AD58">
        <f t="shared" si="12"/>
        <v>3.367299587885935E-5</v>
      </c>
      <c r="AE58">
        <f t="shared" si="13"/>
        <v>2.4418713653322974E-6</v>
      </c>
      <c r="AF58">
        <f t="shared" si="50"/>
        <v>2.1231547087451544E-5</v>
      </c>
      <c r="AG58">
        <f t="shared" si="14"/>
        <v>3.6628070479984466E-6</v>
      </c>
      <c r="AH58">
        <f t="shared" si="15"/>
        <v>6.3694641262354636E-6</v>
      </c>
      <c r="AI58">
        <f t="shared" si="16"/>
        <v>5.6340938737940952E-6</v>
      </c>
      <c r="AK58">
        <f t="shared" si="45"/>
        <v>0.1</v>
      </c>
      <c r="AL58">
        <f t="shared" si="17"/>
        <v>4.762762256665682E-5</v>
      </c>
      <c r="AM58">
        <f t="shared" si="18"/>
        <v>4.2463094174903085E-6</v>
      </c>
      <c r="AN58">
        <f t="shared" si="19"/>
        <v>3.367299587885935E-5</v>
      </c>
      <c r="AO58">
        <f t="shared" si="20"/>
        <v>6.3694641262354636E-6</v>
      </c>
      <c r="AP58">
        <f t="shared" si="21"/>
        <v>1.0101898763657807E-5</v>
      </c>
      <c r="AQ58">
        <f t="shared" si="22"/>
        <v>8.3693884783800702E-6</v>
      </c>
      <c r="AS58">
        <f t="shared" si="46"/>
        <v>0.3</v>
      </c>
      <c r="AT58">
        <f t="shared" si="23"/>
        <v>6.5809214926778665E-5</v>
      </c>
      <c r="AU58">
        <f t="shared" si="24"/>
        <v>8.3693884783800685E-6</v>
      </c>
      <c r="AV58">
        <f t="shared" si="25"/>
        <v>5.5261351060179101E-5</v>
      </c>
      <c r="AW58">
        <f t="shared" si="26"/>
        <v>1.2554082717570104E-5</v>
      </c>
      <c r="AX58">
        <f t="shared" si="27"/>
        <v>1.657840531805373E-5</v>
      </c>
      <c r="AY58">
        <f t="shared" si="28"/>
        <v>1.2374524782457848E-5</v>
      </c>
      <c r="BA58">
        <f t="shared" si="47"/>
        <v>0.5</v>
      </c>
      <c r="BB58">
        <f t="shared" si="29"/>
        <v>7.1249000556977013E-5</v>
      </c>
      <c r="BC58">
        <f t="shared" si="30"/>
        <v>1.0386380901903087E-5</v>
      </c>
      <c r="BD58">
        <f t="shared" si="31"/>
        <v>6.3389359732429716E-5</v>
      </c>
      <c r="BE58">
        <f t="shared" si="32"/>
        <v>1.557957135285463E-5</v>
      </c>
      <c r="BF58">
        <f t="shared" si="33"/>
        <v>1.9016807919728916E-5</v>
      </c>
      <c r="BG58">
        <f t="shared" si="34"/>
        <v>1.3684231257273303E-5</v>
      </c>
      <c r="BJ58">
        <f t="shared" si="48"/>
        <v>2</v>
      </c>
      <c r="BK58">
        <f t="shared" si="35"/>
        <v>7.8553920539701938E-5</v>
      </c>
      <c r="BL58">
        <f t="shared" si="36"/>
        <v>1.4249800111395402E-5</v>
      </c>
      <c r="BM58">
        <f t="shared" si="37"/>
        <v>7.5958014113830961E-5</v>
      </c>
      <c r="BN58">
        <f t="shared" si="38"/>
        <v>2.1374700167093102E-5</v>
      </c>
      <c r="BO58">
        <f t="shared" si="39"/>
        <v>2.2787404234149287E-5</v>
      </c>
      <c r="BP58">
        <f t="shared" si="40"/>
        <v>1.5533825135026998E-5</v>
      </c>
    </row>
    <row r="59" spans="2:68" x14ac:dyDescent="0.25">
      <c r="E59">
        <f t="shared" si="41"/>
        <v>17</v>
      </c>
      <c r="F59" s="3">
        <v>7.0769679543899344E-2</v>
      </c>
      <c r="G59" s="3">
        <v>0.28307871817559738</v>
      </c>
      <c r="H59" s="3">
        <v>0.14153935908779869</v>
      </c>
      <c r="I59" s="3">
        <v>0.28307871817559738</v>
      </c>
      <c r="J59" s="3">
        <v>0.14153935908779869</v>
      </c>
      <c r="K59" s="3">
        <v>9.4359572725199126E-2</v>
      </c>
      <c r="M59" s="8">
        <f t="shared" si="0"/>
        <v>8.6622401359153349E-5</v>
      </c>
      <c r="N59" s="7">
        <f t="shared" si="1"/>
        <v>1.7324480271830669E-5</v>
      </c>
      <c r="O59" s="8">
        <f t="shared" si="2"/>
        <v>8.6622401359153349E-5</v>
      </c>
      <c r="P59" s="6">
        <f t="shared" si="3"/>
        <v>2.5986720407746002E-5</v>
      </c>
      <c r="Q59" s="6">
        <f t="shared" si="4"/>
        <v>2.5986720407746002E-5</v>
      </c>
      <c r="R59" s="7">
        <f t="shared" si="5"/>
        <v>1.7324480271830669E-5</v>
      </c>
      <c r="T59">
        <f t="shared" si="42"/>
        <v>17</v>
      </c>
      <c r="U59">
        <f t="shared" si="43"/>
        <v>0.01</v>
      </c>
      <c r="V59">
        <f t="shared" si="6"/>
        <v>1.0724618674768047E-5</v>
      </c>
      <c r="W59">
        <f t="shared" si="7"/>
        <v>5.911203781589747E-7</v>
      </c>
      <c r="X59">
        <f t="shared" si="8"/>
        <v>5.7161652181045699E-6</v>
      </c>
      <c r="Y59">
        <f t="shared" si="9"/>
        <v>8.8668056723846194E-7</v>
      </c>
      <c r="Z59">
        <f t="shared" si="10"/>
        <v>1.7148495654313708E-6</v>
      </c>
      <c r="AA59">
        <f t="shared" si="11"/>
        <v>1.6600758147457826E-6</v>
      </c>
      <c r="AC59">
        <f t="shared" si="44"/>
        <v>0.05</v>
      </c>
      <c r="AD59">
        <f t="shared" si="12"/>
        <v>3.5862644368310347E-5</v>
      </c>
      <c r="AE59">
        <f t="shared" si="13"/>
        <v>2.6006585420292892E-6</v>
      </c>
      <c r="AF59">
        <f t="shared" si="50"/>
        <v>2.2612167486539143E-5</v>
      </c>
      <c r="AG59">
        <f t="shared" si="14"/>
        <v>3.9009878130439332E-6</v>
      </c>
      <c r="AH59">
        <f t="shared" si="15"/>
        <v>6.783650245961743E-6</v>
      </c>
      <c r="AI59">
        <f t="shared" si="16"/>
        <v>6.0004611903393871E-6</v>
      </c>
      <c r="AK59">
        <f t="shared" si="45"/>
        <v>0.1</v>
      </c>
      <c r="AL59">
        <f t="shared" si="17"/>
        <v>5.0724696322268106E-5</v>
      </c>
      <c r="AM59">
        <f t="shared" si="18"/>
        <v>4.5224334973078295E-6</v>
      </c>
      <c r="AN59">
        <f t="shared" si="19"/>
        <v>3.5862644368310347E-5</v>
      </c>
      <c r="AO59">
        <f t="shared" si="20"/>
        <v>6.783650245961743E-6</v>
      </c>
      <c r="AP59">
        <f t="shared" si="21"/>
        <v>1.0758793310493104E-5</v>
      </c>
      <c r="AQ59">
        <f t="shared" si="22"/>
        <v>8.9136233574280307E-6</v>
      </c>
      <c r="AS59">
        <f t="shared" si="46"/>
        <v>0.3</v>
      </c>
      <c r="AT59">
        <f t="shared" si="23"/>
        <v>7.0088580165760726E-5</v>
      </c>
      <c r="AU59">
        <f t="shared" si="24"/>
        <v>8.913623357428029E-6</v>
      </c>
      <c r="AV59">
        <f t="shared" si="25"/>
        <v>5.8854822051274094E-5</v>
      </c>
      <c r="AW59">
        <f t="shared" si="26"/>
        <v>1.3370435036142044E-5</v>
      </c>
      <c r="AX59">
        <f t="shared" si="27"/>
        <v>1.7656446615382228E-5</v>
      </c>
      <c r="AY59">
        <f t="shared" si="28"/>
        <v>1.3179201016050539E-5</v>
      </c>
      <c r="BA59">
        <f t="shared" si="47"/>
        <v>0.5</v>
      </c>
      <c r="BB59">
        <f t="shared" si="29"/>
        <v>7.5882097861586743E-5</v>
      </c>
      <c r="BC59">
        <f t="shared" si="30"/>
        <v>1.106177442300624E-5</v>
      </c>
      <c r="BD59">
        <f t="shared" si="31"/>
        <v>6.7511369436725811E-5</v>
      </c>
      <c r="BE59">
        <f t="shared" si="32"/>
        <v>1.659266163450936E-5</v>
      </c>
      <c r="BF59">
        <f t="shared" si="33"/>
        <v>2.0253410831017738E-5</v>
      </c>
      <c r="BG59">
        <f t="shared" si="34"/>
        <v>1.4574073563244017E-5</v>
      </c>
      <c r="BJ59">
        <f t="shared" si="48"/>
        <v>2</v>
      </c>
      <c r="BK59">
        <f t="shared" si="35"/>
        <v>8.3662033701625867E-5</v>
      </c>
      <c r="BL59">
        <f t="shared" si="36"/>
        <v>1.5176419572317348E-5</v>
      </c>
      <c r="BM59">
        <f t="shared" si="37"/>
        <v>8.0897323685940269E-5</v>
      </c>
      <c r="BN59">
        <f t="shared" si="38"/>
        <v>2.276462935847602E-5</v>
      </c>
      <c r="BO59">
        <f t="shared" si="39"/>
        <v>2.4269197105782079E-5</v>
      </c>
      <c r="BP59">
        <f t="shared" si="40"/>
        <v>1.6543940684729609E-5</v>
      </c>
    </row>
    <row r="60" spans="2:68" x14ac:dyDescent="0.25">
      <c r="E60">
        <f t="shared" si="41"/>
        <v>18</v>
      </c>
      <c r="F60" s="3">
        <v>7.0769679543899344E-2</v>
      </c>
      <c r="G60" s="3">
        <v>0.28307871817559738</v>
      </c>
      <c r="H60" s="3">
        <v>0.14153935908779869</v>
      </c>
      <c r="I60" s="3">
        <v>0.28307871817559738</v>
      </c>
      <c r="J60" s="3">
        <v>0.14153935908779869</v>
      </c>
      <c r="K60" s="3">
        <v>9.4359572725199126E-2</v>
      </c>
      <c r="M60" s="8">
        <f t="shared" si="0"/>
        <v>9.22551823261646E-5</v>
      </c>
      <c r="N60" s="7">
        <f t="shared" si="1"/>
        <v>1.8451036465232919E-5</v>
      </c>
      <c r="O60" s="8">
        <f t="shared" si="2"/>
        <v>9.22551823261646E-5</v>
      </c>
      <c r="P60" s="6">
        <f t="shared" si="3"/>
        <v>2.7676554697849377E-5</v>
      </c>
      <c r="Q60" s="6">
        <f t="shared" si="4"/>
        <v>2.7676554697849377E-5</v>
      </c>
      <c r="R60" s="7">
        <f t="shared" si="5"/>
        <v>1.8451036465232919E-5</v>
      </c>
      <c r="T60">
        <f t="shared" si="42"/>
        <v>18</v>
      </c>
      <c r="U60">
        <f t="shared" si="43"/>
        <v>0.01</v>
      </c>
      <c r="V60">
        <f t="shared" si="6"/>
        <v>1.1422006729149241E-5</v>
      </c>
      <c r="W60">
        <f t="shared" si="7"/>
        <v>6.2955906795586655E-7</v>
      </c>
      <c r="X60">
        <f t="shared" si="8"/>
        <v>6.087869374761834E-6</v>
      </c>
      <c r="Y60">
        <f t="shared" si="9"/>
        <v>9.4433860193379988E-7</v>
      </c>
      <c r="Z60">
        <f t="shared" si="10"/>
        <v>1.8263608124285499E-6</v>
      </c>
      <c r="AA60">
        <f t="shared" si="11"/>
        <v>1.7680252978630345E-6</v>
      </c>
      <c r="AC60">
        <f t="shared" si="44"/>
        <v>0.05</v>
      </c>
      <c r="AD60">
        <f t="shared" si="12"/>
        <v>3.8194678778057938E-5</v>
      </c>
      <c r="AE60">
        <f t="shared" si="13"/>
        <v>2.7697711469373481E-6</v>
      </c>
      <c r="AF60">
        <f t="shared" si="50"/>
        <v>2.4082565266357675E-5</v>
      </c>
      <c r="AG60">
        <f t="shared" si="14"/>
        <v>4.1546567204060218E-6</v>
      </c>
      <c r="AH60">
        <f t="shared" si="15"/>
        <v>7.2247695799073007E-6</v>
      </c>
      <c r="AI60">
        <f t="shared" si="16"/>
        <v>6.3906522154772714E-6</v>
      </c>
      <c r="AK60">
        <f t="shared" si="45"/>
        <v>0.1</v>
      </c>
      <c r="AL60">
        <f t="shared" si="17"/>
        <v>5.402316299507302E-5</v>
      </c>
      <c r="AM60">
        <f t="shared" si="18"/>
        <v>4.8165130532715344E-6</v>
      </c>
      <c r="AN60">
        <f t="shared" si="19"/>
        <v>3.8194678778057938E-5</v>
      </c>
      <c r="AO60">
        <f t="shared" si="20"/>
        <v>7.2247695799073007E-6</v>
      </c>
      <c r="AP60">
        <f t="shared" si="21"/>
        <v>1.1458403633417379E-5</v>
      </c>
      <c r="AQ60">
        <f t="shared" si="22"/>
        <v>9.4932481104599103E-6</v>
      </c>
      <c r="AS60">
        <f t="shared" si="46"/>
        <v>0.3</v>
      </c>
      <c r="AT60">
        <f t="shared" si="23"/>
        <v>7.464621900015009E-5</v>
      </c>
      <c r="AU60">
        <f t="shared" si="24"/>
        <v>9.4932481104599087E-6</v>
      </c>
      <c r="AV60">
        <f t="shared" si="25"/>
        <v>6.2681965102789357E-5</v>
      </c>
      <c r="AW60">
        <f t="shared" si="26"/>
        <v>1.4239872165689862E-5</v>
      </c>
      <c r="AX60">
        <f t="shared" si="27"/>
        <v>1.8804589530836808E-5</v>
      </c>
      <c r="AY60">
        <f t="shared" si="28"/>
        <v>1.4036202801718309E-5</v>
      </c>
      <c r="BA60">
        <f t="shared" si="47"/>
        <v>0.5</v>
      </c>
      <c r="BB60">
        <f t="shared" si="29"/>
        <v>8.0816470839766312E-5</v>
      </c>
      <c r="BC60">
        <f t="shared" si="30"/>
        <v>1.1781086650024029E-5</v>
      </c>
      <c r="BD60">
        <f t="shared" si="31"/>
        <v>7.1901420403373018E-5</v>
      </c>
      <c r="BE60">
        <f t="shared" si="32"/>
        <v>1.7671629975036042E-5</v>
      </c>
      <c r="BF60">
        <f t="shared" si="33"/>
        <v>2.1570426121011905E-5</v>
      </c>
      <c r="BG60">
        <f t="shared" si="34"/>
        <v>1.5521779501786299E-5</v>
      </c>
      <c r="BJ60">
        <f t="shared" si="48"/>
        <v>2</v>
      </c>
      <c r="BK60">
        <f t="shared" si="35"/>
        <v>8.9102311316905525E-5</v>
      </c>
      <c r="BL60">
        <f t="shared" si="36"/>
        <v>1.6163294167953259E-5</v>
      </c>
      <c r="BM60">
        <f t="shared" si="37"/>
        <v>8.6157820947508753E-5</v>
      </c>
      <c r="BN60">
        <f t="shared" si="38"/>
        <v>2.424494125192989E-5</v>
      </c>
      <c r="BO60">
        <f t="shared" si="39"/>
        <v>2.5847346284252624E-5</v>
      </c>
      <c r="BP60">
        <f t="shared" si="40"/>
        <v>1.7619740855887768E-5</v>
      </c>
    </row>
    <row r="61" spans="2:68" x14ac:dyDescent="0.25">
      <c r="E61">
        <f t="shared" si="41"/>
        <v>19</v>
      </c>
      <c r="F61" s="3">
        <v>7.0769679543899344E-2</v>
      </c>
      <c r="G61" s="3">
        <v>0.28307871817559738</v>
      </c>
      <c r="H61" s="3">
        <v>0.14153935908779869</v>
      </c>
      <c r="I61" s="3">
        <v>0.28307871817559738</v>
      </c>
      <c r="J61" s="3">
        <v>0.14153935908779869</v>
      </c>
      <c r="K61" s="3">
        <v>9.4359572725199126E-2</v>
      </c>
      <c r="M61" s="8">
        <f t="shared" si="0"/>
        <v>9.825424523554293E-5</v>
      </c>
      <c r="N61" s="7">
        <f t="shared" si="1"/>
        <v>1.9650849047108587E-5</v>
      </c>
      <c r="O61" s="8">
        <f t="shared" si="2"/>
        <v>9.825424523554293E-5</v>
      </c>
      <c r="P61" s="6">
        <f t="shared" si="3"/>
        <v>2.9476273570662882E-5</v>
      </c>
      <c r="Q61" s="6">
        <f t="shared" si="4"/>
        <v>2.9476273570662882E-5</v>
      </c>
      <c r="R61" s="7">
        <f t="shared" si="5"/>
        <v>1.9650849047108587E-5</v>
      </c>
      <c r="T61">
        <f t="shared" si="42"/>
        <v>19</v>
      </c>
      <c r="U61">
        <f t="shared" si="43"/>
        <v>0.01</v>
      </c>
      <c r="V61">
        <f t="shared" si="6"/>
        <v>1.2164743724424525E-5</v>
      </c>
      <c r="W61">
        <f t="shared" si="7"/>
        <v>6.7049730425444366E-7</v>
      </c>
      <c r="X61">
        <f t="shared" si="8"/>
        <v>6.4837442778556632E-6</v>
      </c>
      <c r="Y61">
        <f t="shared" si="9"/>
        <v>1.0057459563816654E-6</v>
      </c>
      <c r="Z61">
        <f t="shared" si="10"/>
        <v>1.9451232833566988E-6</v>
      </c>
      <c r="AA61">
        <f t="shared" si="11"/>
        <v>1.8829943946640563E-6</v>
      </c>
      <c r="AC61">
        <f t="shared" si="44"/>
        <v>0.05</v>
      </c>
      <c r="AD61">
        <f t="shared" si="12"/>
        <v>4.0678358014450089E-5</v>
      </c>
      <c r="AE61">
        <f t="shared" si="13"/>
        <v>2.9498806100167531E-6</v>
      </c>
      <c r="AF61">
        <f t="shared" si="50"/>
        <v>2.5648578366210548E-5</v>
      </c>
      <c r="AG61">
        <f t="shared" si="14"/>
        <v>4.4248209150251299E-6</v>
      </c>
      <c r="AH61">
        <f t="shared" si="15"/>
        <v>7.694573509863165E-6</v>
      </c>
      <c r="AI61">
        <f t="shared" si="16"/>
        <v>6.8062161296763021E-6</v>
      </c>
      <c r="AK61">
        <f t="shared" si="45"/>
        <v>0.1</v>
      </c>
      <c r="AL61">
        <f t="shared" si="17"/>
        <v>5.7536118529920267E-5</v>
      </c>
      <c r="AM61">
        <f t="shared" si="18"/>
        <v>5.1297156732421097E-6</v>
      </c>
      <c r="AN61">
        <f t="shared" si="19"/>
        <v>4.0678358014450089E-5</v>
      </c>
      <c r="AO61">
        <f t="shared" si="20"/>
        <v>7.694573509863165E-6</v>
      </c>
      <c r="AP61">
        <f t="shared" si="21"/>
        <v>1.2203507404335028E-5</v>
      </c>
      <c r="AQ61">
        <f t="shared" si="22"/>
        <v>1.0110564029121687E-5</v>
      </c>
      <c r="AS61">
        <f t="shared" si="46"/>
        <v>0.3</v>
      </c>
      <c r="AT61">
        <f t="shared" si="23"/>
        <v>7.950022668229771E-5</v>
      </c>
      <c r="AU61">
        <f t="shared" si="24"/>
        <v>1.0110564029121685E-5</v>
      </c>
      <c r="AV61">
        <f t="shared" si="25"/>
        <v>6.6757975170230778E-5</v>
      </c>
      <c r="AW61">
        <f t="shared" si="26"/>
        <v>1.5165846043682528E-5</v>
      </c>
      <c r="AX61">
        <f t="shared" si="27"/>
        <v>2.0027392551069236E-5</v>
      </c>
      <c r="AY61">
        <f t="shared" si="28"/>
        <v>1.4948932704723656E-5</v>
      </c>
      <c r="BA61">
        <f t="shared" si="47"/>
        <v>0.5</v>
      </c>
      <c r="BB61">
        <f t="shared" si="29"/>
        <v>8.6071710496305327E-5</v>
      </c>
      <c r="BC61">
        <f t="shared" si="30"/>
        <v>1.2547173477585228E-5</v>
      </c>
      <c r="BD61">
        <f t="shared" si="31"/>
        <v>7.6576942508445699E-5</v>
      </c>
      <c r="BE61">
        <f t="shared" si="32"/>
        <v>1.8820760216377844E-5</v>
      </c>
      <c r="BF61">
        <f t="shared" si="33"/>
        <v>2.2973082752533713E-5</v>
      </c>
      <c r="BG61">
        <f t="shared" si="34"/>
        <v>1.6531111762032742E-5</v>
      </c>
      <c r="BJ61">
        <f t="shared" si="48"/>
        <v>2</v>
      </c>
      <c r="BK61">
        <f t="shared" si="35"/>
        <v>9.4896352990047722E-5</v>
      </c>
      <c r="BL61">
        <f t="shared" si="36"/>
        <v>1.7214342099261064E-5</v>
      </c>
      <c r="BM61">
        <f t="shared" si="37"/>
        <v>9.1760391718782061E-5</v>
      </c>
      <c r="BN61">
        <f t="shared" si="38"/>
        <v>2.5821513148891599E-5</v>
      </c>
      <c r="BO61">
        <f t="shared" si="39"/>
        <v>2.7528117515634622E-5</v>
      </c>
      <c r="BP61">
        <f t="shared" si="40"/>
        <v>1.8765496911820858E-5</v>
      </c>
    </row>
    <row r="62" spans="2:68" x14ac:dyDescent="0.25">
      <c r="E62" s="3">
        <v>20</v>
      </c>
      <c r="F62" s="3">
        <v>7.0769679543899344E-2</v>
      </c>
      <c r="G62" s="3">
        <v>0.28307871817559738</v>
      </c>
      <c r="H62" s="3">
        <v>0.14153935908779869</v>
      </c>
      <c r="I62" s="3">
        <v>0.28307871817559738</v>
      </c>
      <c r="J62" s="3">
        <v>0.14153935908779869</v>
      </c>
      <c r="K62" s="3">
        <v>9.4359572725199126E-2</v>
      </c>
      <c r="M62" s="8">
        <f t="shared" si="0"/>
        <v>1.0464340824426781E-4</v>
      </c>
      <c r="N62" s="7">
        <f t="shared" si="1"/>
        <v>2.0928681648853563E-5</v>
      </c>
      <c r="O62" s="8">
        <f t="shared" si="2"/>
        <v>1.0464340824426781E-4</v>
      </c>
      <c r="P62" s="6">
        <f t="shared" si="3"/>
        <v>3.1393022473280346E-5</v>
      </c>
      <c r="Q62" s="6">
        <f t="shared" si="4"/>
        <v>3.1393022473280346E-5</v>
      </c>
      <c r="R62" s="7">
        <f t="shared" si="5"/>
        <v>2.0928681648853563E-5</v>
      </c>
      <c r="T62">
        <f t="shared" si="42"/>
        <v>20</v>
      </c>
      <c r="U62">
        <f t="shared" si="43"/>
        <v>0.01</v>
      </c>
      <c r="V62">
        <f t="shared" si="6"/>
        <v>1.2955778558882705E-5</v>
      </c>
      <c r="W62">
        <f t="shared" si="7"/>
        <v>7.140976246632209E-7</v>
      </c>
      <c r="X62">
        <f t="shared" si="8"/>
        <v>6.9053616746286768E-6</v>
      </c>
      <c r="Y62">
        <f t="shared" si="9"/>
        <v>1.0711464369948314E-6</v>
      </c>
      <c r="Z62">
        <f t="shared" si="10"/>
        <v>2.0716085023886034E-6</v>
      </c>
      <c r="AA62">
        <f t="shared" si="11"/>
        <v>2.0054395684393245E-6</v>
      </c>
      <c r="AC62">
        <f t="shared" si="44"/>
        <v>0.05</v>
      </c>
      <c r="AD62">
        <f t="shared" si="12"/>
        <v>4.3323543061249207E-5</v>
      </c>
      <c r="AE62">
        <f t="shared" si="13"/>
        <v>3.1417020221958572E-6</v>
      </c>
      <c r="AF62">
        <f t="shared" si="50"/>
        <v>2.7316424348141652E-5</v>
      </c>
      <c r="AG62">
        <f t="shared" si="14"/>
        <v>4.7125530332937855E-6</v>
      </c>
      <c r="AH62">
        <f t="shared" si="15"/>
        <v>8.1949273044424968E-6</v>
      </c>
      <c r="AI62">
        <f t="shared" si="16"/>
        <v>7.2488028517142794E-6</v>
      </c>
      <c r="AK62">
        <f t="shared" si="45"/>
        <v>0.1</v>
      </c>
      <c r="AL62">
        <f t="shared" si="17"/>
        <v>6.1277510459558713E-5</v>
      </c>
      <c r="AM62">
        <f t="shared" si="18"/>
        <v>5.4632848696283307E-6</v>
      </c>
      <c r="AN62">
        <f t="shared" si="19"/>
        <v>4.3323543061249207E-5</v>
      </c>
      <c r="AO62">
        <f t="shared" si="20"/>
        <v>8.1949273044424968E-6</v>
      </c>
      <c r="AP62">
        <f t="shared" si="21"/>
        <v>1.2997062918374762E-5</v>
      </c>
      <c r="AQ62">
        <f t="shared" si="22"/>
        <v>1.07680220507812E-5</v>
      </c>
      <c r="AS62">
        <f t="shared" si="46"/>
        <v>0.3</v>
      </c>
      <c r="AT62">
        <f t="shared" si="23"/>
        <v>8.4669875141619801E-5</v>
      </c>
      <c r="AU62">
        <f t="shared" si="24"/>
        <v>1.0768022050781197E-5</v>
      </c>
      <c r="AV62">
        <f t="shared" si="25"/>
        <v>7.1099035289032836E-5</v>
      </c>
      <c r="AW62">
        <f t="shared" si="26"/>
        <v>1.6152033076171797E-5</v>
      </c>
      <c r="AX62">
        <f t="shared" si="27"/>
        <v>2.1329710586709857E-5</v>
      </c>
      <c r="AY62">
        <f t="shared" si="28"/>
        <v>1.5921014548393318E-5</v>
      </c>
      <c r="BA62">
        <f t="shared" si="47"/>
        <v>0.5</v>
      </c>
      <c r="BB62">
        <f t="shared" si="29"/>
        <v>9.1668681777112011E-5</v>
      </c>
      <c r="BC62">
        <f t="shared" si="30"/>
        <v>1.336307651011946E-5</v>
      </c>
      <c r="BD62">
        <f t="shared" si="31"/>
        <v>8.1556499037767303E-5</v>
      </c>
      <c r="BE62">
        <f t="shared" si="32"/>
        <v>2.0044614765179189E-5</v>
      </c>
      <c r="BF62">
        <f t="shared" si="33"/>
        <v>2.4466949711330194E-5</v>
      </c>
      <c r="BG62">
        <f t="shared" si="34"/>
        <v>1.7606077708897182E-5</v>
      </c>
      <c r="BJ62">
        <f t="shared" si="48"/>
        <v>2</v>
      </c>
      <c r="BK62">
        <f t="shared" si="35"/>
        <v>1.0106716287956873E-4</v>
      </c>
      <c r="BL62">
        <f t="shared" si="36"/>
        <v>1.8333736355422403E-5</v>
      </c>
      <c r="BM62">
        <f t="shared" si="37"/>
        <v>9.7727279958880888E-5</v>
      </c>
      <c r="BN62">
        <f t="shared" si="38"/>
        <v>2.7500604533133606E-5</v>
      </c>
      <c r="BO62">
        <f t="shared" si="39"/>
        <v>2.9318183987664269E-5</v>
      </c>
      <c r="BP62">
        <f t="shared" si="40"/>
        <v>1.9985757862601386E-5</v>
      </c>
    </row>
    <row r="63" spans="2:68" x14ac:dyDescent="0.25">
      <c r="E63">
        <f t="shared" si="41"/>
        <v>21</v>
      </c>
      <c r="F63" s="3">
        <v>7.0769679543899344E-2</v>
      </c>
      <c r="G63" s="3">
        <v>0.28307871817559738</v>
      </c>
      <c r="H63" s="3">
        <v>0.14153935908779869</v>
      </c>
      <c r="I63" s="3">
        <v>0.28307871817559738</v>
      </c>
      <c r="J63" s="3">
        <v>0.14153935908779869</v>
      </c>
      <c r="K63" s="3">
        <v>9.4359572725199126E-2</v>
      </c>
      <c r="M63" s="8">
        <f t="shared" si="0"/>
        <v>1.1144803832878365E-4</v>
      </c>
      <c r="N63" s="7">
        <f t="shared" si="1"/>
        <v>2.2289607665756729E-5</v>
      </c>
      <c r="O63" s="8">
        <f t="shared" si="2"/>
        <v>1.1144803832878365E-4</v>
      </c>
      <c r="P63" s="6">
        <f t="shared" si="3"/>
        <v>3.3434411498635092E-5</v>
      </c>
      <c r="Q63" s="6">
        <f t="shared" si="4"/>
        <v>3.3434411498635092E-5</v>
      </c>
      <c r="R63" s="7">
        <f t="shared" si="5"/>
        <v>2.2289607665756729E-5</v>
      </c>
      <c r="T63">
        <f t="shared" si="42"/>
        <v>21</v>
      </c>
      <c r="U63">
        <f t="shared" si="43"/>
        <v>0.01</v>
      </c>
      <c r="V63">
        <f t="shared" si="6"/>
        <v>1.3798251888347563E-5</v>
      </c>
      <c r="W63">
        <f t="shared" si="7"/>
        <v>7.6053313609765304E-7</v>
      </c>
      <c r="X63">
        <f t="shared" si="8"/>
        <v>7.3543955180787735E-6</v>
      </c>
      <c r="Y63">
        <f t="shared" si="9"/>
        <v>1.1407997041464795E-6</v>
      </c>
      <c r="Z63">
        <f t="shared" si="10"/>
        <v>2.2063186554236316E-6</v>
      </c>
      <c r="AA63">
        <f t="shared" si="11"/>
        <v>2.1358469648443263E-6</v>
      </c>
      <c r="AC63">
        <f t="shared" si="44"/>
        <v>0.05</v>
      </c>
      <c r="AD63">
        <f t="shared" si="12"/>
        <v>4.614073613082359E-5</v>
      </c>
      <c r="AE63">
        <f t="shared" si="13"/>
        <v>3.3459969745058532E-6</v>
      </c>
      <c r="AF63">
        <f t="shared" si="50"/>
        <v>2.909272508260237E-5</v>
      </c>
      <c r="AG63">
        <f t="shared" si="14"/>
        <v>5.0189954617587798E-6</v>
      </c>
      <c r="AH63">
        <f t="shared" si="15"/>
        <v>8.7278175247807104E-6</v>
      </c>
      <c r="AI63">
        <f t="shared" si="16"/>
        <v>7.7201695893721294E-6</v>
      </c>
      <c r="AK63">
        <f t="shared" si="45"/>
        <v>0.1</v>
      </c>
      <c r="AL63">
        <f t="shared" si="17"/>
        <v>6.5262193280707058E-5</v>
      </c>
      <c r="AM63">
        <f t="shared" si="18"/>
        <v>5.8185450165204739E-6</v>
      </c>
      <c r="AN63">
        <f t="shared" si="19"/>
        <v>4.614073613082359E-5</v>
      </c>
      <c r="AO63">
        <f t="shared" si="20"/>
        <v>8.7278175247807104E-6</v>
      </c>
      <c r="AP63">
        <f t="shared" si="21"/>
        <v>1.3842220839247075E-5</v>
      </c>
      <c r="AQ63">
        <f t="shared" si="22"/>
        <v>1.1468232489516497E-5</v>
      </c>
      <c r="AS63">
        <f t="shared" si="46"/>
        <v>0.3</v>
      </c>
      <c r="AT63">
        <f t="shared" si="23"/>
        <v>9.0175689500188589E-5</v>
      </c>
      <c r="AU63">
        <f t="shared" si="24"/>
        <v>1.1468232489516495E-5</v>
      </c>
      <c r="AV63">
        <f t="shared" si="25"/>
        <v>7.5722380826273678E-5</v>
      </c>
      <c r="AW63">
        <f t="shared" si="26"/>
        <v>1.720234873427474E-5</v>
      </c>
      <c r="AX63">
        <f t="shared" si="27"/>
        <v>2.2716714247882099E-5</v>
      </c>
      <c r="AY63">
        <f t="shared" si="28"/>
        <v>1.6956307801830961E-5</v>
      </c>
      <c r="BA63">
        <f t="shared" si="47"/>
        <v>0.5</v>
      </c>
      <c r="BB63">
        <f t="shared" si="29"/>
        <v>9.7629606409577944E-5</v>
      </c>
      <c r="BC63">
        <f t="shared" si="30"/>
        <v>1.4232035137978627E-5</v>
      </c>
      <c r="BD63">
        <f t="shared" si="31"/>
        <v>8.6859860388964288E-5</v>
      </c>
      <c r="BE63">
        <f t="shared" si="32"/>
        <v>2.134805270696794E-5</v>
      </c>
      <c r="BF63">
        <f t="shared" si="33"/>
        <v>2.6057958116689287E-5</v>
      </c>
      <c r="BG63">
        <f t="shared" si="34"/>
        <v>1.8750945293567505E-5</v>
      </c>
      <c r="BJ63">
        <f t="shared" si="48"/>
        <v>2</v>
      </c>
      <c r="BK63">
        <f t="shared" si="35"/>
        <v>1.0763924103170259E-4</v>
      </c>
      <c r="BL63">
        <f t="shared" si="36"/>
        <v>1.9525921281915587E-5</v>
      </c>
      <c r="BM63">
        <f t="shared" si="37"/>
        <v>1.0408217608127979E-4</v>
      </c>
      <c r="BN63">
        <f t="shared" si="38"/>
        <v>2.9288881922873382E-5</v>
      </c>
      <c r="BO63">
        <f t="shared" si="39"/>
        <v>3.1224652824383931E-5</v>
      </c>
      <c r="BP63">
        <f t="shared" si="40"/>
        <v>2.1285368526048559E-5</v>
      </c>
    </row>
    <row r="64" spans="2:68" x14ac:dyDescent="0.25">
      <c r="E64">
        <f t="shared" si="41"/>
        <v>22</v>
      </c>
      <c r="F64" s="3">
        <v>7.0769679543899344E-2</v>
      </c>
      <c r="G64" s="3">
        <v>0.28307871817559738</v>
      </c>
      <c r="H64" s="3">
        <v>0.14153935908779869</v>
      </c>
      <c r="I64" s="3">
        <v>0.28307871817559738</v>
      </c>
      <c r="J64" s="3">
        <v>0.14153935908779869</v>
      </c>
      <c r="K64" s="3">
        <v>9.4359572725199126E-2</v>
      </c>
      <c r="M64" s="8">
        <f t="shared" si="0"/>
        <v>1.186951519998339E-4</v>
      </c>
      <c r="N64" s="7">
        <f t="shared" si="1"/>
        <v>2.3739030399966782E-5</v>
      </c>
      <c r="O64" s="8">
        <f t="shared" si="2"/>
        <v>1.186951519998339E-4</v>
      </c>
      <c r="P64" s="6">
        <f t="shared" si="3"/>
        <v>3.5608545599950177E-5</v>
      </c>
      <c r="Q64" s="6">
        <f t="shared" si="4"/>
        <v>3.5608545599950177E-5</v>
      </c>
      <c r="R64" s="7">
        <f t="shared" si="5"/>
        <v>2.3739030399966782E-5</v>
      </c>
      <c r="T64">
        <f t="shared" si="42"/>
        <v>22</v>
      </c>
      <c r="U64">
        <f t="shared" si="43"/>
        <v>0.01</v>
      </c>
      <c r="V64">
        <f t="shared" si="6"/>
        <v>1.4695508595564205E-5</v>
      </c>
      <c r="W64">
        <f t="shared" si="7"/>
        <v>8.0998820206875626E-7</v>
      </c>
      <c r="X64">
        <f t="shared" si="8"/>
        <v>7.8326286130763199E-6</v>
      </c>
      <c r="Y64">
        <f t="shared" si="9"/>
        <v>1.2149823031031344E-6</v>
      </c>
      <c r="Z64">
        <f t="shared" si="10"/>
        <v>2.3497885839228963E-6</v>
      </c>
      <c r="AA64">
        <f t="shared" si="11"/>
        <v>2.274734342049932E-6</v>
      </c>
      <c r="AC64">
        <f t="shared" si="44"/>
        <v>0.05</v>
      </c>
      <c r="AD64">
        <f t="shared" si="12"/>
        <v>4.914112236121677E-5</v>
      </c>
      <c r="AE64">
        <f t="shared" si="13"/>
        <v>3.5635765818354821E-6</v>
      </c>
      <c r="AF64">
        <f t="shared" si="50"/>
        <v>3.0984533039349341E-5</v>
      </c>
      <c r="AG64">
        <f t="shared" si="14"/>
        <v>5.3453648727532234E-6</v>
      </c>
      <c r="AH64">
        <f t="shared" si="15"/>
        <v>9.2953599118048032E-6</v>
      </c>
      <c r="AI64">
        <f t="shared" si="16"/>
        <v>8.2221878160986502E-6</v>
      </c>
      <c r="AK64">
        <f t="shared" si="45"/>
        <v>0.1</v>
      </c>
      <c r="AL64">
        <f t="shared" si="17"/>
        <v>6.9505987431054016E-5</v>
      </c>
      <c r="AM64">
        <f t="shared" si="18"/>
        <v>6.196906607869868E-6</v>
      </c>
      <c r="AN64">
        <f t="shared" si="19"/>
        <v>4.914112236121677E-5</v>
      </c>
      <c r="AO64">
        <f t="shared" si="20"/>
        <v>9.2953599118048032E-6</v>
      </c>
      <c r="AP64">
        <f t="shared" si="21"/>
        <v>1.4742336708365032E-5</v>
      </c>
      <c r="AQ64">
        <f t="shared" si="22"/>
        <v>1.2213975399879528E-5</v>
      </c>
      <c r="AS64">
        <f t="shared" si="46"/>
        <v>0.3</v>
      </c>
      <c r="AT64">
        <f t="shared" si="23"/>
        <v>9.6039529563889532E-5</v>
      </c>
      <c r="AU64">
        <f t="shared" si="24"/>
        <v>1.2213975399879526E-5</v>
      </c>
      <c r="AV64">
        <f t="shared" si="25"/>
        <v>8.0646367910475509E-5</v>
      </c>
      <c r="AW64">
        <f t="shared" si="26"/>
        <v>1.8320963099819291E-5</v>
      </c>
      <c r="AX64">
        <f t="shared" si="27"/>
        <v>2.4193910373142655E-5</v>
      </c>
      <c r="AY64">
        <f t="shared" si="28"/>
        <v>1.8058922903217169E-5</v>
      </c>
      <c r="BA64">
        <f t="shared" si="47"/>
        <v>0.5</v>
      </c>
      <c r="BB64">
        <f t="shared" si="29"/>
        <v>1.0397815112978927E-4</v>
      </c>
      <c r="BC64">
        <f t="shared" si="30"/>
        <v>1.5157499398830265E-5</v>
      </c>
      <c r="BD64">
        <f t="shared" si="31"/>
        <v>9.2508082566131167E-5</v>
      </c>
      <c r="BE64">
        <f t="shared" si="32"/>
        <v>2.2736249098245398E-5</v>
      </c>
      <c r="BF64">
        <f t="shared" si="33"/>
        <v>2.7752424769839353E-5</v>
      </c>
      <c r="BG64">
        <f t="shared" si="34"/>
        <v>1.9970259998607334E-5</v>
      </c>
      <c r="BJ64">
        <f t="shared" si="48"/>
        <v>2</v>
      </c>
      <c r="BK64">
        <f t="shared" si="35"/>
        <v>1.1463868065325092E-4</v>
      </c>
      <c r="BL64">
        <f t="shared" si="36"/>
        <v>2.0795630225957853E-5</v>
      </c>
      <c r="BM64">
        <f t="shared" si="37"/>
        <v>1.1085031101216166E-4</v>
      </c>
      <c r="BN64">
        <f t="shared" si="38"/>
        <v>3.119344533893678E-5</v>
      </c>
      <c r="BO64">
        <f t="shared" si="39"/>
        <v>3.3255093303648505E-5</v>
      </c>
      <c r="BP64">
        <f t="shared" si="40"/>
        <v>2.2669488763171021E-5</v>
      </c>
    </row>
    <row r="65" spans="5:68" x14ac:dyDescent="0.25">
      <c r="E65">
        <f t="shared" si="41"/>
        <v>23</v>
      </c>
      <c r="F65" s="3">
        <v>7.0769679543899344E-2</v>
      </c>
      <c r="G65" s="3">
        <v>0.28307871817559738</v>
      </c>
      <c r="H65" s="3">
        <v>0.14153935908779869</v>
      </c>
      <c r="I65" s="3">
        <v>0.28307871817559738</v>
      </c>
      <c r="J65" s="3">
        <v>0.14153935908779869</v>
      </c>
      <c r="K65" s="3">
        <v>9.4359572725199126E-2</v>
      </c>
      <c r="M65" s="8">
        <f t="shared" si="0"/>
        <v>1.2641352256646243E-4</v>
      </c>
      <c r="N65" s="7">
        <f t="shared" si="1"/>
        <v>2.5282704513292488E-5</v>
      </c>
      <c r="O65" s="8">
        <f t="shared" si="2"/>
        <v>1.2641352256646243E-4</v>
      </c>
      <c r="P65" s="6">
        <f t="shared" si="3"/>
        <v>3.792405676993873E-5</v>
      </c>
      <c r="Q65" s="6">
        <f t="shared" si="4"/>
        <v>3.792405676993873E-5</v>
      </c>
      <c r="R65" s="7">
        <f t="shared" si="5"/>
        <v>2.5282704513292488E-5</v>
      </c>
      <c r="T65">
        <f t="shared" si="42"/>
        <v>23</v>
      </c>
      <c r="U65">
        <f t="shared" si="43"/>
        <v>0.01</v>
      </c>
      <c r="V65">
        <f t="shared" si="6"/>
        <v>1.565111107043022E-5</v>
      </c>
      <c r="W65">
        <f t="shared" si="7"/>
        <v>8.6265917466393507E-7</v>
      </c>
      <c r="X65">
        <f t="shared" si="8"/>
        <v>8.3419596946573531E-6</v>
      </c>
      <c r="Y65">
        <f t="shared" si="9"/>
        <v>1.2939887619959026E-6</v>
      </c>
      <c r="Z65">
        <f t="shared" si="10"/>
        <v>2.5025879083972061E-6</v>
      </c>
      <c r="AA65">
        <f t="shared" si="11"/>
        <v>2.4226531264043415E-6</v>
      </c>
      <c r="AC65">
        <f t="shared" si="44"/>
        <v>0.05</v>
      </c>
      <c r="AD65">
        <f t="shared" si="12"/>
        <v>5.2336614224645506E-5</v>
      </c>
      <c r="AE65">
        <f t="shared" si="13"/>
        <v>3.7953047033109421E-6</v>
      </c>
      <c r="AF65">
        <f t="shared" si="50"/>
        <v>3.2999359287956171E-5</v>
      </c>
      <c r="AG65">
        <f t="shared" si="14"/>
        <v>5.6929570549664127E-6</v>
      </c>
      <c r="AH65">
        <f t="shared" si="15"/>
        <v>9.8998077863868524E-6</v>
      </c>
      <c r="AI65">
        <f t="shared" si="16"/>
        <v>8.7568507013456934E-6</v>
      </c>
      <c r="AK65">
        <f t="shared" si="45"/>
        <v>0.1</v>
      </c>
      <c r="AL65">
        <f t="shared" si="17"/>
        <v>7.4025742101346286E-5</v>
      </c>
      <c r="AM65">
        <f t="shared" si="18"/>
        <v>6.5998718575912349E-6</v>
      </c>
      <c r="AN65">
        <f t="shared" si="19"/>
        <v>5.2336614224645506E-5</v>
      </c>
      <c r="AO65">
        <f t="shared" si="20"/>
        <v>9.8998077863868524E-6</v>
      </c>
      <c r="AP65">
        <f t="shared" si="21"/>
        <v>1.5700984267393652E-5</v>
      </c>
      <c r="AQ65">
        <f t="shared" si="22"/>
        <v>1.3008211614582611E-5</v>
      </c>
      <c r="AS65">
        <f t="shared" si="46"/>
        <v>0.3</v>
      </c>
      <c r="AT65">
        <f t="shared" si="23"/>
        <v>1.0228467661269077E-4</v>
      </c>
      <c r="AU65">
        <f t="shared" si="24"/>
        <v>1.3008211614582609E-5</v>
      </c>
      <c r="AV65">
        <f t="shared" si="25"/>
        <v>8.5890546311178688E-5</v>
      </c>
      <c r="AW65">
        <f t="shared" si="26"/>
        <v>1.9512317421873913E-5</v>
      </c>
      <c r="AX65">
        <f t="shared" si="27"/>
        <v>2.5767163893353606E-5</v>
      </c>
      <c r="AY65">
        <f t="shared" si="28"/>
        <v>1.9233237579535205E-5</v>
      </c>
      <c r="BA65">
        <f t="shared" si="47"/>
        <v>0.5</v>
      </c>
      <c r="BB65">
        <f t="shared" si="29"/>
        <v>1.1073952164687442E-4</v>
      </c>
      <c r="BC65">
        <f t="shared" si="30"/>
        <v>1.6143143675386605E-5</v>
      </c>
      <c r="BD65">
        <f t="shared" si="31"/>
        <v>9.8523590778755281E-5</v>
      </c>
      <c r="BE65">
        <f t="shared" si="32"/>
        <v>2.4214715513079906E-5</v>
      </c>
      <c r="BF65">
        <f t="shared" si="33"/>
        <v>2.9557077233626584E-5</v>
      </c>
      <c r="BG65">
        <f t="shared" si="34"/>
        <v>2.1268862884944138E-5</v>
      </c>
      <c r="BJ65">
        <f t="shared" si="48"/>
        <v>2</v>
      </c>
      <c r="BK65">
        <f t="shared" si="35"/>
        <v>1.2209327170977879E-4</v>
      </c>
      <c r="BL65">
        <f t="shared" si="36"/>
        <v>2.2147904329374883E-5</v>
      </c>
      <c r="BM65">
        <f t="shared" si="37"/>
        <v>1.1805855636508967E-4</v>
      </c>
      <c r="BN65">
        <f t="shared" si="38"/>
        <v>3.3221856494062325E-5</v>
      </c>
      <c r="BO65">
        <f t="shared" si="39"/>
        <v>3.5417566909526901E-5</v>
      </c>
      <c r="BP65">
        <f t="shared" si="40"/>
        <v>2.4143613964429623E-5</v>
      </c>
    </row>
    <row r="66" spans="5:68" x14ac:dyDescent="0.25">
      <c r="E66">
        <f t="shared" si="41"/>
        <v>24</v>
      </c>
      <c r="F66" s="3">
        <v>7.0769679543899344E-2</v>
      </c>
      <c r="G66" s="3">
        <v>0.28307871817559738</v>
      </c>
      <c r="H66" s="3">
        <v>0.14153935908779869</v>
      </c>
      <c r="I66" s="3">
        <v>0.28307871817559738</v>
      </c>
      <c r="J66" s="3">
        <v>0.14153935908779869</v>
      </c>
      <c r="K66" s="3">
        <v>9.4359572725199126E-2</v>
      </c>
      <c r="M66" s="8">
        <f t="shared" ref="M66:M92" si="51">EXP(Vslope_r1*$E66+Vint_r1)*av_r1*Vmod_r1</f>
        <v>1.3463379437505477E-4</v>
      </c>
      <c r="N66" s="7">
        <f t="shared" ref="N66:N92" si="52">EXP(Vslope_r2*$E66+Vint_r2)*av_r2*Vmod_r2</f>
        <v>2.6926758875010953E-5</v>
      </c>
      <c r="O66" s="8">
        <f t="shared" ref="O66:O92" si="53">EXP(Vslope_r3*$E66+Vint_r3)*av_r3*Vmod_r3</f>
        <v>1.3463379437505477E-4</v>
      </c>
      <c r="P66" s="6">
        <f t="shared" ref="P66:P92" si="54">EXP(Vslope_k1*$E66+Vint_k1)*av_k1*Vmod_k1</f>
        <v>4.0390138312516426E-5</v>
      </c>
      <c r="Q66" s="6">
        <f t="shared" ref="Q66:Q92" si="55">EXP(Vslope_k2*$E66+Vint_k2)*av_k2*Vmod_k2</f>
        <v>4.0390138312516426E-5</v>
      </c>
      <c r="R66" s="7">
        <f t="shared" ref="R66:R92" si="56">EXP(Vslope_k3*$E66+Vint_k3)*av_k3*Vmod_k3</f>
        <v>2.6926758875010953E-5</v>
      </c>
      <c r="T66">
        <f t="shared" si="42"/>
        <v>24</v>
      </c>
      <c r="U66">
        <f t="shared" si="43"/>
        <v>0.01</v>
      </c>
      <c r="V66">
        <f t="shared" si="6"/>
        <v>1.6668853353798388E-5</v>
      </c>
      <c r="W66">
        <f t="shared" si="7"/>
        <v>9.1875517412621725E-7</v>
      </c>
      <c r="X66">
        <f t="shared" si="8"/>
        <v>8.8844109665958658E-6</v>
      </c>
      <c r="Y66">
        <f t="shared" si="9"/>
        <v>1.3781327611893258E-6</v>
      </c>
      <c r="Z66">
        <f t="shared" si="10"/>
        <v>2.6653232899787595E-6</v>
      </c>
      <c r="AA66">
        <f t="shared" si="11"/>
        <v>2.5801906017682555E-6</v>
      </c>
      <c r="AC66">
        <f t="shared" si="44"/>
        <v>0.05</v>
      </c>
      <c r="AD66">
        <f t="shared" si="12"/>
        <v>5.573989882374238E-5</v>
      </c>
      <c r="AE66">
        <f t="shared" si="13"/>
        <v>4.0421013720869591E-6</v>
      </c>
      <c r="AF66">
        <f t="shared" si="50"/>
        <v>3.5145203319110181E-5</v>
      </c>
      <c r="AG66">
        <f t="shared" si="14"/>
        <v>6.0631520581304382E-6</v>
      </c>
      <c r="AH66">
        <f t="shared" si="15"/>
        <v>1.0543560995733053E-5</v>
      </c>
      <c r="AI66">
        <f t="shared" si="16"/>
        <v>9.326281024074642E-6</v>
      </c>
      <c r="AK66">
        <f t="shared" si="45"/>
        <v>0.1</v>
      </c>
      <c r="AL66">
        <f t="shared" si="17"/>
        <v>7.8839402131948599E-5</v>
      </c>
      <c r="AM66">
        <f t="shared" si="18"/>
        <v>7.0290406638220359E-6</v>
      </c>
      <c r="AN66">
        <f t="shared" si="19"/>
        <v>5.573989882374238E-5</v>
      </c>
      <c r="AO66">
        <f t="shared" si="20"/>
        <v>1.0543560995733053E-5</v>
      </c>
      <c r="AP66">
        <f t="shared" si="21"/>
        <v>1.6721969647122711E-5</v>
      </c>
      <c r="AQ66">
        <f t="shared" si="22"/>
        <v>1.385409449993087E-5</v>
      </c>
      <c r="AS66">
        <f t="shared" si="46"/>
        <v>0.3</v>
      </c>
      <c r="AT66">
        <f t="shared" si="23"/>
        <v>1.0893592583461027E-4</v>
      </c>
      <c r="AU66">
        <f t="shared" si="24"/>
        <v>1.385409449993087E-5</v>
      </c>
      <c r="AV66">
        <f t="shared" si="25"/>
        <v>9.1475737057644695E-5</v>
      </c>
      <c r="AW66">
        <f t="shared" si="26"/>
        <v>2.0781141749896302E-5</v>
      </c>
      <c r="AX66">
        <f t="shared" si="27"/>
        <v>2.7442721117293404E-5</v>
      </c>
      <c r="AY66">
        <f t="shared" si="28"/>
        <v>2.048391422751714E-5</v>
      </c>
      <c r="BA66">
        <f t="shared" si="47"/>
        <v>0.5</v>
      </c>
      <c r="BB66">
        <f t="shared" si="29"/>
        <v>1.1794056271755738E-4</v>
      </c>
      <c r="BC66">
        <f t="shared" si="30"/>
        <v>1.719288128385383E-5</v>
      </c>
      <c r="BD66">
        <f t="shared" si="31"/>
        <v>1.0493026847681631E-4</v>
      </c>
      <c r="BE66">
        <f t="shared" si="32"/>
        <v>2.5789321925780745E-5</v>
      </c>
      <c r="BF66">
        <f t="shared" si="33"/>
        <v>3.1479080543044891E-5</v>
      </c>
      <c r="BG66">
        <f t="shared" si="34"/>
        <v>2.2651909812396076E-5</v>
      </c>
      <c r="BJ66">
        <f t="shared" si="48"/>
        <v>2</v>
      </c>
      <c r="BK66">
        <f t="shared" si="35"/>
        <v>1.3003261126047467E-4</v>
      </c>
      <c r="BL66">
        <f t="shared" si="36"/>
        <v>2.3588112543511476E-5</v>
      </c>
      <c r="BM66">
        <f t="shared" si="37"/>
        <v>1.2573553112972234E-4</v>
      </c>
      <c r="BN66">
        <f t="shared" si="38"/>
        <v>3.5382168815267207E-5</v>
      </c>
      <c r="BO66">
        <f t="shared" si="39"/>
        <v>3.7720659338916701E-5</v>
      </c>
      <c r="BP66">
        <f t="shared" si="40"/>
        <v>2.5713596868157285E-5</v>
      </c>
    </row>
    <row r="67" spans="5:68" x14ac:dyDescent="0.25">
      <c r="E67">
        <f t="shared" si="41"/>
        <v>25</v>
      </c>
      <c r="F67" s="3">
        <v>7.0769679543899344E-2</v>
      </c>
      <c r="G67" s="3">
        <v>0.28307871817559738</v>
      </c>
      <c r="H67" s="3">
        <v>0.14153935908779869</v>
      </c>
      <c r="I67" s="3">
        <v>0.28307871817559738</v>
      </c>
      <c r="J67" s="3">
        <v>0.14153935908779869</v>
      </c>
      <c r="K67" s="3">
        <v>9.4359572725199126E-2</v>
      </c>
      <c r="M67" s="8">
        <f t="shared" si="51"/>
        <v>1.4338860447698218E-4</v>
      </c>
      <c r="N67" s="7">
        <f t="shared" si="52"/>
        <v>2.8677720895396434E-5</v>
      </c>
      <c r="O67" s="8">
        <f t="shared" si="53"/>
        <v>1.4338860447698218E-4</v>
      </c>
      <c r="P67" s="6">
        <f t="shared" si="54"/>
        <v>4.3016581343094651E-5</v>
      </c>
      <c r="Q67" s="6">
        <f t="shared" si="55"/>
        <v>4.3016581343094651E-5</v>
      </c>
      <c r="R67" s="7">
        <f t="shared" si="56"/>
        <v>2.8677720895396434E-5</v>
      </c>
      <c r="T67">
        <f t="shared" si="42"/>
        <v>25</v>
      </c>
      <c r="U67">
        <f t="shared" si="43"/>
        <v>0.01</v>
      </c>
      <c r="V67">
        <f t="shared" ref="V67:V92" si="57">($U67*$M67)/($U67+$F67)</f>
        <v>1.7752776201006056E-5</v>
      </c>
      <c r="W67">
        <f t="shared" ref="W67:W92" si="58">($U67*$N67)/($U67+$G67)</f>
        <v>9.7849891912705349E-7</v>
      </c>
      <c r="X67">
        <f t="shared" ref="X67:X92" si="59">($U67*$O67)/($U67+$H67)</f>
        <v>9.4621361301855493E-6</v>
      </c>
      <c r="Y67">
        <f t="shared" ref="Y67:Y92" si="60">($U67*$P67)/($U67+$I67)</f>
        <v>1.4677483786905801E-6</v>
      </c>
      <c r="Z67">
        <f t="shared" ref="Z67:Z92" si="61">($U67*$Q67)/($U67+$J67)</f>
        <v>2.8386408390556647E-6</v>
      </c>
      <c r="AA67">
        <f t="shared" ref="AA67:AA92" si="62">($U67*$R67)/($U67+$K67)</f>
        <v>2.7479722412155667E-6</v>
      </c>
      <c r="AC67">
        <f t="shared" si="44"/>
        <v>0.05</v>
      </c>
      <c r="AD67">
        <f t="shared" ref="AD67:AD92" si="63">($AC67*$M67)/($AC67+$F67)</f>
        <v>5.9364488263323141E-5</v>
      </c>
      <c r="AE67">
        <f t="shared" ref="AE67:AE92" si="64">($AC67*$N67)/($AC67+$G67)</f>
        <v>4.3049464481662997E-6</v>
      </c>
      <c r="AF67">
        <f t="shared" ref="AF67:AF92" si="65">($AC67*$O67)/($AC67+$H67)</f>
        <v>3.7430584805093524E-5</v>
      </c>
      <c r="AG67">
        <f t="shared" ref="AG67:AG92" si="66">($AC67*$P67)/($AC67+$I67)</f>
        <v>6.4574196722494491E-6</v>
      </c>
      <c r="AH67">
        <f t="shared" ref="AH67:AH92" si="67">($AC67*$Q67)/($AC67+$J67)</f>
        <v>1.1229175441528056E-5</v>
      </c>
      <c r="AI67">
        <f t="shared" ref="AI67:AI92" si="68">($AC67*$R67)/($AC67+$K67)</f>
        <v>9.9327396008531234E-6</v>
      </c>
      <c r="AK67">
        <f t="shared" si="45"/>
        <v>0.1</v>
      </c>
      <c r="AL67">
        <f t="shared" ref="AL67:AL92" si="69">(AK67*$M67)/(AK67+$F67)</f>
        <v>8.3966079259475111E-5</v>
      </c>
      <c r="AM67">
        <f t="shared" ref="AM67:AM92" si="70">(AK67*$N67)/(AK67+$G67)</f>
        <v>7.4861169610187044E-6</v>
      </c>
      <c r="AN67">
        <f t="shared" ref="AN67:AN92" si="71">(AK67*$O67)/(AK67+$H67)</f>
        <v>5.9364488263323141E-5</v>
      </c>
      <c r="AO67">
        <f t="shared" ref="AO67:AO92" si="72">(AK67*$P67)/(AK67+$I67)</f>
        <v>1.1229175441528056E-5</v>
      </c>
      <c r="AP67">
        <f t="shared" ref="AP67:AP92" si="73">(AK67*$Q67)/(AK67+$J67)</f>
        <v>1.780934647899694E-5</v>
      </c>
      <c r="AQ67">
        <f t="shared" ref="AQ67:AQ92" si="74">(AK67*$R67)/(AK67+$K67)</f>
        <v>1.4754982475673197E-5</v>
      </c>
      <c r="AS67">
        <f t="shared" si="46"/>
        <v>0.3</v>
      </c>
      <c r="AT67">
        <f t="shared" ref="AT67:AT92" si="75">(AS67*$M67)/(AS67+$F67)</f>
        <v>1.1601968477037094E-4</v>
      </c>
      <c r="AU67">
        <f t="shared" ref="AU67:AU92" si="76">(AS67*$N67)/(AS67+$G67)</f>
        <v>1.4754982475673196E-5</v>
      </c>
      <c r="AV67">
        <f t="shared" ref="AV67:AV92" si="77">(AS67*$O67)/(AS67+$H67)</f>
        <v>9.7424115104857375E-5</v>
      </c>
      <c r="AW67">
        <f t="shared" ref="AW67:AW92" si="78">(AS67*$P67)/(AS67+$I67)</f>
        <v>2.2132473713509795E-5</v>
      </c>
      <c r="AX67">
        <f t="shared" ref="AX67:AX92" si="79">(AS67*$Q67)/(AS67+$J67)</f>
        <v>2.9227234531457213E-5</v>
      </c>
      <c r="AY67">
        <f t="shared" ref="AY67:AY92" si="80">(AS67*$R67)/(AS67+$K67)</f>
        <v>2.1815918424817758E-5</v>
      </c>
      <c r="BA67">
        <f t="shared" si="47"/>
        <v>0.5</v>
      </c>
      <c r="BB67">
        <f t="shared" ref="BB67:BB92" si="81">(BA67*$M67)/(BA67+$F67)</f>
        <v>1.2560986472824175E-4</v>
      </c>
      <c r="BC67">
        <f t="shared" ref="BC67:BC92" si="82">(BA67*$N67)/(BA67+$G67)</f>
        <v>1.8310880011021925E-5</v>
      </c>
      <c r="BD67">
        <f t="shared" ref="BD67:BD92" si="83">(BA67*$O67)/(BA67+$H67)</f>
        <v>1.1175355217555604E-4</v>
      </c>
      <c r="BE67">
        <f t="shared" ref="BE67:BE92" si="84">(BA67*$P67)/(BA67+$I67)</f>
        <v>2.7466320016532887E-5</v>
      </c>
      <c r="BF67">
        <f t="shared" ref="BF67:BF92" si="85">(BA67*$Q67)/(BA67+$J67)</f>
        <v>3.3526065652666806E-5</v>
      </c>
      <c r="BG67">
        <f t="shared" ref="BG67:BG92" si="86">(BA67*$R67)/(BA67+$K67)</f>
        <v>2.4124891910048799E-5</v>
      </c>
      <c r="BJ67">
        <f t="shared" si="48"/>
        <v>2</v>
      </c>
      <c r="BK67">
        <f t="shared" ref="BK67:BK92" si="87">(BJ67*$M67)/(BJ67+$F67)</f>
        <v>1.3848822096773646E-4</v>
      </c>
      <c r="BL67">
        <f t="shared" ref="BL67:BL92" si="88">(BJ67*$N67)/(BJ67+$G67)</f>
        <v>2.5121972945648349E-5</v>
      </c>
      <c r="BM67">
        <f t="shared" ref="BM67:BM92" si="89">(BJ67*$O67)/(BJ67+$H67)</f>
        <v>1.3391171529815769E-4</v>
      </c>
      <c r="BN67">
        <f t="shared" ref="BN67:BN92" si="90">(BJ67*$P67)/(BJ67+$I67)</f>
        <v>3.7682959418472521E-5</v>
      </c>
      <c r="BO67">
        <f t="shared" ref="BO67:BO92" si="91">(BJ67*$Q67)/(BJ67+$J67)</f>
        <v>4.0173514589447303E-5</v>
      </c>
      <c r="BP67">
        <f t="shared" ref="BP67:BP92" si="92">(BJ67*$R67)/(BJ67+$K67)</f>
        <v>2.7385670797761561E-5</v>
      </c>
    </row>
    <row r="68" spans="5:68" x14ac:dyDescent="0.25">
      <c r="E68">
        <f t="shared" ref="E68:E92" si="93">E67+1</f>
        <v>26</v>
      </c>
      <c r="F68" s="3">
        <v>7.0769679543899344E-2</v>
      </c>
      <c r="G68" s="3">
        <v>0.28307871817559738</v>
      </c>
      <c r="H68" s="3">
        <v>0.14153935908779869</v>
      </c>
      <c r="I68" s="3">
        <v>0.28307871817559738</v>
      </c>
      <c r="J68" s="3">
        <v>0.14153935908779869</v>
      </c>
      <c r="K68" s="3">
        <v>9.4359572725199126E-2</v>
      </c>
      <c r="M68" s="8">
        <f t="shared" si="51"/>
        <v>1.527127122079081E-4</v>
      </c>
      <c r="N68" s="7">
        <f t="shared" si="52"/>
        <v>3.0542542441581622E-5</v>
      </c>
      <c r="O68" s="8">
        <f t="shared" si="53"/>
        <v>1.527127122079081E-4</v>
      </c>
      <c r="P68" s="6">
        <f t="shared" si="54"/>
        <v>4.5813813662372433E-5</v>
      </c>
      <c r="Q68" s="6">
        <f t="shared" si="55"/>
        <v>4.5813813662372433E-5</v>
      </c>
      <c r="R68" s="7">
        <f t="shared" si="56"/>
        <v>3.0542542441581622E-5</v>
      </c>
      <c r="T68">
        <f t="shared" ref="T68:T92" si="94">T67+1</f>
        <v>26</v>
      </c>
      <c r="U68">
        <f t="shared" ref="U68:U92" si="95">U67</f>
        <v>0.01</v>
      </c>
      <c r="V68">
        <f t="shared" si="57"/>
        <v>1.8907183124938215E-5</v>
      </c>
      <c r="W68">
        <f t="shared" si="58"/>
        <v>1.0421276110291344E-6</v>
      </c>
      <c r="X68">
        <f t="shared" si="59"/>
        <v>1.0077428935107848E-5</v>
      </c>
      <c r="Y68">
        <f t="shared" si="60"/>
        <v>1.5631914165437015E-6</v>
      </c>
      <c r="Z68">
        <f t="shared" si="61"/>
        <v>3.0232286805323547E-6</v>
      </c>
      <c r="AA68">
        <f t="shared" si="62"/>
        <v>2.9266641903571809E-6</v>
      </c>
      <c r="AC68">
        <f t="shared" ref="AC68:AC92" si="96">AC67</f>
        <v>0.05</v>
      </c>
      <c r="AD68">
        <f t="shared" si="63"/>
        <v>6.322477329767095E-5</v>
      </c>
      <c r="AE68">
        <f t="shared" si="64"/>
        <v>4.5848835087505879E-6</v>
      </c>
      <c r="AF68">
        <f t="shared" si="65"/>
        <v>3.9864577425548074E-5</v>
      </c>
      <c r="AG68">
        <f t="shared" si="66"/>
        <v>6.8773252631258827E-6</v>
      </c>
      <c r="AH68">
        <f t="shared" si="67"/>
        <v>1.1959373227664423E-5</v>
      </c>
      <c r="AI68">
        <f t="shared" si="68"/>
        <v>1.057863426200422E-5</v>
      </c>
      <c r="AK68">
        <f t="shared" ref="AK68:AK92" si="97">AK67</f>
        <v>0.1</v>
      </c>
      <c r="AL68">
        <f t="shared" si="69"/>
        <v>8.9426127996364031E-5</v>
      </c>
      <c r="AM68">
        <f t="shared" si="70"/>
        <v>7.9729154851096151E-6</v>
      </c>
      <c r="AN68">
        <f t="shared" si="71"/>
        <v>6.322477329767095E-5</v>
      </c>
      <c r="AO68">
        <f t="shared" si="72"/>
        <v>1.1959373227664423E-5</v>
      </c>
      <c r="AP68">
        <f t="shared" si="73"/>
        <v>1.8967431989301288E-5</v>
      </c>
      <c r="AQ68">
        <f t="shared" si="74"/>
        <v>1.5714452348979525E-5</v>
      </c>
      <c r="AS68">
        <f t="shared" ref="AS68:AS92" si="98">AS67</f>
        <v>0.3</v>
      </c>
      <c r="AT68">
        <f t="shared" si="75"/>
        <v>1.2356407815960056E-4</v>
      </c>
      <c r="AU68">
        <f t="shared" si="76"/>
        <v>1.5714452348979525E-5</v>
      </c>
      <c r="AV68">
        <f t="shared" si="77"/>
        <v>1.0375929737503309E-4</v>
      </c>
      <c r="AW68">
        <f t="shared" si="78"/>
        <v>2.3571678523469282E-5</v>
      </c>
      <c r="AX68">
        <f t="shared" si="79"/>
        <v>3.1127789212509935E-5</v>
      </c>
      <c r="AY68">
        <f t="shared" si="80"/>
        <v>2.3234538644911651E-5</v>
      </c>
      <c r="BA68">
        <f t="shared" ref="BA68:BA92" si="99">BA67</f>
        <v>0.5</v>
      </c>
      <c r="BB68">
        <f t="shared" si="81"/>
        <v>1.3377787720779112E-4</v>
      </c>
      <c r="BC68">
        <f t="shared" si="82"/>
        <v>1.9501578661682368E-5</v>
      </c>
      <c r="BD68">
        <f t="shared" si="83"/>
        <v>1.1902053244640319E-4</v>
      </c>
      <c r="BE68">
        <f t="shared" si="84"/>
        <v>2.9252367992523552E-5</v>
      </c>
      <c r="BF68">
        <f t="shared" si="85"/>
        <v>3.5706159733920962E-5</v>
      </c>
      <c r="BG68">
        <f t="shared" si="86"/>
        <v>2.5693657377756159E-5</v>
      </c>
      <c r="BJ68">
        <f t="shared" ref="BJ68:BJ92" si="100">BJ67</f>
        <v>2</v>
      </c>
      <c r="BK68">
        <f t="shared" si="87"/>
        <v>1.4749367224803494E-4</v>
      </c>
      <c r="BL68">
        <f t="shared" si="88"/>
        <v>2.6755575441558225E-5</v>
      </c>
      <c r="BM68">
        <f t="shared" si="89"/>
        <v>1.4261957088003928E-4</v>
      </c>
      <c r="BN68">
        <f t="shared" si="90"/>
        <v>4.0133363162337337E-5</v>
      </c>
      <c r="BO68">
        <f t="shared" si="91"/>
        <v>4.2785871264011795E-5</v>
      </c>
      <c r="BP68">
        <f t="shared" si="92"/>
        <v>2.9166474409969054E-5</v>
      </c>
    </row>
    <row r="69" spans="5:68" x14ac:dyDescent="0.25">
      <c r="E69">
        <f t="shared" si="93"/>
        <v>27</v>
      </c>
      <c r="F69" s="3">
        <v>7.0769679543899344E-2</v>
      </c>
      <c r="G69" s="3">
        <v>0.28307871817559738</v>
      </c>
      <c r="H69" s="3">
        <v>0.14153935908779869</v>
      </c>
      <c r="I69" s="3">
        <v>0.28307871817559738</v>
      </c>
      <c r="J69" s="3">
        <v>0.14153935908779869</v>
      </c>
      <c r="K69" s="3">
        <v>9.4359572725199126E-2</v>
      </c>
      <c r="M69" s="8">
        <f t="shared" si="51"/>
        <v>1.6264313719322832E-4</v>
      </c>
      <c r="N69" s="7">
        <f t="shared" si="52"/>
        <v>3.2528627438645661E-5</v>
      </c>
      <c r="O69" s="8">
        <f t="shared" si="53"/>
        <v>1.6264313719322832E-4</v>
      </c>
      <c r="P69" s="6">
        <f t="shared" si="54"/>
        <v>4.8792941157968491E-5</v>
      </c>
      <c r="Q69" s="6">
        <f t="shared" si="55"/>
        <v>4.8792941157968491E-5</v>
      </c>
      <c r="R69" s="7">
        <f t="shared" si="56"/>
        <v>3.2528627438645661E-5</v>
      </c>
      <c r="T69">
        <f t="shared" si="94"/>
        <v>27</v>
      </c>
      <c r="U69">
        <f t="shared" si="95"/>
        <v>0.01</v>
      </c>
      <c r="V69">
        <f t="shared" si="57"/>
        <v>2.013665748232042E-5</v>
      </c>
      <c r="W69">
        <f t="shared" si="58"/>
        <v>1.1098938756500299E-6</v>
      </c>
      <c r="X69">
        <f t="shared" si="59"/>
        <v>1.0732732286336009E-5</v>
      </c>
      <c r="Y69">
        <f t="shared" si="60"/>
        <v>1.6648408134750445E-6</v>
      </c>
      <c r="Z69">
        <f t="shared" si="61"/>
        <v>3.219819685900802E-6</v>
      </c>
      <c r="AA69">
        <f t="shared" si="62"/>
        <v>3.1169759121475547E-6</v>
      </c>
      <c r="AC69">
        <f t="shared" si="96"/>
        <v>0.05</v>
      </c>
      <c r="AD69">
        <f t="shared" si="63"/>
        <v>6.7336080466334327E-5</v>
      </c>
      <c r="AE69">
        <f t="shared" si="64"/>
        <v>4.8830239915683743E-6</v>
      </c>
      <c r="AF69">
        <f t="shared" si="65"/>
        <v>4.2456844892823111E-5</v>
      </c>
      <c r="AG69">
        <f t="shared" si="66"/>
        <v>7.3245359873525623E-6</v>
      </c>
      <c r="AH69">
        <f t="shared" si="67"/>
        <v>1.2737053467846931E-5</v>
      </c>
      <c r="AI69">
        <f t="shared" si="68"/>
        <v>1.1266529411446343E-5</v>
      </c>
      <c r="AK69">
        <f t="shared" si="97"/>
        <v>0.1</v>
      </c>
      <c r="AL69">
        <f t="shared" si="69"/>
        <v>9.5241226444661719E-5</v>
      </c>
      <c r="AM69">
        <f t="shared" si="70"/>
        <v>8.4913689785646216E-6</v>
      </c>
      <c r="AN69">
        <f t="shared" si="71"/>
        <v>6.7336080466334327E-5</v>
      </c>
      <c r="AO69">
        <f t="shared" si="72"/>
        <v>1.2737053467846931E-5</v>
      </c>
      <c r="AP69">
        <f t="shared" si="73"/>
        <v>2.0200824139900295E-5</v>
      </c>
      <c r="AQ69">
        <f t="shared" si="74"/>
        <v>1.6736313515484621E-5</v>
      </c>
      <c r="AS69">
        <f t="shared" si="98"/>
        <v>0.3</v>
      </c>
      <c r="AT69">
        <f t="shared" si="75"/>
        <v>1.3159905960484933E-4</v>
      </c>
      <c r="AU69">
        <f t="shared" si="76"/>
        <v>1.6736313515484617E-5</v>
      </c>
      <c r="AV69">
        <f t="shared" si="77"/>
        <v>1.1050643652419257E-4</v>
      </c>
      <c r="AW69">
        <f t="shared" si="78"/>
        <v>2.5104470273226928E-5</v>
      </c>
      <c r="AX69">
        <f t="shared" si="79"/>
        <v>3.3151930957257764E-5</v>
      </c>
      <c r="AY69">
        <f t="shared" si="80"/>
        <v>2.4745407253987865E-5</v>
      </c>
      <c r="BA69">
        <f t="shared" si="99"/>
        <v>0.5</v>
      </c>
      <c r="BB69">
        <f t="shared" si="81"/>
        <v>1.4247702972168744E-4</v>
      </c>
      <c r="BC69">
        <f t="shared" si="82"/>
        <v>2.0769704682072237E-5</v>
      </c>
      <c r="BD69">
        <f t="shared" si="83"/>
        <v>1.267600614750198E-4</v>
      </c>
      <c r="BE69">
        <f t="shared" si="84"/>
        <v>3.1154557023108357E-5</v>
      </c>
      <c r="BF69">
        <f t="shared" si="85"/>
        <v>3.8028018442505934E-5</v>
      </c>
      <c r="BG69">
        <f t="shared" si="86"/>
        <v>2.7364434705323744E-5</v>
      </c>
      <c r="BJ69">
        <f t="shared" si="100"/>
        <v>2</v>
      </c>
      <c r="BK69">
        <f t="shared" si="87"/>
        <v>1.5708471956094272E-4</v>
      </c>
      <c r="BL69">
        <f t="shared" si="88"/>
        <v>2.8495405944337485E-5</v>
      </c>
      <c r="BM69">
        <f t="shared" si="89"/>
        <v>1.5189367078689335E-4</v>
      </c>
      <c r="BN69">
        <f t="shared" si="90"/>
        <v>4.2743108916506226E-5</v>
      </c>
      <c r="BO69">
        <f t="shared" si="91"/>
        <v>4.5568101236067999E-5</v>
      </c>
      <c r="BP69">
        <f t="shared" si="92"/>
        <v>3.1063078052370086E-5</v>
      </c>
    </row>
    <row r="70" spans="5:68" x14ac:dyDescent="0.25">
      <c r="E70">
        <f t="shared" si="93"/>
        <v>28</v>
      </c>
      <c r="F70" s="3">
        <v>7.0769679543899344E-2</v>
      </c>
      <c r="G70" s="3">
        <v>0.28307871817559738</v>
      </c>
      <c r="H70" s="3">
        <v>0.14153935908779869</v>
      </c>
      <c r="I70" s="3">
        <v>0.28307871817559738</v>
      </c>
      <c r="J70" s="3">
        <v>0.14153935908779869</v>
      </c>
      <c r="K70" s="3">
        <v>9.4359572725199126E-2</v>
      </c>
      <c r="M70" s="8">
        <f t="shared" si="51"/>
        <v>1.7321930632756762E-4</v>
      </c>
      <c r="N70" s="7">
        <f t="shared" si="52"/>
        <v>3.4643861265513525E-5</v>
      </c>
      <c r="O70" s="8">
        <f t="shared" si="53"/>
        <v>1.7321930632756762E-4</v>
      </c>
      <c r="P70" s="6">
        <f t="shared" si="54"/>
        <v>5.1965791898270287E-5</v>
      </c>
      <c r="Q70" s="6">
        <f t="shared" si="55"/>
        <v>5.1965791898270287E-5</v>
      </c>
      <c r="R70" s="7">
        <f t="shared" si="56"/>
        <v>3.4643861265513525E-5</v>
      </c>
      <c r="T70">
        <f t="shared" si="94"/>
        <v>28</v>
      </c>
      <c r="U70">
        <f t="shared" si="95"/>
        <v>0.01</v>
      </c>
      <c r="V70">
        <f t="shared" si="57"/>
        <v>2.1446080671079145E-5</v>
      </c>
      <c r="W70">
        <f t="shared" si="58"/>
        <v>1.1820667662657356E-6</v>
      </c>
      <c r="X70">
        <f t="shared" si="59"/>
        <v>1.1430647943232228E-5</v>
      </c>
      <c r="Y70">
        <f t="shared" si="60"/>
        <v>1.7731001493986031E-6</v>
      </c>
      <c r="Z70">
        <f t="shared" si="61"/>
        <v>3.4291943829696684E-6</v>
      </c>
      <c r="AA70">
        <f t="shared" si="62"/>
        <v>3.3196630036746278E-6</v>
      </c>
      <c r="AC70">
        <f t="shared" si="96"/>
        <v>0.05</v>
      </c>
      <c r="AD70">
        <f t="shared" si="63"/>
        <v>7.1714732945284921E-5</v>
      </c>
      <c r="AE70">
        <f t="shared" si="64"/>
        <v>5.2005516076307017E-6</v>
      </c>
      <c r="AF70">
        <f t="shared" si="65"/>
        <v>4.5217679319937207E-5</v>
      </c>
      <c r="AG70">
        <f t="shared" si="66"/>
        <v>7.800827411446053E-6</v>
      </c>
      <c r="AH70">
        <f t="shared" si="67"/>
        <v>1.3565303795981162E-5</v>
      </c>
      <c r="AI70">
        <f t="shared" si="68"/>
        <v>1.1999156208179246E-5</v>
      </c>
      <c r="AK70">
        <f t="shared" si="97"/>
        <v>0.1</v>
      </c>
      <c r="AL70">
        <f t="shared" si="69"/>
        <v>1.0143446236487113E-4</v>
      </c>
      <c r="AM70">
        <f t="shared" si="70"/>
        <v>9.0435358639874414E-6</v>
      </c>
      <c r="AN70">
        <f t="shared" si="71"/>
        <v>7.1714732945284921E-5</v>
      </c>
      <c r="AO70">
        <f t="shared" si="72"/>
        <v>1.3565303795981162E-5</v>
      </c>
      <c r="AP70">
        <f t="shared" si="73"/>
        <v>2.1514419883585476E-5</v>
      </c>
      <c r="AQ70">
        <f t="shared" si="74"/>
        <v>1.7824623083780772E-5</v>
      </c>
      <c r="AS70">
        <f t="shared" si="98"/>
        <v>0.3</v>
      </c>
      <c r="AT70">
        <f t="shared" si="75"/>
        <v>1.4015653049676493E-4</v>
      </c>
      <c r="AU70">
        <f t="shared" si="76"/>
        <v>1.7824623083780772E-5</v>
      </c>
      <c r="AV70">
        <f t="shared" si="77"/>
        <v>1.1769232080607577E-4</v>
      </c>
      <c r="AW70">
        <f t="shared" si="78"/>
        <v>2.673693462567116E-5</v>
      </c>
      <c r="AX70">
        <f t="shared" si="79"/>
        <v>3.5307696241822733E-5</v>
      </c>
      <c r="AY70">
        <f t="shared" si="80"/>
        <v>2.6354522873206133E-5</v>
      </c>
      <c r="BA70">
        <f t="shared" si="99"/>
        <v>0.5</v>
      </c>
      <c r="BB70">
        <f t="shared" si="81"/>
        <v>1.5174186062755362E-4</v>
      </c>
      <c r="BC70">
        <f t="shared" si="82"/>
        <v>2.2120292929315053E-5</v>
      </c>
      <c r="BD70">
        <f t="shared" si="83"/>
        <v>1.3500286761350638E-4</v>
      </c>
      <c r="BE70">
        <f t="shared" si="84"/>
        <v>3.3180439393972579E-5</v>
      </c>
      <c r="BF70">
        <f t="shared" si="85"/>
        <v>4.050086028405191E-5</v>
      </c>
      <c r="BG70">
        <f t="shared" si="86"/>
        <v>2.9143857401562402E-5</v>
      </c>
      <c r="BJ70">
        <f t="shared" si="100"/>
        <v>2</v>
      </c>
      <c r="BK70">
        <f t="shared" si="87"/>
        <v>1.6729944236552693E-4</v>
      </c>
      <c r="BL70">
        <f t="shared" si="88"/>
        <v>3.0348372125510722E-5</v>
      </c>
      <c r="BM70">
        <f t="shared" si="89"/>
        <v>1.6177083609740558E-4</v>
      </c>
      <c r="BN70">
        <f t="shared" si="90"/>
        <v>4.5522558188266085E-5</v>
      </c>
      <c r="BO70">
        <f t="shared" si="91"/>
        <v>4.8531250829221678E-5</v>
      </c>
      <c r="BP70">
        <f t="shared" si="92"/>
        <v>3.3083011834911071E-5</v>
      </c>
    </row>
    <row r="71" spans="5:68" x14ac:dyDescent="0.25">
      <c r="E71">
        <f t="shared" si="93"/>
        <v>29</v>
      </c>
      <c r="F71" s="3">
        <v>7.0769679543899344E-2</v>
      </c>
      <c r="G71" s="3">
        <v>0.28307871817559738</v>
      </c>
      <c r="H71" s="3">
        <v>0.14153935908779869</v>
      </c>
      <c r="I71" s="3">
        <v>0.28307871817559738</v>
      </c>
      <c r="J71" s="3">
        <v>0.14153935908779869</v>
      </c>
      <c r="K71" s="3">
        <v>9.4359572725199126E-2</v>
      </c>
      <c r="M71" s="8">
        <f t="shared" si="51"/>
        <v>1.8448321031188855E-4</v>
      </c>
      <c r="N71" s="7">
        <f t="shared" si="52"/>
        <v>3.6896642062377712E-5</v>
      </c>
      <c r="O71" s="8">
        <f t="shared" si="53"/>
        <v>1.8448321031188855E-4</v>
      </c>
      <c r="P71" s="6">
        <f t="shared" si="54"/>
        <v>5.5344963093566571E-5</v>
      </c>
      <c r="Q71" s="6">
        <f t="shared" si="55"/>
        <v>5.5344963093566571E-5</v>
      </c>
      <c r="R71" s="7">
        <f t="shared" si="56"/>
        <v>3.6896642062377712E-5</v>
      </c>
      <c r="T71">
        <f t="shared" si="94"/>
        <v>29</v>
      </c>
      <c r="U71">
        <f t="shared" si="95"/>
        <v>0.01</v>
      </c>
      <c r="V71">
        <f t="shared" si="57"/>
        <v>2.2840651511019008E-5</v>
      </c>
      <c r="W71">
        <f t="shared" si="58"/>
        <v>1.2589328318363662E-6</v>
      </c>
      <c r="X71">
        <f t="shared" si="59"/>
        <v>1.2173946849346438E-5</v>
      </c>
      <c r="Y71">
        <f t="shared" si="60"/>
        <v>1.8883992477545496E-6</v>
      </c>
      <c r="Z71">
        <f t="shared" si="61"/>
        <v>3.652184054803932E-6</v>
      </c>
      <c r="AA71">
        <f t="shared" si="62"/>
        <v>3.5355301961166891E-6</v>
      </c>
      <c r="AC71">
        <f t="shared" si="96"/>
        <v>0.05</v>
      </c>
      <c r="AD71">
        <f t="shared" si="63"/>
        <v>7.6378115355033949E-5</v>
      </c>
      <c r="AE71">
        <f t="shared" si="64"/>
        <v>5.5387270409342086E-6</v>
      </c>
      <c r="AF71">
        <f t="shared" si="65"/>
        <v>4.8158042083487474E-5</v>
      </c>
      <c r="AG71">
        <f t="shared" si="66"/>
        <v>8.308090561401315E-6</v>
      </c>
      <c r="AH71">
        <f t="shared" si="67"/>
        <v>1.4447412625046245E-5</v>
      </c>
      <c r="AI71">
        <f t="shared" si="68"/>
        <v>1.2779423409839835E-5</v>
      </c>
      <c r="AK71">
        <f t="shared" si="97"/>
        <v>0.1</v>
      </c>
      <c r="AL71">
        <f t="shared" si="69"/>
        <v>1.0803042484158548E-4</v>
      </c>
      <c r="AM71">
        <f t="shared" si="70"/>
        <v>9.6316084166974955E-6</v>
      </c>
      <c r="AN71">
        <f t="shared" si="71"/>
        <v>7.6378115355033949E-5</v>
      </c>
      <c r="AO71">
        <f t="shared" si="72"/>
        <v>1.4447412625046245E-5</v>
      </c>
      <c r="AP71">
        <f t="shared" si="73"/>
        <v>2.2913434606510189E-5</v>
      </c>
      <c r="AQ71">
        <f t="shared" si="74"/>
        <v>1.8983701983408398E-5</v>
      </c>
      <c r="AS71">
        <f t="shared" si="98"/>
        <v>0.3</v>
      </c>
      <c r="AT71">
        <f t="shared" si="75"/>
        <v>1.4927046667259557E-4</v>
      </c>
      <c r="AU71">
        <f t="shared" si="76"/>
        <v>1.8983701983408395E-5</v>
      </c>
      <c r="AV71">
        <f t="shared" si="77"/>
        <v>1.2534548042989163E-4</v>
      </c>
      <c r="AW71">
        <f t="shared" si="78"/>
        <v>2.8475552975112593E-5</v>
      </c>
      <c r="AX71">
        <f t="shared" si="79"/>
        <v>3.7603644128967489E-5</v>
      </c>
      <c r="AY71">
        <f t="shared" si="80"/>
        <v>2.8068274195099863E-5</v>
      </c>
      <c r="BA71">
        <f t="shared" si="99"/>
        <v>0.5</v>
      </c>
      <c r="BB71">
        <f t="shared" si="81"/>
        <v>1.6160915420324065E-4</v>
      </c>
      <c r="BC71">
        <f t="shared" si="82"/>
        <v>2.3558705661379001E-5</v>
      </c>
      <c r="BD71">
        <f t="shared" si="83"/>
        <v>1.4378167738157501E-4</v>
      </c>
      <c r="BE71">
        <f t="shared" si="84"/>
        <v>3.5338058492068502E-5</v>
      </c>
      <c r="BF71">
        <f t="shared" si="85"/>
        <v>4.313450321447251E-5</v>
      </c>
      <c r="BG71">
        <f t="shared" si="86"/>
        <v>3.1038990331393887E-5</v>
      </c>
      <c r="BJ71">
        <f t="shared" si="100"/>
        <v>2</v>
      </c>
      <c r="BK71">
        <f t="shared" si="87"/>
        <v>1.7817839630771706E-4</v>
      </c>
      <c r="BL71">
        <f t="shared" si="88"/>
        <v>3.232183084064813E-5</v>
      </c>
      <c r="BM71">
        <f t="shared" si="89"/>
        <v>1.722902822486254E-4</v>
      </c>
      <c r="BN71">
        <f t="shared" si="90"/>
        <v>4.8482746260972201E-5</v>
      </c>
      <c r="BO71">
        <f t="shared" si="91"/>
        <v>5.1687084674587622E-5</v>
      </c>
      <c r="BP71">
        <f t="shared" si="92"/>
        <v>3.5234295526787193E-5</v>
      </c>
    </row>
    <row r="72" spans="5:68" x14ac:dyDescent="0.25">
      <c r="E72">
        <f t="shared" si="93"/>
        <v>30</v>
      </c>
      <c r="F72" s="3">
        <v>7.0769679543899344E-2</v>
      </c>
      <c r="G72" s="3">
        <v>0.28307871817559738</v>
      </c>
      <c r="H72" s="3">
        <v>0.14153935908779869</v>
      </c>
      <c r="I72" s="3">
        <v>0.28307871817559738</v>
      </c>
      <c r="J72" s="3">
        <v>0.14153935908779869</v>
      </c>
      <c r="K72" s="3">
        <v>9.4359572725199126E-2</v>
      </c>
      <c r="M72" s="8">
        <f t="shared" si="51"/>
        <v>1.9647957036971481E-4</v>
      </c>
      <c r="N72" s="7">
        <f t="shared" si="52"/>
        <v>3.9295914073942963E-5</v>
      </c>
      <c r="O72" s="8">
        <f t="shared" si="53"/>
        <v>1.9647957036971481E-4</v>
      </c>
      <c r="P72" s="6">
        <f t="shared" si="54"/>
        <v>5.8943871110914449E-5</v>
      </c>
      <c r="Q72" s="6">
        <f t="shared" si="55"/>
        <v>5.8943871110914449E-5</v>
      </c>
      <c r="R72" s="7">
        <f t="shared" si="56"/>
        <v>3.9295914073942963E-5</v>
      </c>
      <c r="T72">
        <f t="shared" si="94"/>
        <v>30</v>
      </c>
      <c r="U72">
        <f t="shared" si="95"/>
        <v>0.01</v>
      </c>
      <c r="V72">
        <f t="shared" si="57"/>
        <v>2.4325906884764315E-5</v>
      </c>
      <c r="W72">
        <f t="shared" si="58"/>
        <v>1.3407972546952016E-6</v>
      </c>
      <c r="X72">
        <f t="shared" si="59"/>
        <v>1.2965580133929347E-5</v>
      </c>
      <c r="Y72">
        <f t="shared" si="60"/>
        <v>2.0111958820428023E-6</v>
      </c>
      <c r="Z72">
        <f t="shared" si="61"/>
        <v>3.8896740401788036E-6</v>
      </c>
      <c r="AA72">
        <f t="shared" si="62"/>
        <v>3.7654345497769942E-6</v>
      </c>
      <c r="AC72">
        <f t="shared" si="96"/>
        <v>0.05</v>
      </c>
      <c r="AD72">
        <f t="shared" si="63"/>
        <v>8.1344742783015826E-5</v>
      </c>
      <c r="AE72">
        <f t="shared" si="64"/>
        <v>5.8988929537711207E-6</v>
      </c>
      <c r="AF72">
        <f t="shared" si="65"/>
        <v>5.1289607343744852E-5</v>
      </c>
      <c r="AG72">
        <f t="shared" si="66"/>
        <v>8.8483394306566815E-6</v>
      </c>
      <c r="AH72">
        <f t="shared" si="67"/>
        <v>1.5386882203123455E-5</v>
      </c>
      <c r="AI72">
        <f t="shared" si="68"/>
        <v>1.3610428921380269E-5</v>
      </c>
      <c r="AK72">
        <f t="shared" si="97"/>
        <v>0.1</v>
      </c>
      <c r="AL72">
        <f t="shared" si="69"/>
        <v>1.1505530190984886E-4</v>
      </c>
      <c r="AM72">
        <f t="shared" si="70"/>
        <v>1.0257921468748971E-5</v>
      </c>
      <c r="AN72">
        <f t="shared" si="71"/>
        <v>8.1344742783015826E-5</v>
      </c>
      <c r="AO72">
        <f t="shared" si="72"/>
        <v>1.5386882203123455E-5</v>
      </c>
      <c r="AP72">
        <f t="shared" si="73"/>
        <v>2.4403422834904751E-5</v>
      </c>
      <c r="AQ72">
        <f t="shared" si="74"/>
        <v>2.0218152120298507E-5</v>
      </c>
      <c r="AS72">
        <f t="shared" si="98"/>
        <v>0.3</v>
      </c>
      <c r="AT72">
        <f t="shared" si="75"/>
        <v>1.5897705331089637E-4</v>
      </c>
      <c r="AU72">
        <f t="shared" si="76"/>
        <v>2.0218152120298504E-5</v>
      </c>
      <c r="AV72">
        <f t="shared" si="77"/>
        <v>1.3349630083417692E-4</v>
      </c>
      <c r="AW72">
        <f t="shared" si="78"/>
        <v>3.0327228180447755E-5</v>
      </c>
      <c r="AX72">
        <f t="shared" si="79"/>
        <v>4.0048890250253073E-5</v>
      </c>
      <c r="AY72">
        <f t="shared" si="80"/>
        <v>2.9893465348684815E-5</v>
      </c>
      <c r="BA72">
        <f t="shared" si="99"/>
        <v>0.5</v>
      </c>
      <c r="BB72">
        <f t="shared" si="81"/>
        <v>1.72118086691922E-4</v>
      </c>
      <c r="BC72">
        <f t="shared" si="82"/>
        <v>2.5090653826919132E-5</v>
      </c>
      <c r="BD72">
        <f t="shared" si="83"/>
        <v>1.531313454010741E-4</v>
      </c>
      <c r="BE72">
        <f t="shared" si="84"/>
        <v>3.7635980740378701E-5</v>
      </c>
      <c r="BF72">
        <f t="shared" si="85"/>
        <v>4.5939403620322232E-5</v>
      </c>
      <c r="BG72">
        <f t="shared" si="86"/>
        <v>3.3057357765575471E-5</v>
      </c>
      <c r="BJ72">
        <f t="shared" si="100"/>
        <v>2</v>
      </c>
      <c r="BK72">
        <f t="shared" si="87"/>
        <v>1.8976477423891076E-4</v>
      </c>
      <c r="BL72">
        <f t="shared" si="88"/>
        <v>3.4423617338384404E-5</v>
      </c>
      <c r="BM72">
        <f t="shared" si="89"/>
        <v>1.8349377473352295E-4</v>
      </c>
      <c r="BN72">
        <f t="shared" si="90"/>
        <v>5.1635426007576603E-5</v>
      </c>
      <c r="BO72">
        <f t="shared" si="91"/>
        <v>5.5048132420056893E-5</v>
      </c>
      <c r="BP72">
        <f t="shared" si="92"/>
        <v>3.7525470397435885E-5</v>
      </c>
    </row>
    <row r="73" spans="5:68" x14ac:dyDescent="0.25">
      <c r="E73">
        <f t="shared" si="93"/>
        <v>31</v>
      </c>
      <c r="F73" s="3">
        <v>7.0769679543899344E-2</v>
      </c>
      <c r="G73" s="3">
        <v>0.28307871817559738</v>
      </c>
      <c r="H73" s="3">
        <v>0.14153935908779869</v>
      </c>
      <c r="I73" s="3">
        <v>0.28307871817559738</v>
      </c>
      <c r="J73" s="3">
        <v>0.14153935908779869</v>
      </c>
      <c r="K73" s="3">
        <v>9.4359572725199126E-2</v>
      </c>
      <c r="M73" s="8">
        <f t="shared" si="51"/>
        <v>2.0925601580438236E-4</v>
      </c>
      <c r="N73" s="7">
        <f t="shared" si="52"/>
        <v>4.1851203160876471E-5</v>
      </c>
      <c r="O73" s="8">
        <f t="shared" si="53"/>
        <v>2.0925601580438236E-4</v>
      </c>
      <c r="P73" s="6">
        <f t="shared" si="54"/>
        <v>6.2776804741314707E-5</v>
      </c>
      <c r="Q73" s="6">
        <f t="shared" si="55"/>
        <v>6.2776804741314707E-5</v>
      </c>
      <c r="R73" s="7">
        <f t="shared" si="56"/>
        <v>4.1851203160876471E-5</v>
      </c>
      <c r="T73">
        <f t="shared" si="94"/>
        <v>31</v>
      </c>
      <c r="U73">
        <f t="shared" si="95"/>
        <v>0.01</v>
      </c>
      <c r="V73">
        <f t="shared" si="57"/>
        <v>2.5907743720915603E-5</v>
      </c>
      <c r="W73">
        <f t="shared" si="58"/>
        <v>1.427985062218043E-6</v>
      </c>
      <c r="X73">
        <f t="shared" si="59"/>
        <v>1.3808690828838984E-5</v>
      </c>
      <c r="Y73">
        <f t="shared" si="60"/>
        <v>2.1419775933270643E-6</v>
      </c>
      <c r="Z73">
        <f t="shared" si="61"/>
        <v>4.1426072486516953E-6</v>
      </c>
      <c r="AA73">
        <f t="shared" si="62"/>
        <v>4.0102888568813486E-6</v>
      </c>
      <c r="AC73">
        <f t="shared" si="96"/>
        <v>0.05</v>
      </c>
      <c r="AD73">
        <f t="shared" si="63"/>
        <v>8.6634334294278942E-5</v>
      </c>
      <c r="AE73">
        <f t="shared" si="64"/>
        <v>6.2824793175186796E-6</v>
      </c>
      <c r="AF73">
        <f t="shared" si="65"/>
        <v>5.4624808394723365E-5</v>
      </c>
      <c r="AG73">
        <f t="shared" si="66"/>
        <v>9.4237189762780202E-6</v>
      </c>
      <c r="AH73">
        <f t="shared" si="67"/>
        <v>1.6387442518417008E-5</v>
      </c>
      <c r="AI73">
        <f t="shared" si="68"/>
        <v>1.4495472094719982E-5</v>
      </c>
      <c r="AK73">
        <f t="shared" si="97"/>
        <v>0.1</v>
      </c>
      <c r="AL73">
        <f t="shared" si="69"/>
        <v>1.2253698452985E-4</v>
      </c>
      <c r="AM73">
        <f t="shared" si="70"/>
        <v>1.0924961678944673E-5</v>
      </c>
      <c r="AN73">
        <f t="shared" si="71"/>
        <v>8.6634334294278942E-5</v>
      </c>
      <c r="AO73">
        <f t="shared" si="72"/>
        <v>1.6387442518417008E-5</v>
      </c>
      <c r="AP73">
        <f t="shared" si="73"/>
        <v>2.5990300288283683E-5</v>
      </c>
      <c r="AQ73">
        <f t="shared" si="74"/>
        <v>2.1532874647779245E-5</v>
      </c>
      <c r="AS73">
        <f t="shared" si="98"/>
        <v>0.3</v>
      </c>
      <c r="AT73">
        <f t="shared" si="75"/>
        <v>1.6931482859801079E-4</v>
      </c>
      <c r="AU73">
        <f t="shared" si="76"/>
        <v>2.1532874647779245E-5</v>
      </c>
      <c r="AV73">
        <f t="shared" si="77"/>
        <v>1.4217714332649502E-4</v>
      </c>
      <c r="AW73">
        <f t="shared" si="78"/>
        <v>3.2299311971668866E-5</v>
      </c>
      <c r="AX73">
        <f t="shared" si="79"/>
        <v>4.2653142997948511E-5</v>
      </c>
      <c r="AY73">
        <f t="shared" si="80"/>
        <v>3.183734291398036E-5</v>
      </c>
      <c r="BA73">
        <f t="shared" si="99"/>
        <v>0.5</v>
      </c>
      <c r="BB73">
        <f t="shared" si="81"/>
        <v>1.8331038184403762E-4</v>
      </c>
      <c r="BC73">
        <f t="shared" si="82"/>
        <v>2.672221973953056E-5</v>
      </c>
      <c r="BD73">
        <f t="shared" si="83"/>
        <v>1.6308899277974335E-4</v>
      </c>
      <c r="BE73">
        <f t="shared" si="84"/>
        <v>4.008332960929584E-5</v>
      </c>
      <c r="BF73">
        <f t="shared" si="85"/>
        <v>4.8926697833923004E-5</v>
      </c>
      <c r="BG73">
        <f t="shared" si="86"/>
        <v>3.5206973254409317E-5</v>
      </c>
      <c r="BJ73">
        <f t="shared" si="100"/>
        <v>2</v>
      </c>
      <c r="BK73">
        <f t="shared" si="87"/>
        <v>2.0210457770510951E-4</v>
      </c>
      <c r="BL73">
        <f t="shared" si="88"/>
        <v>3.6662076368807527E-5</v>
      </c>
      <c r="BM73">
        <f t="shared" si="89"/>
        <v>1.9542579492306525E-4</v>
      </c>
      <c r="BN73">
        <f t="shared" si="90"/>
        <v>5.4993114553211284E-5</v>
      </c>
      <c r="BO73">
        <f t="shared" si="91"/>
        <v>5.8627738476919575E-5</v>
      </c>
      <c r="BP73">
        <f t="shared" si="92"/>
        <v>3.9965633128049087E-5</v>
      </c>
    </row>
    <row r="74" spans="5:68" x14ac:dyDescent="0.25">
      <c r="E74">
        <f t="shared" si="93"/>
        <v>32</v>
      </c>
      <c r="F74" s="3">
        <v>7.0769679543899344E-2</v>
      </c>
      <c r="G74" s="3">
        <v>0.28307871817559738</v>
      </c>
      <c r="H74" s="3">
        <v>0.14153935908779869</v>
      </c>
      <c r="I74" s="3">
        <v>0.28307871817559738</v>
      </c>
      <c r="J74" s="3">
        <v>0.14153935908779869</v>
      </c>
      <c r="K74" s="3">
        <v>9.4359572725199126E-2</v>
      </c>
      <c r="M74" s="8">
        <f t="shared" si="51"/>
        <v>2.228632731022774E-4</v>
      </c>
      <c r="N74" s="7">
        <f t="shared" si="52"/>
        <v>4.4572654620455478E-5</v>
      </c>
      <c r="O74" s="8">
        <f t="shared" si="53"/>
        <v>2.228632731022774E-4</v>
      </c>
      <c r="P74" s="6">
        <f t="shared" si="54"/>
        <v>6.685898193068321E-5</v>
      </c>
      <c r="Q74" s="6">
        <f t="shared" si="55"/>
        <v>6.685898193068321E-5</v>
      </c>
      <c r="R74" s="7">
        <f t="shared" si="56"/>
        <v>4.4572654620455478E-5</v>
      </c>
      <c r="T74">
        <f t="shared" si="94"/>
        <v>32</v>
      </c>
      <c r="U74">
        <f t="shared" si="95"/>
        <v>0.01</v>
      </c>
      <c r="V74">
        <f t="shared" si="57"/>
        <v>2.7592442406701442E-5</v>
      </c>
      <c r="W74">
        <f t="shared" si="58"/>
        <v>1.520842417283601E-6</v>
      </c>
      <c r="X74">
        <f t="shared" si="59"/>
        <v>1.4706626347360699E-5</v>
      </c>
      <c r="Y74">
        <f t="shared" si="60"/>
        <v>2.2812636259254014E-6</v>
      </c>
      <c r="Z74">
        <f t="shared" si="61"/>
        <v>4.4119879042082088E-6</v>
      </c>
      <c r="AA74">
        <f t="shared" si="62"/>
        <v>4.2710652656488664E-6</v>
      </c>
      <c r="AC74">
        <f t="shared" si="96"/>
        <v>0.05</v>
      </c>
      <c r="AD74">
        <f t="shared" si="63"/>
        <v>9.226789122234419E-5</v>
      </c>
      <c r="AE74">
        <f t="shared" si="64"/>
        <v>6.6910090900729674E-6</v>
      </c>
      <c r="AF74">
        <f t="shared" si="65"/>
        <v>5.8176887028247898E-5</v>
      </c>
      <c r="AG74">
        <f t="shared" si="66"/>
        <v>1.0036513635109449E-5</v>
      </c>
      <c r="AH74">
        <f t="shared" si="67"/>
        <v>1.7453066108474364E-5</v>
      </c>
      <c r="AI74">
        <f t="shared" si="68"/>
        <v>1.5438066828205212E-5</v>
      </c>
      <c r="AK74">
        <f t="shared" si="97"/>
        <v>0.1</v>
      </c>
      <c r="AL74">
        <f t="shared" si="69"/>
        <v>1.3050517732276151E-4</v>
      </c>
      <c r="AM74">
        <f t="shared" si="70"/>
        <v>1.163537740564958E-5</v>
      </c>
      <c r="AN74">
        <f t="shared" si="71"/>
        <v>9.226789122234419E-5</v>
      </c>
      <c r="AO74">
        <f t="shared" si="72"/>
        <v>1.7453066108474364E-5</v>
      </c>
      <c r="AP74">
        <f t="shared" si="73"/>
        <v>2.768036736670325E-5</v>
      </c>
      <c r="AQ74">
        <f t="shared" si="74"/>
        <v>2.2933089425688238E-5</v>
      </c>
      <c r="AS74">
        <f t="shared" si="98"/>
        <v>0.3</v>
      </c>
      <c r="AT74">
        <f t="shared" si="75"/>
        <v>1.8032483673672967E-4</v>
      </c>
      <c r="AU74">
        <f t="shared" si="76"/>
        <v>2.2933089425688231E-5</v>
      </c>
      <c r="AV74">
        <f t="shared" si="77"/>
        <v>1.5142247356795326E-4</v>
      </c>
      <c r="AW74">
        <f t="shared" si="78"/>
        <v>3.4399634138532342E-5</v>
      </c>
      <c r="AX74">
        <f t="shared" si="79"/>
        <v>4.542674207038597E-5</v>
      </c>
      <c r="AY74">
        <f t="shared" si="80"/>
        <v>3.3907624693199695E-5</v>
      </c>
      <c r="BA74">
        <f t="shared" si="99"/>
        <v>0.5</v>
      </c>
      <c r="BB74">
        <f t="shared" si="81"/>
        <v>1.9523047657363904E-4</v>
      </c>
      <c r="BC74">
        <f t="shared" si="82"/>
        <v>2.8459881226436623E-5</v>
      </c>
      <c r="BD74">
        <f t="shared" si="83"/>
        <v>1.7369415449362724E-4</v>
      </c>
      <c r="BE74">
        <f t="shared" si="84"/>
        <v>4.2689821839654928E-5</v>
      </c>
      <c r="BF74">
        <f t="shared" si="85"/>
        <v>5.2108246348088159E-5</v>
      </c>
      <c r="BG74">
        <f t="shared" si="86"/>
        <v>3.7496371444044652E-5</v>
      </c>
      <c r="BJ74">
        <f t="shared" si="100"/>
        <v>2</v>
      </c>
      <c r="BK74">
        <f t="shared" si="87"/>
        <v>2.1524679958745052E-4</v>
      </c>
      <c r="BL74">
        <f t="shared" si="88"/>
        <v>3.9046095314727802E-5</v>
      </c>
      <c r="BM74">
        <f t="shared" si="89"/>
        <v>2.0813371667117745E-4</v>
      </c>
      <c r="BN74">
        <f t="shared" si="90"/>
        <v>5.85691429720917E-5</v>
      </c>
      <c r="BO74">
        <f t="shared" si="91"/>
        <v>6.2440115001353226E-5</v>
      </c>
      <c r="BP74">
        <f t="shared" si="92"/>
        <v>4.2564471928244057E-5</v>
      </c>
    </row>
    <row r="75" spans="5:68" x14ac:dyDescent="0.25">
      <c r="E75">
        <f t="shared" si="93"/>
        <v>33</v>
      </c>
      <c r="F75" s="3">
        <v>7.0769679543899344E-2</v>
      </c>
      <c r="G75" s="3">
        <v>0.28307871817559738</v>
      </c>
      <c r="H75" s="3">
        <v>0.14153935908779869</v>
      </c>
      <c r="I75" s="3">
        <v>0.28307871817559738</v>
      </c>
      <c r="J75" s="3">
        <v>0.14153935908779869</v>
      </c>
      <c r="K75" s="3">
        <v>9.4359572725199126E-2</v>
      </c>
      <c r="M75" s="8">
        <f t="shared" si="51"/>
        <v>2.3735536733286166E-4</v>
      </c>
      <c r="N75" s="7">
        <f t="shared" si="52"/>
        <v>4.747107346657233E-5</v>
      </c>
      <c r="O75" s="8">
        <f t="shared" si="53"/>
        <v>2.3735536733286166E-4</v>
      </c>
      <c r="P75" s="6">
        <f t="shared" si="54"/>
        <v>7.1206610199858492E-5</v>
      </c>
      <c r="Q75" s="6">
        <f t="shared" si="55"/>
        <v>7.1206610199858492E-5</v>
      </c>
      <c r="R75" s="7">
        <f t="shared" si="56"/>
        <v>4.747107346657233E-5</v>
      </c>
      <c r="T75">
        <f t="shared" si="94"/>
        <v>33</v>
      </c>
      <c r="U75">
        <f t="shared" si="95"/>
        <v>0.01</v>
      </c>
      <c r="V75">
        <f t="shared" si="57"/>
        <v>2.9386691723081063E-5</v>
      </c>
      <c r="W75">
        <f t="shared" si="58"/>
        <v>1.6197379926484515E-6</v>
      </c>
      <c r="X75">
        <f t="shared" si="59"/>
        <v>1.5662951774485397E-5</v>
      </c>
      <c r="Y75">
        <f t="shared" si="60"/>
        <v>2.4296069889726771E-6</v>
      </c>
      <c r="Z75">
        <f t="shared" si="61"/>
        <v>4.6988855323456187E-6</v>
      </c>
      <c r="AA75">
        <f t="shared" si="62"/>
        <v>4.5487991400246277E-6</v>
      </c>
      <c r="AC75">
        <f t="shared" si="96"/>
        <v>0.05</v>
      </c>
      <c r="AD75">
        <f t="shared" si="63"/>
        <v>9.8267780551071124E-5</v>
      </c>
      <c r="AE75">
        <f t="shared" si="64"/>
        <v>7.1261042624683438E-6</v>
      </c>
      <c r="AF75">
        <f t="shared" si="65"/>
        <v>6.1959946108011577E-5</v>
      </c>
      <c r="AG75">
        <f t="shared" si="66"/>
        <v>1.0689156393702515E-5</v>
      </c>
      <c r="AH75">
        <f t="shared" si="67"/>
        <v>1.8587983832403471E-5</v>
      </c>
      <c r="AI75">
        <f t="shared" si="68"/>
        <v>1.6441955517885054E-5</v>
      </c>
      <c r="AK75">
        <f t="shared" si="97"/>
        <v>0.1</v>
      </c>
      <c r="AL75">
        <f t="shared" si="69"/>
        <v>1.3899151650738169E-4</v>
      </c>
      <c r="AM75">
        <f t="shared" si="70"/>
        <v>1.2391989221602316E-5</v>
      </c>
      <c r="AN75">
        <f t="shared" si="71"/>
        <v>9.8267780551071124E-5</v>
      </c>
      <c r="AO75">
        <f t="shared" si="72"/>
        <v>1.8587983832403471E-5</v>
      </c>
      <c r="AP75">
        <f t="shared" si="73"/>
        <v>2.9480334165321332E-5</v>
      </c>
      <c r="AQ75">
        <f t="shared" si="74"/>
        <v>2.4424355744849613E-5</v>
      </c>
      <c r="AS75">
        <f t="shared" si="98"/>
        <v>0.3</v>
      </c>
      <c r="AT75">
        <f t="shared" si="75"/>
        <v>1.9205079090462031E-4</v>
      </c>
      <c r="AU75">
        <f t="shared" si="76"/>
        <v>2.4424355744849609E-5</v>
      </c>
      <c r="AV75">
        <f t="shared" si="77"/>
        <v>1.6126899841266312E-4</v>
      </c>
      <c r="AW75">
        <f t="shared" si="78"/>
        <v>3.6636533617274411E-5</v>
      </c>
      <c r="AX75">
        <f t="shared" si="79"/>
        <v>4.8380699523798927E-5</v>
      </c>
      <c r="AY75">
        <f t="shared" si="80"/>
        <v>3.6112530352839827E-5</v>
      </c>
      <c r="BA75">
        <f t="shared" si="99"/>
        <v>0.5</v>
      </c>
      <c r="BB75">
        <f t="shared" si="81"/>
        <v>2.0792569738684415E-4</v>
      </c>
      <c r="BC75">
        <f t="shared" si="82"/>
        <v>3.0310537347490159E-5</v>
      </c>
      <c r="BD75">
        <f t="shared" si="83"/>
        <v>1.849889363533018E-4</v>
      </c>
      <c r="BE75">
        <f t="shared" si="84"/>
        <v>4.5465806021235235E-5</v>
      </c>
      <c r="BF75">
        <f t="shared" si="85"/>
        <v>5.5496680905990539E-5</v>
      </c>
      <c r="BG75">
        <f t="shared" si="86"/>
        <v>3.9934641961693854E-5</v>
      </c>
      <c r="BJ75">
        <f t="shared" si="100"/>
        <v>2</v>
      </c>
      <c r="BK75">
        <f t="shared" si="87"/>
        <v>2.2924361861927664E-4</v>
      </c>
      <c r="BL75">
        <f t="shared" si="88"/>
        <v>4.1585139477368832E-5</v>
      </c>
      <c r="BM75">
        <f t="shared" si="89"/>
        <v>2.2166799440376814E-4</v>
      </c>
      <c r="BN75">
        <f t="shared" si="90"/>
        <v>6.2377709216053238E-5</v>
      </c>
      <c r="BO75">
        <f t="shared" si="91"/>
        <v>6.6500398321130437E-5</v>
      </c>
      <c r="BP75">
        <f t="shared" si="92"/>
        <v>4.5332305001287388E-5</v>
      </c>
    </row>
    <row r="76" spans="5:68" x14ac:dyDescent="0.25">
      <c r="E76">
        <f t="shared" si="93"/>
        <v>34</v>
      </c>
      <c r="F76" s="3">
        <v>7.0769679543899344E-2</v>
      </c>
      <c r="G76" s="3">
        <v>0.28307871817559738</v>
      </c>
      <c r="H76" s="3">
        <v>0.14153935908779869</v>
      </c>
      <c r="I76" s="3">
        <v>0.28307871817559738</v>
      </c>
      <c r="J76" s="3">
        <v>0.14153935908779869</v>
      </c>
      <c r="K76" s="3">
        <v>9.4359572725199126E-2</v>
      </c>
      <c r="M76" s="8">
        <f t="shared" si="51"/>
        <v>2.5278983664510325E-4</v>
      </c>
      <c r="N76" s="7">
        <f t="shared" si="52"/>
        <v>5.0557967329020647E-5</v>
      </c>
      <c r="O76" s="8">
        <f t="shared" si="53"/>
        <v>2.5278983664510325E-4</v>
      </c>
      <c r="P76" s="6">
        <f t="shared" si="54"/>
        <v>7.5836950993530964E-5</v>
      </c>
      <c r="Q76" s="6">
        <f t="shared" si="55"/>
        <v>7.5836950993530964E-5</v>
      </c>
      <c r="R76" s="7">
        <f t="shared" si="56"/>
        <v>5.0557967329020647E-5</v>
      </c>
      <c r="T76">
        <f t="shared" si="94"/>
        <v>34</v>
      </c>
      <c r="U76">
        <f t="shared" si="95"/>
        <v>0.01</v>
      </c>
      <c r="V76">
        <f t="shared" si="57"/>
        <v>3.1297615401297808E-5</v>
      </c>
      <c r="W76">
        <f t="shared" si="58"/>
        <v>1.7250644346932405E-6</v>
      </c>
      <c r="X76">
        <f t="shared" si="59"/>
        <v>1.668146402141256E-5</v>
      </c>
      <c r="Y76">
        <f t="shared" si="60"/>
        <v>2.5875966520398607E-6</v>
      </c>
      <c r="Z76">
        <f t="shared" si="61"/>
        <v>5.0044392064237672E-6</v>
      </c>
      <c r="AA76">
        <f t="shared" si="62"/>
        <v>4.8445931703985118E-6</v>
      </c>
      <c r="AC76">
        <f t="shared" si="96"/>
        <v>0.05</v>
      </c>
      <c r="AD76">
        <f t="shared" si="63"/>
        <v>1.0465782371858288E-4</v>
      </c>
      <c r="AE76">
        <f t="shared" si="64"/>
        <v>7.5894922986893973E-6</v>
      </c>
      <c r="AF76">
        <f t="shared" si="65"/>
        <v>6.598900556235763E-5</v>
      </c>
      <c r="AG76">
        <f t="shared" si="66"/>
        <v>1.1384238448034096E-5</v>
      </c>
      <c r="AH76">
        <f t="shared" si="67"/>
        <v>1.9796701668707286E-5</v>
      </c>
      <c r="AI76">
        <f t="shared" si="68"/>
        <v>1.7511123915994852E-5</v>
      </c>
      <c r="AK76">
        <f t="shared" si="97"/>
        <v>0.1</v>
      </c>
      <c r="AL76">
        <f t="shared" si="69"/>
        <v>1.4802969550582263E-4</v>
      </c>
      <c r="AM76">
        <f t="shared" si="70"/>
        <v>1.3197801112471527E-5</v>
      </c>
      <c r="AN76">
        <f t="shared" si="71"/>
        <v>1.0465782371858288E-4</v>
      </c>
      <c r="AO76">
        <f t="shared" si="72"/>
        <v>1.9796701668707286E-5</v>
      </c>
      <c r="AP76">
        <f t="shared" si="73"/>
        <v>3.1397347115574861E-5</v>
      </c>
      <c r="AQ76">
        <f t="shared" si="74"/>
        <v>2.6012594399198174E-5</v>
      </c>
      <c r="AS76">
        <f t="shared" si="98"/>
        <v>0.3</v>
      </c>
      <c r="AT76">
        <f t="shared" si="75"/>
        <v>2.0453924680902027E-4</v>
      </c>
      <c r="AU76">
        <f t="shared" si="76"/>
        <v>2.601259439919817E-5</v>
      </c>
      <c r="AV76">
        <f t="shared" si="77"/>
        <v>1.7175581164543714E-4</v>
      </c>
      <c r="AW76">
        <f t="shared" si="78"/>
        <v>3.9018891598797252E-5</v>
      </c>
      <c r="AX76">
        <f t="shared" si="79"/>
        <v>5.152674349363113E-5</v>
      </c>
      <c r="AY76">
        <f t="shared" si="80"/>
        <v>3.8460814058329604E-5</v>
      </c>
      <c r="BA76">
        <f t="shared" si="99"/>
        <v>0.5</v>
      </c>
      <c r="BB76">
        <f t="shared" si="81"/>
        <v>2.2144644828287567E-4</v>
      </c>
      <c r="BC76">
        <f t="shared" si="82"/>
        <v>3.2281535786599899E-5</v>
      </c>
      <c r="BD76">
        <f t="shared" si="83"/>
        <v>1.9701818217711828E-4</v>
      </c>
      <c r="BE76">
        <f t="shared" si="84"/>
        <v>4.8422303679899842E-5</v>
      </c>
      <c r="BF76">
        <f t="shared" si="85"/>
        <v>5.9105454653135477E-5</v>
      </c>
      <c r="BG76">
        <f t="shared" si="86"/>
        <v>4.2531465504296686E-5</v>
      </c>
      <c r="BJ76">
        <f t="shared" si="100"/>
        <v>2</v>
      </c>
      <c r="BK76">
        <f t="shared" si="87"/>
        <v>2.4415060655203516E-4</v>
      </c>
      <c r="BL76">
        <f t="shared" si="88"/>
        <v>4.4289289656575129E-5</v>
      </c>
      <c r="BM76">
        <f t="shared" si="89"/>
        <v>2.3608236343858802E-4</v>
      </c>
      <c r="BN76">
        <f t="shared" si="90"/>
        <v>6.6433934484862693E-5</v>
      </c>
      <c r="BO76">
        <f t="shared" si="91"/>
        <v>7.0824709031576397E-5</v>
      </c>
      <c r="BP76">
        <f t="shared" si="92"/>
        <v>4.828012151059063E-5</v>
      </c>
    </row>
    <row r="77" spans="5:68" x14ac:dyDescent="0.25">
      <c r="E77">
        <f t="shared" si="93"/>
        <v>35</v>
      </c>
      <c r="F77" s="3">
        <v>7.0769679543899344E-2</v>
      </c>
      <c r="G77" s="3">
        <v>0.28307871817559738</v>
      </c>
      <c r="H77" s="3">
        <v>0.14153935908779869</v>
      </c>
      <c r="I77" s="3">
        <v>0.28307871817559738</v>
      </c>
      <c r="J77" s="3">
        <v>0.14153935908779869</v>
      </c>
      <c r="K77" s="3">
        <v>9.4359572725199126E-2</v>
      </c>
      <c r="M77" s="8">
        <f t="shared" si="51"/>
        <v>2.6922796071193224E-4</v>
      </c>
      <c r="N77" s="7">
        <f t="shared" si="52"/>
        <v>5.3845592142386452E-5</v>
      </c>
      <c r="O77" s="8">
        <f t="shared" si="53"/>
        <v>2.6922796071193224E-4</v>
      </c>
      <c r="P77" s="6">
        <f t="shared" si="54"/>
        <v>8.0768388213579674E-5</v>
      </c>
      <c r="Q77" s="6">
        <f t="shared" si="55"/>
        <v>8.0768388213579674E-5</v>
      </c>
      <c r="R77" s="7">
        <f t="shared" si="56"/>
        <v>5.3845592142386452E-5</v>
      </c>
      <c r="T77">
        <f t="shared" si="94"/>
        <v>35</v>
      </c>
      <c r="U77">
        <f t="shared" si="95"/>
        <v>0.01</v>
      </c>
      <c r="V77">
        <f t="shared" si="57"/>
        <v>3.3332800406321217E-5</v>
      </c>
      <c r="W77">
        <f t="shared" si="58"/>
        <v>1.8372399223516802E-6</v>
      </c>
      <c r="X77">
        <f t="shared" si="59"/>
        <v>1.7766206900475752E-5</v>
      </c>
      <c r="Y77">
        <f t="shared" si="60"/>
        <v>2.7558598835275203E-6</v>
      </c>
      <c r="Z77">
        <f t="shared" si="61"/>
        <v>5.3298620701427262E-6</v>
      </c>
      <c r="AA77">
        <f t="shared" si="62"/>
        <v>5.159621751631095E-6</v>
      </c>
      <c r="AC77">
        <f t="shared" si="96"/>
        <v>0.05</v>
      </c>
      <c r="AD77">
        <f t="shared" si="63"/>
        <v>1.1146339119582943E-4</v>
      </c>
      <c r="AE77">
        <f t="shared" si="64"/>
        <v>8.0830129942435023E-6</v>
      </c>
      <c r="AF77">
        <f t="shared" si="65"/>
        <v>7.0280062018094759E-5</v>
      </c>
      <c r="AG77">
        <f t="shared" si="66"/>
        <v>1.2124519491365254E-5</v>
      </c>
      <c r="AH77">
        <f t="shared" si="67"/>
        <v>2.108401860542843E-5</v>
      </c>
      <c r="AI77">
        <f t="shared" si="68"/>
        <v>1.8649816955639714E-5</v>
      </c>
      <c r="AK77">
        <f t="shared" si="97"/>
        <v>0.1</v>
      </c>
      <c r="AL77">
        <f t="shared" si="69"/>
        <v>1.5765559871693877E-4</v>
      </c>
      <c r="AM77">
        <f t="shared" si="70"/>
        <v>1.4056012403618952E-5</v>
      </c>
      <c r="AN77">
        <f t="shared" si="71"/>
        <v>1.1146339119582943E-4</v>
      </c>
      <c r="AO77">
        <f t="shared" si="72"/>
        <v>2.108401860542843E-5</v>
      </c>
      <c r="AP77">
        <f t="shared" si="73"/>
        <v>3.3439017358748834E-5</v>
      </c>
      <c r="AQ77">
        <f t="shared" si="74"/>
        <v>2.7704111193183981E-5</v>
      </c>
      <c r="AS77">
        <f t="shared" si="98"/>
        <v>0.3</v>
      </c>
      <c r="AT77">
        <f t="shared" si="75"/>
        <v>2.1783978752776265E-4</v>
      </c>
      <c r="AU77">
        <f t="shared" si="76"/>
        <v>2.7704111193183975E-5</v>
      </c>
      <c r="AV77">
        <f t="shared" si="77"/>
        <v>1.8292454919634728E-4</v>
      </c>
      <c r="AW77">
        <f t="shared" si="78"/>
        <v>4.1556166789775967E-5</v>
      </c>
      <c r="AX77">
        <f t="shared" si="79"/>
        <v>5.4877364758904176E-5</v>
      </c>
      <c r="AY77">
        <f t="shared" si="80"/>
        <v>4.0961799230805719E-5</v>
      </c>
      <c r="BA77">
        <f t="shared" si="99"/>
        <v>0.5</v>
      </c>
      <c r="BB77">
        <f t="shared" si="81"/>
        <v>2.3584641087370973E-4</v>
      </c>
      <c r="BC77">
        <f t="shared" si="82"/>
        <v>3.4380702024334755E-5</v>
      </c>
      <c r="BD77">
        <f t="shared" si="83"/>
        <v>2.098296518351937E-4</v>
      </c>
      <c r="BE77">
        <f t="shared" si="84"/>
        <v>5.1571053036502129E-5</v>
      </c>
      <c r="BF77">
        <f t="shared" si="85"/>
        <v>6.2948895550558117E-5</v>
      </c>
      <c r="BG77">
        <f t="shared" si="86"/>
        <v>4.5297152273916387E-5</v>
      </c>
      <c r="BJ77">
        <f t="shared" si="100"/>
        <v>2</v>
      </c>
      <c r="BK77">
        <f t="shared" si="87"/>
        <v>2.6002694879251998E-4</v>
      </c>
      <c r="BL77">
        <f t="shared" si="88"/>
        <v>4.7169282174741948E-5</v>
      </c>
      <c r="BM77">
        <f t="shared" si="89"/>
        <v>2.5143405333125562E-4</v>
      </c>
      <c r="BN77">
        <f t="shared" si="90"/>
        <v>7.0753923262112926E-5</v>
      </c>
      <c r="BO77">
        <f t="shared" si="91"/>
        <v>7.5430215999376684E-5</v>
      </c>
      <c r="BP77">
        <f t="shared" si="92"/>
        <v>5.1419625210127691E-5</v>
      </c>
    </row>
    <row r="78" spans="5:68" x14ac:dyDescent="0.25">
      <c r="E78">
        <f t="shared" si="93"/>
        <v>36</v>
      </c>
      <c r="F78" s="3">
        <v>7.0769679543899344E-2</v>
      </c>
      <c r="G78" s="3">
        <v>0.28307871817559738</v>
      </c>
      <c r="H78" s="3">
        <v>0.14153935908779869</v>
      </c>
      <c r="I78" s="3">
        <v>0.28307871817559738</v>
      </c>
      <c r="J78" s="3">
        <v>0.14153935908779869</v>
      </c>
      <c r="K78" s="3">
        <v>9.4359572725199126E-2</v>
      </c>
      <c r="M78" s="8">
        <f t="shared" si="51"/>
        <v>2.8673500402971925E-4</v>
      </c>
      <c r="N78" s="7">
        <f t="shared" si="52"/>
        <v>5.7347000805943845E-5</v>
      </c>
      <c r="O78" s="8">
        <f t="shared" si="53"/>
        <v>2.8673500402971925E-4</v>
      </c>
      <c r="P78" s="6">
        <f t="shared" si="54"/>
        <v>8.6020501208915767E-5</v>
      </c>
      <c r="Q78" s="6">
        <f t="shared" si="55"/>
        <v>8.6020501208915767E-5</v>
      </c>
      <c r="R78" s="7">
        <f t="shared" si="56"/>
        <v>5.7347000805943845E-5</v>
      </c>
      <c r="T78">
        <f t="shared" si="94"/>
        <v>36</v>
      </c>
      <c r="U78">
        <f t="shared" si="95"/>
        <v>0.01</v>
      </c>
      <c r="V78">
        <f t="shared" si="57"/>
        <v>3.5500327059472253E-5</v>
      </c>
      <c r="W78">
        <f t="shared" si="58"/>
        <v>1.9567098274117787E-6</v>
      </c>
      <c r="X78">
        <f t="shared" si="59"/>
        <v>1.8921487180343099E-5</v>
      </c>
      <c r="Y78">
        <f t="shared" si="60"/>
        <v>2.9350647411176677E-6</v>
      </c>
      <c r="Z78">
        <f t="shared" si="61"/>
        <v>5.6764461541029288E-6</v>
      </c>
      <c r="AA78">
        <f t="shared" si="62"/>
        <v>5.495135645768755E-6</v>
      </c>
      <c r="AC78">
        <f t="shared" si="96"/>
        <v>0.05</v>
      </c>
      <c r="AD78">
        <f t="shared" si="63"/>
        <v>1.1871150321529673E-4</v>
      </c>
      <c r="AE78">
        <f t="shared" si="64"/>
        <v>8.6086257807247239E-6</v>
      </c>
      <c r="AF78">
        <f t="shared" si="65"/>
        <v>7.4850152312111576E-5</v>
      </c>
      <c r="AG78">
        <f t="shared" si="66"/>
        <v>1.2912938671087086E-5</v>
      </c>
      <c r="AH78">
        <f t="shared" si="67"/>
        <v>2.2455045693633469E-5</v>
      </c>
      <c r="AI78">
        <f t="shared" si="68"/>
        <v>1.9862555604507366E-5</v>
      </c>
      <c r="AK78">
        <f t="shared" si="97"/>
        <v>0.1</v>
      </c>
      <c r="AL78">
        <f t="shared" si="69"/>
        <v>1.6790744398862035E-4</v>
      </c>
      <c r="AM78">
        <f t="shared" si="70"/>
        <v>1.4970030462422314E-5</v>
      </c>
      <c r="AN78">
        <f t="shared" si="71"/>
        <v>1.1871150321529673E-4</v>
      </c>
      <c r="AO78">
        <f t="shared" si="72"/>
        <v>2.2455045693633469E-5</v>
      </c>
      <c r="AP78">
        <f t="shared" si="73"/>
        <v>3.5613450964589015E-5</v>
      </c>
      <c r="AQ78">
        <f t="shared" si="74"/>
        <v>2.9505621977789361E-5</v>
      </c>
      <c r="AS78">
        <f t="shared" si="98"/>
        <v>0.3</v>
      </c>
      <c r="AT78">
        <f t="shared" si="75"/>
        <v>2.3200522036951216E-4</v>
      </c>
      <c r="AU78">
        <f t="shared" si="76"/>
        <v>2.9505621977789354E-5</v>
      </c>
      <c r="AV78">
        <f t="shared" si="77"/>
        <v>1.9481955444839713E-4</v>
      </c>
      <c r="AW78">
        <f t="shared" si="78"/>
        <v>4.4258432966684032E-5</v>
      </c>
      <c r="AX78">
        <f t="shared" si="79"/>
        <v>5.8445866334519138E-5</v>
      </c>
      <c r="AY78">
        <f t="shared" si="80"/>
        <v>4.3625415564012329E-5</v>
      </c>
      <c r="BA78">
        <f t="shared" si="99"/>
        <v>0.5</v>
      </c>
      <c r="BB78">
        <f t="shared" si="81"/>
        <v>2.5118275751687482E-4</v>
      </c>
      <c r="BC78">
        <f t="shared" si="82"/>
        <v>3.6616370407530579E-5</v>
      </c>
      <c r="BD78">
        <f t="shared" si="83"/>
        <v>2.2347421087104164E-4</v>
      </c>
      <c r="BE78">
        <f t="shared" si="84"/>
        <v>5.4924555611295868E-5</v>
      </c>
      <c r="BF78">
        <f t="shared" si="85"/>
        <v>6.7042263261312489E-5</v>
      </c>
      <c r="BG78">
        <f t="shared" si="86"/>
        <v>4.8242682912468298E-5</v>
      </c>
      <c r="BJ78">
        <f t="shared" si="100"/>
        <v>2</v>
      </c>
      <c r="BK78">
        <f t="shared" si="87"/>
        <v>2.7693567938745804E-4</v>
      </c>
      <c r="BL78">
        <f t="shared" si="88"/>
        <v>5.0236551503374962E-5</v>
      </c>
      <c r="BM78">
        <f t="shared" si="89"/>
        <v>2.677840150945026E-4</v>
      </c>
      <c r="BN78">
        <f t="shared" si="90"/>
        <v>7.535482725506245E-5</v>
      </c>
      <c r="BO78">
        <f t="shared" si="91"/>
        <v>8.0335204528350781E-5</v>
      </c>
      <c r="BP78">
        <f t="shared" si="92"/>
        <v>5.4763280912000628E-5</v>
      </c>
    </row>
    <row r="79" spans="5:68" x14ac:dyDescent="0.25">
      <c r="E79">
        <f t="shared" si="93"/>
        <v>37</v>
      </c>
      <c r="F79" s="3">
        <v>7.0769679543899344E-2</v>
      </c>
      <c r="G79" s="3">
        <v>0.28307871817559738</v>
      </c>
      <c r="H79" s="3">
        <v>0.14153935908779869</v>
      </c>
      <c r="I79" s="3">
        <v>0.28307871817559738</v>
      </c>
      <c r="J79" s="3">
        <v>0.14153935908779869</v>
      </c>
      <c r="K79" s="3">
        <v>9.4359572725199126E-2</v>
      </c>
      <c r="M79" s="8">
        <f t="shared" si="51"/>
        <v>3.0538047503874766E-4</v>
      </c>
      <c r="N79" s="7">
        <f t="shared" si="52"/>
        <v>6.1076095007749534E-5</v>
      </c>
      <c r="O79" s="8">
        <f t="shared" si="53"/>
        <v>3.0538047503874766E-4</v>
      </c>
      <c r="P79" s="6">
        <f t="shared" si="54"/>
        <v>9.1614142511624308E-5</v>
      </c>
      <c r="Q79" s="6">
        <f t="shared" si="55"/>
        <v>9.1614142511624308E-5</v>
      </c>
      <c r="R79" s="7">
        <f t="shared" si="56"/>
        <v>6.1076095007749534E-5</v>
      </c>
      <c r="T79">
        <f t="shared" si="94"/>
        <v>37</v>
      </c>
      <c r="U79">
        <f t="shared" si="95"/>
        <v>0.01</v>
      </c>
      <c r="V79">
        <f t="shared" si="57"/>
        <v>3.7808801119827338E-5</v>
      </c>
      <c r="W79">
        <f t="shared" si="58"/>
        <v>2.0839484827812007E-6</v>
      </c>
      <c r="X79">
        <f t="shared" si="59"/>
        <v>2.0151891685236486E-5</v>
      </c>
      <c r="Y79">
        <f t="shared" si="60"/>
        <v>3.1259227241718018E-6</v>
      </c>
      <c r="Z79">
        <f t="shared" si="61"/>
        <v>6.0455675055709463E-6</v>
      </c>
      <c r="AA79">
        <f t="shared" si="62"/>
        <v>5.8524669479603794E-6</v>
      </c>
      <c r="AC79">
        <f t="shared" si="96"/>
        <v>0.05</v>
      </c>
      <c r="AD79">
        <f t="shared" si="63"/>
        <v>1.2643093704978449E-4</v>
      </c>
      <c r="AE79">
        <f t="shared" si="64"/>
        <v>9.1684175053703885E-6</v>
      </c>
      <c r="AF79">
        <f t="shared" si="65"/>
        <v>7.9717421132950015E-5</v>
      </c>
      <c r="AG79">
        <f t="shared" si="66"/>
        <v>1.3752626258055583E-5</v>
      </c>
      <c r="AH79">
        <f t="shared" si="67"/>
        <v>2.3915226339885006E-5</v>
      </c>
      <c r="AI79">
        <f t="shared" si="68"/>
        <v>2.1154154814524543E-5</v>
      </c>
      <c r="AK79">
        <f t="shared" si="97"/>
        <v>0.1</v>
      </c>
      <c r="AL79">
        <f t="shared" si="69"/>
        <v>1.7882593435460787E-4</v>
      </c>
      <c r="AM79">
        <f t="shared" si="70"/>
        <v>1.5943484226590004E-5</v>
      </c>
      <c r="AN79">
        <f t="shared" si="71"/>
        <v>1.2643093704978449E-4</v>
      </c>
      <c r="AO79">
        <f t="shared" si="72"/>
        <v>2.3915226339885006E-5</v>
      </c>
      <c r="AP79">
        <f t="shared" si="73"/>
        <v>3.7929281114935348E-5</v>
      </c>
      <c r="AQ79">
        <f t="shared" si="74"/>
        <v>3.1424279314558756E-5</v>
      </c>
      <c r="AS79">
        <f t="shared" si="98"/>
        <v>0.3</v>
      </c>
      <c r="AT79">
        <f t="shared" si="75"/>
        <v>2.4709178653530413E-4</v>
      </c>
      <c r="AU79">
        <f t="shared" si="76"/>
        <v>3.1424279314558756E-5</v>
      </c>
      <c r="AV79">
        <f t="shared" si="77"/>
        <v>2.0748805429462772E-4</v>
      </c>
      <c r="AW79">
        <f t="shared" si="78"/>
        <v>4.7136418971838137E-5</v>
      </c>
      <c r="AX79">
        <f t="shared" si="79"/>
        <v>6.2246416288388323E-5</v>
      </c>
      <c r="AY79">
        <f t="shared" si="80"/>
        <v>4.6462238448292277E-5</v>
      </c>
      <c r="BA79">
        <f t="shared" si="99"/>
        <v>0.5</v>
      </c>
      <c r="BB79">
        <f t="shared" si="81"/>
        <v>2.6751637830760077E-4</v>
      </c>
      <c r="BC79">
        <f t="shared" si="82"/>
        <v>3.899741723925502E-5</v>
      </c>
      <c r="BD79">
        <f t="shared" si="83"/>
        <v>2.3800603245369582E-4</v>
      </c>
      <c r="BE79">
        <f t="shared" si="84"/>
        <v>5.8496125858882537E-5</v>
      </c>
      <c r="BF79">
        <f t="shared" si="85"/>
        <v>7.1401809736108747E-5</v>
      </c>
      <c r="BG79">
        <f t="shared" si="86"/>
        <v>5.1379752098304253E-5</v>
      </c>
      <c r="BJ79">
        <f t="shared" si="100"/>
        <v>2</v>
      </c>
      <c r="BK79">
        <f t="shared" si="87"/>
        <v>2.9494393128839876E-4</v>
      </c>
      <c r="BL79">
        <f t="shared" si="88"/>
        <v>5.3503275661520153E-5</v>
      </c>
      <c r="BM79">
        <f t="shared" si="89"/>
        <v>2.8519716319276643E-4</v>
      </c>
      <c r="BN79">
        <f t="shared" si="90"/>
        <v>8.025491349228024E-5</v>
      </c>
      <c r="BO79">
        <f t="shared" si="91"/>
        <v>8.5559148957829942E-5</v>
      </c>
      <c r="BP79">
        <f t="shared" si="92"/>
        <v>5.8324363975644145E-5</v>
      </c>
    </row>
    <row r="80" spans="5:68" x14ac:dyDescent="0.25">
      <c r="E80">
        <f t="shared" si="93"/>
        <v>38</v>
      </c>
      <c r="F80" s="3">
        <v>7.0769679543899344E-2</v>
      </c>
      <c r="G80" s="3">
        <v>0.28307871817559738</v>
      </c>
      <c r="H80" s="3">
        <v>0.14153935908779869</v>
      </c>
      <c r="I80" s="3">
        <v>0.28307871817559738</v>
      </c>
      <c r="J80" s="3">
        <v>0.14153935908779869</v>
      </c>
      <c r="K80" s="3">
        <v>9.4359572725199126E-2</v>
      </c>
      <c r="M80" s="8">
        <f t="shared" si="51"/>
        <v>3.2523840209347185E-4</v>
      </c>
      <c r="N80" s="7">
        <f t="shared" si="52"/>
        <v>6.5047680418694372E-5</v>
      </c>
      <c r="O80" s="8">
        <f t="shared" si="53"/>
        <v>3.2523840209347185E-4</v>
      </c>
      <c r="P80" s="6">
        <f t="shared" si="54"/>
        <v>9.7571520628041565E-5</v>
      </c>
      <c r="Q80" s="6">
        <f t="shared" si="55"/>
        <v>9.7571520628041565E-5</v>
      </c>
      <c r="R80" s="7">
        <f t="shared" si="56"/>
        <v>6.5047680418694372E-5</v>
      </c>
      <c r="T80">
        <f t="shared" si="94"/>
        <v>38</v>
      </c>
      <c r="U80">
        <f t="shared" si="95"/>
        <v>0.01</v>
      </c>
      <c r="V80">
        <f t="shared" si="57"/>
        <v>4.0267387951774735E-5</v>
      </c>
      <c r="W80">
        <f t="shared" si="58"/>
        <v>2.219461065737336E-6</v>
      </c>
      <c r="X80">
        <f t="shared" si="59"/>
        <v>2.1462305506059031E-5</v>
      </c>
      <c r="Y80">
        <f t="shared" si="60"/>
        <v>3.3291915986060043E-6</v>
      </c>
      <c r="Z80">
        <f t="shared" si="61"/>
        <v>6.4386916518177097E-6</v>
      </c>
      <c r="AA80">
        <f t="shared" si="62"/>
        <v>6.233034375291925E-6</v>
      </c>
      <c r="AC80">
        <f t="shared" si="96"/>
        <v>0.05</v>
      </c>
      <c r="AD80">
        <f t="shared" si="63"/>
        <v>1.3465234126718405E-4</v>
      </c>
      <c r="AE80">
        <f t="shared" si="64"/>
        <v>9.7646107164975895E-6</v>
      </c>
      <c r="AF80">
        <f t="shared" si="65"/>
        <v>8.4901193060896594E-5</v>
      </c>
      <c r="AG80">
        <f t="shared" si="66"/>
        <v>1.4646916074746386E-5</v>
      </c>
      <c r="AH80">
        <f t="shared" si="67"/>
        <v>2.5470357918268979E-5</v>
      </c>
      <c r="AI80">
        <f t="shared" si="68"/>
        <v>2.2529742638722768E-5</v>
      </c>
      <c r="AK80">
        <f t="shared" si="97"/>
        <v>0.1</v>
      </c>
      <c r="AL80">
        <f t="shared" si="69"/>
        <v>1.9045441963827286E-4</v>
      </c>
      <c r="AM80">
        <f t="shared" si="70"/>
        <v>1.6980238612179318E-5</v>
      </c>
      <c r="AN80">
        <f t="shared" si="71"/>
        <v>1.3465234126718405E-4</v>
      </c>
      <c r="AO80">
        <f t="shared" si="72"/>
        <v>2.5470357918268979E-5</v>
      </c>
      <c r="AP80">
        <f t="shared" si="73"/>
        <v>4.039570238015522E-5</v>
      </c>
      <c r="AQ80">
        <f t="shared" si="74"/>
        <v>3.3467700873506194E-5</v>
      </c>
      <c r="AS80">
        <f t="shared" si="98"/>
        <v>0.3</v>
      </c>
      <c r="AT80">
        <f t="shared" si="75"/>
        <v>2.6315938441371126E-4</v>
      </c>
      <c r="AU80">
        <f t="shared" si="76"/>
        <v>3.3467700873506188E-5</v>
      </c>
      <c r="AV80">
        <f t="shared" si="77"/>
        <v>2.2098034664366076E-4</v>
      </c>
      <c r="AW80">
        <f t="shared" si="78"/>
        <v>5.0201551310259288E-5</v>
      </c>
      <c r="AX80">
        <f t="shared" si="79"/>
        <v>6.629410399309823E-5</v>
      </c>
      <c r="AY80">
        <f t="shared" si="80"/>
        <v>4.9483530958195929E-5</v>
      </c>
      <c r="BA80">
        <f t="shared" si="99"/>
        <v>0.5</v>
      </c>
      <c r="BB80">
        <f t="shared" si="81"/>
        <v>2.8491212283155007E-4</v>
      </c>
      <c r="BC80">
        <f t="shared" si="82"/>
        <v>4.1533296020508179E-5</v>
      </c>
      <c r="BD80">
        <f t="shared" si="83"/>
        <v>2.5348281246214305E-4</v>
      </c>
      <c r="BE80">
        <f t="shared" si="84"/>
        <v>6.2299944030762275E-5</v>
      </c>
      <c r="BF80">
        <f t="shared" si="85"/>
        <v>7.6044843738642923E-5</v>
      </c>
      <c r="BG80">
        <f t="shared" si="86"/>
        <v>5.4720814977744982E-5</v>
      </c>
      <c r="BJ80">
        <f t="shared" si="100"/>
        <v>2</v>
      </c>
      <c r="BK80">
        <f t="shared" si="87"/>
        <v>3.1412320289053855E-4</v>
      </c>
      <c r="BL80">
        <f t="shared" si="88"/>
        <v>5.6982424566310017E-5</v>
      </c>
      <c r="BM80">
        <f t="shared" si="89"/>
        <v>3.0374263327292674E-4</v>
      </c>
      <c r="BN80">
        <f t="shared" si="90"/>
        <v>8.5473636849465036E-5</v>
      </c>
      <c r="BO80">
        <f t="shared" si="91"/>
        <v>9.1122789981878022E-5</v>
      </c>
      <c r="BP80">
        <f t="shared" si="92"/>
        <v>6.2117013015156473E-5</v>
      </c>
    </row>
    <row r="81" spans="5:68" x14ac:dyDescent="0.25">
      <c r="E81">
        <f t="shared" si="93"/>
        <v>39</v>
      </c>
      <c r="F81" s="3">
        <v>7.0769679543899344E-2</v>
      </c>
      <c r="G81" s="3">
        <v>0.28307871817559738</v>
      </c>
      <c r="H81" s="3">
        <v>0.14153935908779869</v>
      </c>
      <c r="I81" s="3">
        <v>0.28307871817559738</v>
      </c>
      <c r="J81" s="3">
        <v>0.14153935908779869</v>
      </c>
      <c r="K81" s="3">
        <v>9.4359572725199126E-2</v>
      </c>
      <c r="M81" s="8">
        <f t="shared" si="51"/>
        <v>3.4638762737825073E-4</v>
      </c>
      <c r="N81" s="7">
        <f t="shared" si="52"/>
        <v>6.9277525475650142E-5</v>
      </c>
      <c r="O81" s="8">
        <f t="shared" si="53"/>
        <v>3.4638762737825073E-4</v>
      </c>
      <c r="P81" s="6">
        <f t="shared" si="54"/>
        <v>1.0391628821347521E-4</v>
      </c>
      <c r="Q81" s="6">
        <f t="shared" si="55"/>
        <v>1.0391628821347521E-4</v>
      </c>
      <c r="R81" s="7">
        <f t="shared" si="56"/>
        <v>6.9277525475650142E-5</v>
      </c>
      <c r="T81">
        <f t="shared" si="94"/>
        <v>39</v>
      </c>
      <c r="U81">
        <f t="shared" si="95"/>
        <v>0.01</v>
      </c>
      <c r="V81">
        <f t="shared" si="57"/>
        <v>4.2885848914379398E-5</v>
      </c>
      <c r="W81">
        <f t="shared" si="58"/>
        <v>2.3637856036391792E-6</v>
      </c>
      <c r="X81">
        <f t="shared" si="59"/>
        <v>2.2857931395734692E-5</v>
      </c>
      <c r="Y81">
        <f t="shared" si="60"/>
        <v>3.5456784054587693E-6</v>
      </c>
      <c r="Z81">
        <f t="shared" si="61"/>
        <v>6.8573794187204077E-6</v>
      </c>
      <c r="AA81">
        <f t="shared" si="62"/>
        <v>6.6383488995372333E-6</v>
      </c>
      <c r="AC81">
        <f t="shared" si="96"/>
        <v>0.05</v>
      </c>
      <c r="AD81">
        <f t="shared" si="63"/>
        <v>1.434083574148841E-4</v>
      </c>
      <c r="AE81">
        <f t="shared" si="64"/>
        <v>1.0399572487715562E-5</v>
      </c>
      <c r="AF81">
        <f t="shared" si="65"/>
        <v>9.0422049292613525E-5</v>
      </c>
      <c r="AG81">
        <f t="shared" si="66"/>
        <v>1.5599358731573341E-5</v>
      </c>
      <c r="AH81">
        <f t="shared" si="67"/>
        <v>2.7126614787784057E-5</v>
      </c>
      <c r="AI81">
        <f t="shared" si="68"/>
        <v>2.3994780591213681E-5</v>
      </c>
      <c r="AK81">
        <f t="shared" si="97"/>
        <v>0.1</v>
      </c>
      <c r="AL81">
        <f t="shared" si="69"/>
        <v>2.028390685649824E-4</v>
      </c>
      <c r="AM81">
        <f t="shared" si="70"/>
        <v>1.8084409858522709E-5</v>
      </c>
      <c r="AN81">
        <f t="shared" si="71"/>
        <v>1.434083574148841E-4</v>
      </c>
      <c r="AO81">
        <f t="shared" si="72"/>
        <v>2.7126614787784057E-5</v>
      </c>
      <c r="AP81">
        <f t="shared" si="73"/>
        <v>4.3022507224465231E-5</v>
      </c>
      <c r="AQ81">
        <f t="shared" si="74"/>
        <v>3.5643999677649103E-5</v>
      </c>
      <c r="AS81">
        <f t="shared" si="98"/>
        <v>0.3</v>
      </c>
      <c r="AT81">
        <f t="shared" si="75"/>
        <v>2.8027180739619104E-4</v>
      </c>
      <c r="AU81">
        <f t="shared" si="76"/>
        <v>3.5643999677649096E-5</v>
      </c>
      <c r="AV81">
        <f t="shared" si="77"/>
        <v>2.3535000011813624E-4</v>
      </c>
      <c r="AW81">
        <f t="shared" si="78"/>
        <v>5.346599951647364E-5</v>
      </c>
      <c r="AX81">
        <f t="shared" si="79"/>
        <v>7.0605000035440867E-5</v>
      </c>
      <c r="AY81">
        <f t="shared" si="80"/>
        <v>5.2701288570411858E-5</v>
      </c>
      <c r="BA81">
        <f t="shared" si="99"/>
        <v>0.5</v>
      </c>
      <c r="BB81">
        <f t="shared" si="81"/>
        <v>3.0343905763796723E-4</v>
      </c>
      <c r="BC81">
        <f t="shared" si="82"/>
        <v>4.4234074983579984E-5</v>
      </c>
      <c r="BD81">
        <f t="shared" si="83"/>
        <v>2.6996599855601798E-4</v>
      </c>
      <c r="BE81">
        <f t="shared" si="84"/>
        <v>6.6351112475369976E-5</v>
      </c>
      <c r="BF81">
        <f t="shared" si="85"/>
        <v>8.0989799566805391E-5</v>
      </c>
      <c r="BG81">
        <f t="shared" si="86"/>
        <v>5.8279136615908814E-5</v>
      </c>
      <c r="BJ81">
        <f t="shared" si="100"/>
        <v>2</v>
      </c>
      <c r="BK81">
        <f t="shared" si="87"/>
        <v>3.3454964190372431E-4</v>
      </c>
      <c r="BL81">
        <f t="shared" si="88"/>
        <v>6.0687811527593447E-5</v>
      </c>
      <c r="BM81">
        <f t="shared" si="89"/>
        <v>3.234940566544587E-4</v>
      </c>
      <c r="BN81">
        <f t="shared" si="90"/>
        <v>9.103171729139016E-5</v>
      </c>
      <c r="BO81">
        <f t="shared" si="91"/>
        <v>9.7048216996337602E-5</v>
      </c>
      <c r="BP81">
        <f t="shared" si="92"/>
        <v>6.6156286034021956E-5</v>
      </c>
    </row>
    <row r="82" spans="5:68" x14ac:dyDescent="0.25">
      <c r="E82">
        <f t="shared" si="93"/>
        <v>40</v>
      </c>
      <c r="F82" s="3">
        <v>7.0769679543899344E-2</v>
      </c>
      <c r="G82" s="3">
        <v>0.28307871817559738</v>
      </c>
      <c r="H82" s="3">
        <v>0.14153935908779869</v>
      </c>
      <c r="I82" s="3">
        <v>0.28307871817559738</v>
      </c>
      <c r="J82" s="3">
        <v>0.14153935908779869</v>
      </c>
      <c r="K82" s="3">
        <v>9.4359572725199126E-2</v>
      </c>
      <c r="M82" s="8">
        <f t="shared" si="51"/>
        <v>3.6891211993548981E-4</v>
      </c>
      <c r="N82" s="7">
        <f t="shared" si="52"/>
        <v>7.3782423987097959E-5</v>
      </c>
      <c r="O82" s="8">
        <f t="shared" si="53"/>
        <v>3.6891211993548981E-4</v>
      </c>
      <c r="P82" s="6">
        <f t="shared" si="54"/>
        <v>1.1067363598064693E-4</v>
      </c>
      <c r="Q82" s="6">
        <f t="shared" si="55"/>
        <v>1.1067363598064693E-4</v>
      </c>
      <c r="R82" s="7">
        <f t="shared" si="56"/>
        <v>7.3782423987097959E-5</v>
      </c>
      <c r="T82">
        <f t="shared" si="94"/>
        <v>40</v>
      </c>
      <c r="U82">
        <f t="shared" si="95"/>
        <v>0.01</v>
      </c>
      <c r="V82">
        <f t="shared" si="57"/>
        <v>4.5674580117032831E-5</v>
      </c>
      <c r="W82">
        <f t="shared" si="58"/>
        <v>2.5174951100643003E-6</v>
      </c>
      <c r="X82">
        <f t="shared" si="59"/>
        <v>2.4344310425765357E-5</v>
      </c>
      <c r="Y82">
        <f t="shared" si="60"/>
        <v>3.7762426650964504E-6</v>
      </c>
      <c r="Z82">
        <f t="shared" si="61"/>
        <v>7.3032931277296073E-6</v>
      </c>
      <c r="AA82">
        <f t="shared" si="62"/>
        <v>7.0700197461887591E-6</v>
      </c>
      <c r="AC82">
        <f t="shared" si="96"/>
        <v>0.05</v>
      </c>
      <c r="AD82">
        <f t="shared" si="63"/>
        <v>1.5273374961692751E-4</v>
      </c>
      <c r="AE82">
        <f t="shared" si="64"/>
        <v>1.1075823815948555E-5</v>
      </c>
      <c r="AF82">
        <f t="shared" si="65"/>
        <v>9.6301909354929571E-5</v>
      </c>
      <c r="AG82">
        <f t="shared" si="66"/>
        <v>1.6613735723922833E-5</v>
      </c>
      <c r="AH82">
        <f t="shared" si="67"/>
        <v>2.8890572806478867E-5</v>
      </c>
      <c r="AI82">
        <f t="shared" si="68"/>
        <v>2.5555085331108995E-5</v>
      </c>
      <c r="AK82">
        <f t="shared" si="97"/>
        <v>0.1</v>
      </c>
      <c r="AL82">
        <f t="shared" si="69"/>
        <v>2.1602905206638542E-4</v>
      </c>
      <c r="AM82">
        <f t="shared" si="70"/>
        <v>1.9260381870985912E-5</v>
      </c>
      <c r="AN82">
        <f t="shared" si="71"/>
        <v>1.5273374961692751E-4</v>
      </c>
      <c r="AO82">
        <f t="shared" si="72"/>
        <v>2.8890572806478867E-5</v>
      </c>
      <c r="AP82">
        <f t="shared" si="73"/>
        <v>4.5820124885078243E-5</v>
      </c>
      <c r="AQ82">
        <f t="shared" si="74"/>
        <v>3.7961816314248319E-5</v>
      </c>
      <c r="AS82">
        <f t="shared" si="98"/>
        <v>0.3</v>
      </c>
      <c r="AT82">
        <f t="shared" si="75"/>
        <v>2.9849699715681072E-4</v>
      </c>
      <c r="AU82">
        <f t="shared" si="76"/>
        <v>3.7961816314248312E-5</v>
      </c>
      <c r="AV82">
        <f t="shared" si="77"/>
        <v>2.5065406673890613E-4</v>
      </c>
      <c r="AW82">
        <f t="shared" si="78"/>
        <v>5.6942724471372465E-5</v>
      </c>
      <c r="AX82">
        <f t="shared" si="79"/>
        <v>7.5196220021671851E-5</v>
      </c>
      <c r="AY82">
        <f t="shared" si="80"/>
        <v>5.6128286789562708E-5</v>
      </c>
      <c r="BA82">
        <f t="shared" si="99"/>
        <v>0.5</v>
      </c>
      <c r="BB82">
        <f t="shared" si="81"/>
        <v>3.2317074045549039E-4</v>
      </c>
      <c r="BC82">
        <f t="shared" si="82"/>
        <v>4.7110477066082779E-5</v>
      </c>
      <c r="BD82">
        <f t="shared" si="83"/>
        <v>2.8752103414203919E-4</v>
      </c>
      <c r="BE82">
        <f t="shared" si="84"/>
        <v>7.0665715599124162E-5</v>
      </c>
      <c r="BF82">
        <f t="shared" si="85"/>
        <v>8.6256310242611748E-5</v>
      </c>
      <c r="BG82">
        <f t="shared" si="86"/>
        <v>6.2068844663170844E-5</v>
      </c>
      <c r="BJ82">
        <f t="shared" si="100"/>
        <v>2</v>
      </c>
      <c r="BK82">
        <f t="shared" si="87"/>
        <v>3.5630434768268884E-4</v>
      </c>
      <c r="BL82">
        <f t="shared" si="88"/>
        <v>6.4634148091098078E-5</v>
      </c>
      <c r="BM82">
        <f t="shared" si="89"/>
        <v>3.445298526688112E-4</v>
      </c>
      <c r="BN82">
        <f t="shared" si="90"/>
        <v>9.6951222136647104E-5</v>
      </c>
      <c r="BO82">
        <f t="shared" si="91"/>
        <v>1.0335895580064335E-4</v>
      </c>
      <c r="BP82">
        <f t="shared" si="92"/>
        <v>7.0458220210096613E-5</v>
      </c>
    </row>
    <row r="83" spans="5:68" x14ac:dyDescent="0.25">
      <c r="E83">
        <f t="shared" si="93"/>
        <v>41</v>
      </c>
      <c r="F83" s="3">
        <v>7.0769679543899344E-2</v>
      </c>
      <c r="G83" s="3">
        <v>0.28307871817559738</v>
      </c>
      <c r="H83" s="3">
        <v>0.14153935908779869</v>
      </c>
      <c r="I83" s="3">
        <v>0.28307871817559738</v>
      </c>
      <c r="J83" s="3">
        <v>0.14153935908779869</v>
      </c>
      <c r="K83" s="3">
        <v>9.4359572725199126E-2</v>
      </c>
      <c r="M83" s="8">
        <f t="shared" si="51"/>
        <v>3.9290130904901519E-4</v>
      </c>
      <c r="N83" s="7">
        <f t="shared" si="52"/>
        <v>7.8580261809803041E-5</v>
      </c>
      <c r="O83" s="8">
        <f t="shared" si="53"/>
        <v>3.9290130904901519E-4</v>
      </c>
      <c r="P83" s="6">
        <f t="shared" si="54"/>
        <v>1.1787039271470457E-4</v>
      </c>
      <c r="Q83" s="6">
        <f t="shared" si="55"/>
        <v>1.1787039271470457E-4</v>
      </c>
      <c r="R83" s="7">
        <f t="shared" si="56"/>
        <v>7.8580261809803041E-5</v>
      </c>
      <c r="T83">
        <f t="shared" si="94"/>
        <v>41</v>
      </c>
      <c r="U83">
        <f t="shared" si="95"/>
        <v>0.01</v>
      </c>
      <c r="V83">
        <f t="shared" si="57"/>
        <v>4.8644653695260537E-5</v>
      </c>
      <c r="W83">
        <f t="shared" si="58"/>
        <v>2.6811998598520511E-6</v>
      </c>
      <c r="X83">
        <f t="shared" si="59"/>
        <v>2.5927343986018612E-5</v>
      </c>
      <c r="Y83">
        <f t="shared" si="60"/>
        <v>4.021799789778077E-6</v>
      </c>
      <c r="Z83">
        <f t="shared" si="61"/>
        <v>7.7782031958055836E-6</v>
      </c>
      <c r="AA83">
        <f t="shared" si="62"/>
        <v>7.5297607835863349E-6</v>
      </c>
      <c r="AC83">
        <f t="shared" si="96"/>
        <v>0.05</v>
      </c>
      <c r="AD83">
        <f t="shared" si="63"/>
        <v>1.6266554259846197E-4</v>
      </c>
      <c r="AE83">
        <f t="shared" si="64"/>
        <v>1.1796049630582513E-5</v>
      </c>
      <c r="AF83">
        <f t="shared" si="65"/>
        <v>1.0256411813222037E-4</v>
      </c>
      <c r="AG83">
        <f t="shared" si="66"/>
        <v>1.7694074445873769E-5</v>
      </c>
      <c r="AH83">
        <f t="shared" si="67"/>
        <v>3.0769235439666111E-5</v>
      </c>
      <c r="AI83">
        <f t="shared" si="68"/>
        <v>2.7216851756477329E-5</v>
      </c>
      <c r="AK83">
        <f t="shared" si="97"/>
        <v>0.1</v>
      </c>
      <c r="AL83">
        <f t="shared" si="69"/>
        <v>2.3007673850439767E-4</v>
      </c>
      <c r="AM83">
        <f t="shared" si="70"/>
        <v>2.0512823626444074E-5</v>
      </c>
      <c r="AN83">
        <f t="shared" si="71"/>
        <v>1.6266554259846197E-4</v>
      </c>
      <c r="AO83">
        <f t="shared" si="72"/>
        <v>3.0769235439666111E-5</v>
      </c>
      <c r="AP83">
        <f t="shared" si="73"/>
        <v>4.8799662779538593E-5</v>
      </c>
      <c r="AQ83">
        <f t="shared" si="74"/>
        <v>4.0430353240643317E-5</v>
      </c>
      <c r="AS83">
        <f t="shared" si="98"/>
        <v>0.3</v>
      </c>
      <c r="AT83">
        <f t="shared" si="75"/>
        <v>3.1790731340195427E-4</v>
      </c>
      <c r="AU83">
        <f t="shared" si="76"/>
        <v>4.043035324064331E-5</v>
      </c>
      <c r="AV83">
        <f t="shared" si="77"/>
        <v>2.6695330843941008E-4</v>
      </c>
      <c r="AW83">
        <f t="shared" si="78"/>
        <v>6.0645529860964959E-5</v>
      </c>
      <c r="AX83">
        <f t="shared" si="79"/>
        <v>8.0085992531823023E-5</v>
      </c>
      <c r="AY83">
        <f t="shared" si="80"/>
        <v>5.9778131870956242E-5</v>
      </c>
      <c r="BA83">
        <f t="shared" si="99"/>
        <v>0.5</v>
      </c>
      <c r="BB83">
        <f t="shared" si="81"/>
        <v>3.4418551223935168E-4</v>
      </c>
      <c r="BC83">
        <f t="shared" si="82"/>
        <v>5.0173922484369073E-5</v>
      </c>
      <c r="BD83">
        <f t="shared" si="83"/>
        <v>3.0621761820481244E-4</v>
      </c>
      <c r="BE83">
        <f t="shared" si="84"/>
        <v>7.5260883726553613E-5</v>
      </c>
      <c r="BF83">
        <f t="shared" si="85"/>
        <v>9.1865285461443738E-5</v>
      </c>
      <c r="BG83">
        <f t="shared" si="86"/>
        <v>6.6104985446355772E-5</v>
      </c>
      <c r="BJ83">
        <f t="shared" si="100"/>
        <v>2</v>
      </c>
      <c r="BK83">
        <f t="shared" si="87"/>
        <v>3.7947369321686641E-4</v>
      </c>
      <c r="BL83">
        <f t="shared" si="88"/>
        <v>6.8837102447870342E-5</v>
      </c>
      <c r="BM83">
        <f t="shared" si="89"/>
        <v>3.6693354000869158E-4</v>
      </c>
      <c r="BN83">
        <f t="shared" si="90"/>
        <v>1.0325565367180551E-4</v>
      </c>
      <c r="BO83">
        <f t="shared" si="91"/>
        <v>1.1008006200260748E-4</v>
      </c>
      <c r="BP83">
        <f t="shared" si="92"/>
        <v>7.5039895568222524E-5</v>
      </c>
    </row>
    <row r="84" spans="5:68" x14ac:dyDescent="0.25">
      <c r="E84">
        <f t="shared" si="93"/>
        <v>42</v>
      </c>
      <c r="F84" s="3">
        <v>7.0769679543899344E-2</v>
      </c>
      <c r="G84" s="3">
        <v>0.28307871817559738</v>
      </c>
      <c r="H84" s="3">
        <v>0.14153935908779869</v>
      </c>
      <c r="I84" s="3">
        <v>0.28307871817559738</v>
      </c>
      <c r="J84" s="3">
        <v>0.14153935908779869</v>
      </c>
      <c r="K84" s="3">
        <v>9.4359572725199126E-2</v>
      </c>
      <c r="M84" s="8">
        <f t="shared" si="51"/>
        <v>4.1845043930631448E-4</v>
      </c>
      <c r="N84" s="7">
        <f t="shared" si="52"/>
        <v>8.3690087861262895E-5</v>
      </c>
      <c r="O84" s="8">
        <f t="shared" si="53"/>
        <v>4.1845043930631448E-4</v>
      </c>
      <c r="P84" s="6">
        <f t="shared" si="54"/>
        <v>1.2553513179189434E-4</v>
      </c>
      <c r="Q84" s="6">
        <f t="shared" si="55"/>
        <v>1.2553513179189434E-4</v>
      </c>
      <c r="R84" s="7">
        <f t="shared" si="56"/>
        <v>8.3690087861262895E-5</v>
      </c>
      <c r="T84">
        <f t="shared" si="94"/>
        <v>42</v>
      </c>
      <c r="U84">
        <f t="shared" si="95"/>
        <v>0.01</v>
      </c>
      <c r="V84">
        <f t="shared" si="57"/>
        <v>5.1807861770564713E-5</v>
      </c>
      <c r="W84">
        <f t="shared" si="58"/>
        <v>2.8555498120856455E-6</v>
      </c>
      <c r="X84">
        <f t="shared" si="59"/>
        <v>2.7613317215092164E-5</v>
      </c>
      <c r="Y84">
        <f t="shared" si="60"/>
        <v>4.283324718128468E-6</v>
      </c>
      <c r="Z84">
        <f t="shared" si="61"/>
        <v>8.2839951645276495E-6</v>
      </c>
      <c r="AA84">
        <f t="shared" si="62"/>
        <v>8.0193973275107829E-6</v>
      </c>
      <c r="AC84">
        <f t="shared" si="96"/>
        <v>0.05</v>
      </c>
      <c r="AD84">
        <f t="shared" si="63"/>
        <v>1.7324316868548502E-4</v>
      </c>
      <c r="AE84">
        <f t="shared" si="64"/>
        <v>1.2563109453474887E-5</v>
      </c>
      <c r="AF84">
        <f t="shared" si="65"/>
        <v>1.0923353855290475E-4</v>
      </c>
      <c r="AG84">
        <f t="shared" si="66"/>
        <v>1.8844664180212332E-5</v>
      </c>
      <c r="AH84">
        <f t="shared" si="67"/>
        <v>3.2770061565871426E-5</v>
      </c>
      <c r="AI84">
        <f t="shared" si="68"/>
        <v>2.8986677600028021E-5</v>
      </c>
      <c r="AK84">
        <f t="shared" si="97"/>
        <v>0.1</v>
      </c>
      <c r="AL84">
        <f t="shared" si="69"/>
        <v>2.4503790158998597E-4</v>
      </c>
      <c r="AM84">
        <f t="shared" si="70"/>
        <v>2.1846707710580952E-5</v>
      </c>
      <c r="AN84">
        <f t="shared" si="71"/>
        <v>1.7324316868548502E-4</v>
      </c>
      <c r="AO84">
        <f t="shared" si="72"/>
        <v>3.2770061565871426E-5</v>
      </c>
      <c r="AP84">
        <f t="shared" si="73"/>
        <v>5.1972950605645507E-5</v>
      </c>
      <c r="AQ84">
        <f t="shared" si="74"/>
        <v>4.3059411320887468E-5</v>
      </c>
      <c r="AS84">
        <f t="shared" si="98"/>
        <v>0.3</v>
      </c>
      <c r="AT84">
        <f t="shared" si="75"/>
        <v>3.3857982116099899E-4</v>
      </c>
      <c r="AU84">
        <f t="shared" si="76"/>
        <v>4.3059411320887461E-5</v>
      </c>
      <c r="AV84">
        <f t="shared" si="77"/>
        <v>2.8431243830956437E-4</v>
      </c>
      <c r="AW84">
        <f t="shared" si="78"/>
        <v>6.4589116981331199E-5</v>
      </c>
      <c r="AX84">
        <f t="shared" si="79"/>
        <v>8.5293731492869313E-5</v>
      </c>
      <c r="AY84">
        <f t="shared" si="80"/>
        <v>6.3665314841676609E-5</v>
      </c>
      <c r="BA84">
        <f t="shared" si="99"/>
        <v>0.5</v>
      </c>
      <c r="BB84">
        <f t="shared" si="81"/>
        <v>3.6656680820948407E-4</v>
      </c>
      <c r="BC84">
        <f t="shared" si="82"/>
        <v>5.3436574075364063E-5</v>
      </c>
      <c r="BD84">
        <f t="shared" si="83"/>
        <v>3.2612998203360963E-4</v>
      </c>
      <c r="BE84">
        <f t="shared" si="84"/>
        <v>8.0154861113046095E-5</v>
      </c>
      <c r="BF84">
        <f t="shared" si="85"/>
        <v>9.78389946100829E-5</v>
      </c>
      <c r="BG84">
        <f t="shared" si="86"/>
        <v>7.040358370736365E-5</v>
      </c>
      <c r="BJ84">
        <f t="shared" si="100"/>
        <v>2</v>
      </c>
      <c r="BK84">
        <f t="shared" si="87"/>
        <v>4.0414966805818882E-4</v>
      </c>
      <c r="BL84">
        <f t="shared" si="88"/>
        <v>7.3313361641896816E-5</v>
      </c>
      <c r="BM84">
        <f t="shared" si="89"/>
        <v>3.9079406832341011E-4</v>
      </c>
      <c r="BN84">
        <f t="shared" si="90"/>
        <v>1.0997004246284522E-4</v>
      </c>
      <c r="BO84">
        <f t="shared" si="91"/>
        <v>1.1723822049702303E-4</v>
      </c>
      <c r="BP84">
        <f t="shared" si="92"/>
        <v>7.9919502793271188E-5</v>
      </c>
    </row>
    <row r="85" spans="5:68" x14ac:dyDescent="0.25">
      <c r="E85">
        <f t="shared" si="93"/>
        <v>43</v>
      </c>
      <c r="F85" s="3">
        <v>7.0769679543899344E-2</v>
      </c>
      <c r="G85" s="3">
        <v>0.28307871817559738</v>
      </c>
      <c r="H85" s="3">
        <v>0.14153935908779869</v>
      </c>
      <c r="I85" s="3">
        <v>0.28307871817559738</v>
      </c>
      <c r="J85" s="3">
        <v>0.14153935908779869</v>
      </c>
      <c r="K85" s="3">
        <v>9.4359572725199126E-2</v>
      </c>
      <c r="M85" s="8">
        <f t="shared" si="51"/>
        <v>4.4566094874935557E-4</v>
      </c>
      <c r="N85" s="7">
        <f t="shared" si="52"/>
        <v>8.9132189749871116E-5</v>
      </c>
      <c r="O85" s="8">
        <f t="shared" si="53"/>
        <v>4.4566094874935557E-4</v>
      </c>
      <c r="P85" s="6">
        <f t="shared" si="54"/>
        <v>1.3369828462480668E-4</v>
      </c>
      <c r="Q85" s="6">
        <f t="shared" si="55"/>
        <v>1.3369828462480668E-4</v>
      </c>
      <c r="R85" s="7">
        <f t="shared" si="56"/>
        <v>8.9132189749871116E-5</v>
      </c>
      <c r="T85">
        <f t="shared" si="94"/>
        <v>43</v>
      </c>
      <c r="U85">
        <f t="shared" si="95"/>
        <v>0.01</v>
      </c>
      <c r="V85">
        <f t="shared" si="57"/>
        <v>5.517676326883695E-5</v>
      </c>
      <c r="W85">
        <f t="shared" si="58"/>
        <v>3.0412371906331247E-6</v>
      </c>
      <c r="X85">
        <f t="shared" si="59"/>
        <v>2.9408923954281018E-5</v>
      </c>
      <c r="Y85">
        <f t="shared" si="60"/>
        <v>4.5618557859496877E-6</v>
      </c>
      <c r="Z85">
        <f t="shared" si="61"/>
        <v>8.8226771862843052E-6</v>
      </c>
      <c r="AA85">
        <f t="shared" si="62"/>
        <v>8.5408733882587909E-6</v>
      </c>
      <c r="AC85">
        <f t="shared" si="96"/>
        <v>0.05</v>
      </c>
      <c r="AD85">
        <f t="shared" si="63"/>
        <v>1.8450862436351808E-4</v>
      </c>
      <c r="AE85">
        <f t="shared" si="64"/>
        <v>1.33800487521513E-5</v>
      </c>
      <c r="AF85">
        <f t="shared" si="65"/>
        <v>1.1633665030305116E-4</v>
      </c>
      <c r="AG85">
        <f t="shared" si="66"/>
        <v>2.007007312822695E-5</v>
      </c>
      <c r="AH85">
        <f t="shared" si="67"/>
        <v>3.4900995090915349E-5</v>
      </c>
      <c r="AI85">
        <f t="shared" si="68"/>
        <v>3.0871589624174744E-5</v>
      </c>
      <c r="AK85">
        <f t="shared" si="97"/>
        <v>0.1</v>
      </c>
      <c r="AL85">
        <f t="shared" si="69"/>
        <v>2.6097194182225455E-4</v>
      </c>
      <c r="AM85">
        <f t="shared" si="70"/>
        <v>2.3267330060610234E-5</v>
      </c>
      <c r="AN85">
        <f t="shared" si="71"/>
        <v>1.8450862436351808E-4</v>
      </c>
      <c r="AO85">
        <f t="shared" si="72"/>
        <v>3.4900995090915349E-5</v>
      </c>
      <c r="AP85">
        <f t="shared" si="73"/>
        <v>5.5352587309055435E-5</v>
      </c>
      <c r="AQ85">
        <f t="shared" si="74"/>
        <v>4.585942873824549E-5</v>
      </c>
      <c r="AS85">
        <f t="shared" si="98"/>
        <v>0.3</v>
      </c>
      <c r="AT85">
        <f t="shared" si="75"/>
        <v>3.605965967585996E-4</v>
      </c>
      <c r="AU85">
        <f t="shared" si="76"/>
        <v>4.585942873824549E-5</v>
      </c>
      <c r="AV85">
        <f t="shared" si="77"/>
        <v>3.0280037752698096E-4</v>
      </c>
      <c r="AW85">
        <f t="shared" si="78"/>
        <v>6.8789143107368236E-5</v>
      </c>
      <c r="AX85">
        <f t="shared" si="79"/>
        <v>9.08401132580943E-5</v>
      </c>
      <c r="AY85">
        <f t="shared" si="80"/>
        <v>6.7805269034496807E-5</v>
      </c>
      <c r="BA85">
        <f t="shared" si="99"/>
        <v>0.5</v>
      </c>
      <c r="BB85">
        <f t="shared" si="81"/>
        <v>3.9040348911445521E-4</v>
      </c>
      <c r="BC85">
        <f t="shared" si="82"/>
        <v>5.691138558683454E-5</v>
      </c>
      <c r="BD85">
        <f t="shared" si="83"/>
        <v>3.4733718394381789E-4</v>
      </c>
      <c r="BE85">
        <f t="shared" si="84"/>
        <v>8.5367078380251817E-5</v>
      </c>
      <c r="BF85">
        <f t="shared" si="85"/>
        <v>1.0420115518314539E-4</v>
      </c>
      <c r="BG85">
        <f t="shared" si="86"/>
        <v>7.4981706226410176E-5</v>
      </c>
      <c r="BJ85">
        <f t="shared" si="100"/>
        <v>2</v>
      </c>
      <c r="BK85">
        <f t="shared" si="87"/>
        <v>4.3043024354839438E-4</v>
      </c>
      <c r="BL85">
        <f t="shared" si="88"/>
        <v>7.8080697822891036E-5</v>
      </c>
      <c r="BM85">
        <f t="shared" si="89"/>
        <v>4.1620617137682448E-4</v>
      </c>
      <c r="BN85">
        <f t="shared" si="90"/>
        <v>1.1712104673433657E-4</v>
      </c>
      <c r="BO85">
        <f t="shared" si="91"/>
        <v>1.2486185141304736E-4</v>
      </c>
      <c r="BP85">
        <f t="shared" si="92"/>
        <v>8.5116415452855145E-5</v>
      </c>
    </row>
    <row r="86" spans="5:68" x14ac:dyDescent="0.25">
      <c r="E86">
        <f t="shared" si="93"/>
        <v>44</v>
      </c>
      <c r="F86" s="3">
        <v>7.0769679543899344E-2</v>
      </c>
      <c r="G86" s="3">
        <v>0.28307871817559738</v>
      </c>
      <c r="H86" s="3">
        <v>0.14153935908779869</v>
      </c>
      <c r="I86" s="3">
        <v>0.28307871817559738</v>
      </c>
      <c r="J86" s="3">
        <v>0.14153935908779869</v>
      </c>
      <c r="K86" s="3">
        <v>9.4359572725199126E-2</v>
      </c>
      <c r="M86" s="8">
        <f t="shared" si="51"/>
        <v>4.7464087161535131E-4</v>
      </c>
      <c r="N86" s="7">
        <f t="shared" si="52"/>
        <v>9.4928174323070258E-5</v>
      </c>
      <c r="O86" s="8">
        <f t="shared" si="53"/>
        <v>4.7464087161535131E-4</v>
      </c>
      <c r="P86" s="6">
        <f t="shared" si="54"/>
        <v>1.4239226148460537E-4</v>
      </c>
      <c r="Q86" s="6">
        <f t="shared" si="55"/>
        <v>1.4239226148460537E-4</v>
      </c>
      <c r="R86" s="7">
        <f t="shared" si="56"/>
        <v>9.4928174323070258E-5</v>
      </c>
      <c r="T86">
        <f t="shared" si="94"/>
        <v>44</v>
      </c>
      <c r="U86">
        <f t="shared" si="95"/>
        <v>0.01</v>
      </c>
      <c r="V86">
        <f t="shared" si="57"/>
        <v>5.8764733783223448E-5</v>
      </c>
      <c r="W86">
        <f t="shared" si="58"/>
        <v>3.2389992324926941E-6</v>
      </c>
      <c r="X86">
        <f t="shared" si="59"/>
        <v>3.1321293324221758E-5</v>
      </c>
      <c r="Y86">
        <f t="shared" si="60"/>
        <v>4.8584988487390407E-6</v>
      </c>
      <c r="Z86">
        <f t="shared" si="61"/>
        <v>9.3963879972665256E-6</v>
      </c>
      <c r="AA86">
        <f t="shared" si="62"/>
        <v>9.0962593889720365E-6</v>
      </c>
      <c r="AC86">
        <f t="shared" si="96"/>
        <v>0.05</v>
      </c>
      <c r="AD86">
        <f t="shared" si="63"/>
        <v>1.9650663701679407E-4</v>
      </c>
      <c r="AE86">
        <f t="shared" si="64"/>
        <v>1.4250111031264482E-5</v>
      </c>
      <c r="AF86">
        <f t="shared" si="65"/>
        <v>1.2390165495901638E-4</v>
      </c>
      <c r="AG86">
        <f t="shared" si="66"/>
        <v>2.1375166546896718E-5</v>
      </c>
      <c r="AH86">
        <f t="shared" si="67"/>
        <v>3.7170496487704903E-5</v>
      </c>
      <c r="AI86">
        <f t="shared" si="68"/>
        <v>3.2879071519480816E-5</v>
      </c>
      <c r="AK86">
        <f t="shared" si="97"/>
        <v>0.1</v>
      </c>
      <c r="AL86">
        <f t="shared" si="69"/>
        <v>2.7794212232701212E-4</v>
      </c>
      <c r="AM86">
        <f t="shared" si="70"/>
        <v>2.4780330991803274E-5</v>
      </c>
      <c r="AN86">
        <f t="shared" si="71"/>
        <v>1.9650663701679407E-4</v>
      </c>
      <c r="AO86">
        <f t="shared" si="72"/>
        <v>3.7170496487704903E-5</v>
      </c>
      <c r="AP86">
        <f t="shared" si="73"/>
        <v>5.8951991105038207E-5</v>
      </c>
      <c r="AQ86">
        <f t="shared" si="74"/>
        <v>4.8841522438046927E-5</v>
      </c>
      <c r="AS86">
        <f t="shared" si="98"/>
        <v>0.3</v>
      </c>
      <c r="AT86">
        <f t="shared" si="75"/>
        <v>3.8404505368337726E-4</v>
      </c>
      <c r="AU86">
        <f t="shared" si="76"/>
        <v>4.8841522438046914E-5</v>
      </c>
      <c r="AV86">
        <f t="shared" si="77"/>
        <v>3.2249052899560685E-4</v>
      </c>
      <c r="AW86">
        <f t="shared" si="78"/>
        <v>7.3262283657070371E-5</v>
      </c>
      <c r="AX86">
        <f t="shared" si="79"/>
        <v>9.6747158698682031E-5</v>
      </c>
      <c r="AY86">
        <f t="shared" si="80"/>
        <v>7.221443136303848E-5</v>
      </c>
      <c r="BA86">
        <f t="shared" si="99"/>
        <v>0.5</v>
      </c>
      <c r="BB86">
        <f t="shared" si="81"/>
        <v>4.1579019403644189E-4</v>
      </c>
      <c r="BC86">
        <f t="shared" si="82"/>
        <v>6.0612153107820498E-5</v>
      </c>
      <c r="BD86">
        <f t="shared" si="83"/>
        <v>3.6992342316318719E-4</v>
      </c>
      <c r="BE86">
        <f t="shared" si="84"/>
        <v>9.091822966173074E-5</v>
      </c>
      <c r="BF86">
        <f t="shared" si="85"/>
        <v>1.1097702694895615E-4</v>
      </c>
      <c r="BG86">
        <f t="shared" si="86"/>
        <v>7.9857529582483977E-5</v>
      </c>
      <c r="BJ86">
        <f t="shared" si="100"/>
        <v>2</v>
      </c>
      <c r="BK86">
        <f t="shared" si="87"/>
        <v>4.5841976179590783E-4</v>
      </c>
      <c r="BL86">
        <f t="shared" si="88"/>
        <v>8.3158038807288375E-5</v>
      </c>
      <c r="BM86">
        <f t="shared" si="89"/>
        <v>4.4327074317002276E-4</v>
      </c>
      <c r="BN86">
        <f t="shared" si="90"/>
        <v>1.2473705821093256E-4</v>
      </c>
      <c r="BO86">
        <f t="shared" si="91"/>
        <v>1.3298122295100681E-4</v>
      </c>
      <c r="BP86">
        <f t="shared" si="92"/>
        <v>9.0651266916453021E-5</v>
      </c>
    </row>
    <row r="87" spans="5:68" x14ac:dyDescent="0.25">
      <c r="E87">
        <f t="shared" si="93"/>
        <v>45</v>
      </c>
      <c r="F87" s="3">
        <v>7.0769679543899344E-2</v>
      </c>
      <c r="G87" s="3">
        <v>0.28307871817559738</v>
      </c>
      <c r="H87" s="3">
        <v>0.14153935908779869</v>
      </c>
      <c r="I87" s="3">
        <v>0.28307871817559738</v>
      </c>
      <c r="J87" s="3">
        <v>0.14153935908779869</v>
      </c>
      <c r="K87" s="3">
        <v>9.4359572725199126E-2</v>
      </c>
      <c r="M87" s="8">
        <f t="shared" si="51"/>
        <v>5.0550526726648884E-4</v>
      </c>
      <c r="N87" s="7">
        <f t="shared" si="52"/>
        <v>1.0110105345329777E-4</v>
      </c>
      <c r="O87" s="8">
        <f t="shared" si="53"/>
        <v>5.0550526726648884E-4</v>
      </c>
      <c r="P87" s="6">
        <f t="shared" si="54"/>
        <v>1.5165158017994666E-4</v>
      </c>
      <c r="Q87" s="6">
        <f t="shared" si="55"/>
        <v>1.5165158017994666E-4</v>
      </c>
      <c r="R87" s="7">
        <f t="shared" si="56"/>
        <v>1.0110105345329777E-4</v>
      </c>
      <c r="T87">
        <f t="shared" si="94"/>
        <v>45</v>
      </c>
      <c r="U87">
        <f t="shared" si="95"/>
        <v>0.01</v>
      </c>
      <c r="V87">
        <f t="shared" si="57"/>
        <v>6.2586018679415504E-5</v>
      </c>
      <c r="W87">
        <f t="shared" si="58"/>
        <v>3.4496211148543146E-6</v>
      </c>
      <c r="X87">
        <f t="shared" si="59"/>
        <v>3.3358018029732446E-5</v>
      </c>
      <c r="Y87">
        <f t="shared" si="60"/>
        <v>5.1744316722814721E-6</v>
      </c>
      <c r="Z87">
        <f t="shared" si="61"/>
        <v>1.0007405408919735E-5</v>
      </c>
      <c r="AA87">
        <f t="shared" si="62"/>
        <v>9.6877603858649625E-6</v>
      </c>
      <c r="AC87">
        <f t="shared" si="96"/>
        <v>0.05</v>
      </c>
      <c r="AD87">
        <f t="shared" si="63"/>
        <v>2.0928484250996935E-4</v>
      </c>
      <c r="AE87">
        <f t="shared" si="64"/>
        <v>1.5176750710322751E-5</v>
      </c>
      <c r="AF87">
        <f t="shared" si="65"/>
        <v>1.3195858795652884E-4</v>
      </c>
      <c r="AG87">
        <f t="shared" si="66"/>
        <v>2.2765126065484125E-5</v>
      </c>
      <c r="AH87">
        <f t="shared" si="67"/>
        <v>3.9587576386958655E-5</v>
      </c>
      <c r="AI87">
        <f t="shared" si="68"/>
        <v>3.5017093617252643E-5</v>
      </c>
      <c r="AK87">
        <f t="shared" si="97"/>
        <v>0.1</v>
      </c>
      <c r="AL87">
        <f t="shared" si="69"/>
        <v>2.9601582003117822E-4</v>
      </c>
      <c r="AM87">
        <f t="shared" si="70"/>
        <v>2.6391717591305769E-5</v>
      </c>
      <c r="AN87">
        <f t="shared" si="71"/>
        <v>2.0928484250996935E-4</v>
      </c>
      <c r="AO87">
        <f t="shared" si="72"/>
        <v>3.9587576386958655E-5</v>
      </c>
      <c r="AP87">
        <f t="shared" si="73"/>
        <v>6.2785452752990809E-5</v>
      </c>
      <c r="AQ87">
        <f t="shared" si="74"/>
        <v>5.2017532265437942E-5</v>
      </c>
      <c r="AS87">
        <f t="shared" si="98"/>
        <v>0.3</v>
      </c>
      <c r="AT87">
        <f t="shared" si="75"/>
        <v>4.0901828964682376E-4</v>
      </c>
      <c r="AU87">
        <f t="shared" si="76"/>
        <v>5.2017532265437929E-5</v>
      </c>
      <c r="AV87">
        <f t="shared" si="77"/>
        <v>3.4346106877822236E-4</v>
      </c>
      <c r="AW87">
        <f t="shared" si="78"/>
        <v>7.8026298398156907E-5</v>
      </c>
      <c r="AX87">
        <f t="shared" si="79"/>
        <v>1.0303832063346672E-4</v>
      </c>
      <c r="AY87">
        <f t="shared" si="80"/>
        <v>7.6910307581462843E-5</v>
      </c>
      <c r="BA87">
        <f t="shared" si="99"/>
        <v>0.5</v>
      </c>
      <c r="BB87">
        <f t="shared" si="81"/>
        <v>4.4282771613800233E-4</v>
      </c>
      <c r="BC87">
        <f t="shared" si="82"/>
        <v>6.4553569843425949E-5</v>
      </c>
      <c r="BD87">
        <f t="shared" si="83"/>
        <v>3.9397837412911345E-4</v>
      </c>
      <c r="BE87">
        <f t="shared" si="84"/>
        <v>9.6830354765138917E-5</v>
      </c>
      <c r="BF87">
        <f t="shared" si="85"/>
        <v>1.1819351223873405E-4</v>
      </c>
      <c r="BG87">
        <f t="shared" si="86"/>
        <v>8.5050412320053284E-5</v>
      </c>
      <c r="BJ87">
        <f t="shared" si="100"/>
        <v>2</v>
      </c>
      <c r="BK87">
        <f t="shared" si="87"/>
        <v>4.8822934994666303E-4</v>
      </c>
      <c r="BL87">
        <f t="shared" si="88"/>
        <v>8.8565543227600465E-5</v>
      </c>
      <c r="BM87">
        <f t="shared" si="89"/>
        <v>4.7209523852208052E-4</v>
      </c>
      <c r="BN87">
        <f t="shared" si="90"/>
        <v>1.328483148414007E-4</v>
      </c>
      <c r="BO87">
        <f t="shared" si="91"/>
        <v>1.4162857155662417E-4</v>
      </c>
      <c r="BP87">
        <f t="shared" si="92"/>
        <v>9.6546032276343253E-5</v>
      </c>
    </row>
    <row r="88" spans="5:68" x14ac:dyDescent="0.25">
      <c r="E88">
        <f t="shared" si="93"/>
        <v>46</v>
      </c>
      <c r="F88" s="3">
        <v>7.0769679543899344E-2</v>
      </c>
      <c r="G88" s="3">
        <v>0.28307871817559738</v>
      </c>
      <c r="H88" s="3">
        <v>0.14153935908779869</v>
      </c>
      <c r="I88" s="3">
        <v>0.28307871817559738</v>
      </c>
      <c r="J88" s="3">
        <v>0.14153935908779869</v>
      </c>
      <c r="K88" s="3">
        <v>9.4359572725199126E-2</v>
      </c>
      <c r="M88" s="8">
        <f t="shared" si="51"/>
        <v>5.3837667701160522E-4</v>
      </c>
      <c r="N88" s="7">
        <f t="shared" si="52"/>
        <v>1.0767533540232104E-4</v>
      </c>
      <c r="O88" s="8">
        <f t="shared" si="53"/>
        <v>5.3837667701160522E-4</v>
      </c>
      <c r="P88" s="6">
        <f t="shared" si="54"/>
        <v>1.6151300310348157E-4</v>
      </c>
      <c r="Q88" s="6">
        <f t="shared" si="55"/>
        <v>1.6151300310348157E-4</v>
      </c>
      <c r="R88" s="7">
        <f t="shared" si="56"/>
        <v>1.0767533540232104E-4</v>
      </c>
      <c r="T88">
        <f t="shared" si="94"/>
        <v>46</v>
      </c>
      <c r="U88">
        <f t="shared" si="95"/>
        <v>0.01</v>
      </c>
      <c r="V88">
        <f t="shared" si="57"/>
        <v>6.6655789654209376E-5</v>
      </c>
      <c r="W88">
        <f t="shared" si="58"/>
        <v>3.6739390724988647E-6</v>
      </c>
      <c r="X88">
        <f t="shared" si="59"/>
        <v>3.5527184505226866E-5</v>
      </c>
      <c r="Y88">
        <f t="shared" si="60"/>
        <v>5.5109086087482976E-6</v>
      </c>
      <c r="Z88">
        <f t="shared" si="61"/>
        <v>1.0658155351568061E-5</v>
      </c>
      <c r="AA88">
        <f t="shared" si="62"/>
        <v>1.0317724822988018E-5</v>
      </c>
      <c r="AC88">
        <f t="shared" si="96"/>
        <v>0.05</v>
      </c>
      <c r="AD88">
        <f t="shared" si="63"/>
        <v>2.2289397431741434E-4</v>
      </c>
      <c r="AE88">
        <f t="shared" si="64"/>
        <v>1.6163646838816519E-5</v>
      </c>
      <c r="AF88">
        <f t="shared" si="65"/>
        <v>1.4053943784076819E-4</v>
      </c>
      <c r="AG88">
        <f t="shared" si="66"/>
        <v>2.4245470258224779E-5</v>
      </c>
      <c r="AH88">
        <f t="shared" si="67"/>
        <v>4.2161831352230464E-5</v>
      </c>
      <c r="AI88">
        <f t="shared" si="68"/>
        <v>3.7294144534249321E-5</v>
      </c>
      <c r="AK88">
        <f t="shared" si="97"/>
        <v>0.1</v>
      </c>
      <c r="AL88">
        <f t="shared" si="69"/>
        <v>3.1526479317026888E-4</v>
      </c>
      <c r="AM88">
        <f t="shared" si="70"/>
        <v>2.8107887568153641E-5</v>
      </c>
      <c r="AN88">
        <f t="shared" si="71"/>
        <v>2.2289397431741434E-4</v>
      </c>
      <c r="AO88">
        <f t="shared" si="72"/>
        <v>4.2161831352230464E-5</v>
      </c>
      <c r="AP88">
        <f t="shared" si="73"/>
        <v>6.6868192295224311E-5</v>
      </c>
      <c r="AQ88">
        <f t="shared" si="74"/>
        <v>5.5400067973271846E-5</v>
      </c>
      <c r="AS88">
        <f t="shared" si="98"/>
        <v>0.3</v>
      </c>
      <c r="AT88">
        <f t="shared" si="75"/>
        <v>4.356154562103516E-4</v>
      </c>
      <c r="AU88">
        <f t="shared" si="76"/>
        <v>5.5400067973271832E-5</v>
      </c>
      <c r="AV88">
        <f t="shared" si="77"/>
        <v>3.6579525647987643E-4</v>
      </c>
      <c r="AW88">
        <f t="shared" si="78"/>
        <v>8.3100101959907762E-5</v>
      </c>
      <c r="AX88">
        <f t="shared" si="79"/>
        <v>1.0973857694396291E-4</v>
      </c>
      <c r="AY88">
        <f t="shared" si="80"/>
        <v>8.1911541787792929E-5</v>
      </c>
      <c r="BA88">
        <f t="shared" si="99"/>
        <v>0.5</v>
      </c>
      <c r="BB88">
        <f t="shared" si="81"/>
        <v>4.7162340284247466E-4</v>
      </c>
      <c r="BC88">
        <f t="shared" si="82"/>
        <v>6.875128445144129E-5</v>
      </c>
      <c r="BD88">
        <f t="shared" si="83"/>
        <v>4.1959754252421871E-4</v>
      </c>
      <c r="BE88">
        <f t="shared" si="84"/>
        <v>1.0312692667716193E-4</v>
      </c>
      <c r="BF88">
        <f t="shared" si="85"/>
        <v>1.2587926275726562E-4</v>
      </c>
      <c r="BG88">
        <f t="shared" si="86"/>
        <v>9.0580971808545681E-5</v>
      </c>
      <c r="BJ88">
        <f t="shared" si="100"/>
        <v>2</v>
      </c>
      <c r="BK88">
        <f t="shared" si="87"/>
        <v>5.1997736139364973E-4</v>
      </c>
      <c r="BL88">
        <f t="shared" si="88"/>
        <v>9.4324680568494938E-5</v>
      </c>
      <c r="BM88">
        <f t="shared" si="89"/>
        <v>5.0279409969932094E-4</v>
      </c>
      <c r="BN88">
        <f t="shared" si="90"/>
        <v>1.4148702085274239E-4</v>
      </c>
      <c r="BO88">
        <f t="shared" si="91"/>
        <v>1.5083822990979629E-4</v>
      </c>
      <c r="BP88">
        <f t="shared" si="92"/>
        <v>1.0282411559559751E-4</v>
      </c>
    </row>
    <row r="89" spans="5:68" x14ac:dyDescent="0.25">
      <c r="E89">
        <f t="shared" si="93"/>
        <v>47</v>
      </c>
      <c r="F89" s="3">
        <v>7.0769679543899344E-2</v>
      </c>
      <c r="G89" s="3">
        <v>0.28307871817559738</v>
      </c>
      <c r="H89" s="3">
        <v>0.14153935908779869</v>
      </c>
      <c r="I89" s="3">
        <v>0.28307871817559738</v>
      </c>
      <c r="J89" s="3">
        <v>0.14153935908779869</v>
      </c>
      <c r="K89" s="3">
        <v>9.4359572725199126E-2</v>
      </c>
      <c r="M89" s="8">
        <f t="shared" si="51"/>
        <v>5.7338561063352274E-4</v>
      </c>
      <c r="N89" s="7">
        <f t="shared" si="52"/>
        <v>1.1467712212670456E-4</v>
      </c>
      <c r="O89" s="8">
        <f t="shared" si="53"/>
        <v>5.7338561063352274E-4</v>
      </c>
      <c r="P89" s="6">
        <f t="shared" si="54"/>
        <v>1.7201568319005683E-4</v>
      </c>
      <c r="Q89" s="6">
        <f t="shared" si="55"/>
        <v>1.7201568319005683E-4</v>
      </c>
      <c r="R89" s="7">
        <f t="shared" si="56"/>
        <v>1.1467712212670456E-4</v>
      </c>
      <c r="T89">
        <f t="shared" si="94"/>
        <v>47</v>
      </c>
      <c r="U89">
        <f t="shared" si="95"/>
        <v>0.01</v>
      </c>
      <c r="V89">
        <f t="shared" si="57"/>
        <v>7.0990204971889298E-5</v>
      </c>
      <c r="W89">
        <f t="shared" si="58"/>
        <v>3.9128437179118565E-6</v>
      </c>
      <c r="X89">
        <f t="shared" si="59"/>
        <v>3.7837405020389145E-5</v>
      </c>
      <c r="Y89">
        <f t="shared" si="60"/>
        <v>5.8692655768677839E-6</v>
      </c>
      <c r="Z89">
        <f t="shared" si="61"/>
        <v>1.1351221506116743E-5</v>
      </c>
      <c r="AA89">
        <f t="shared" si="62"/>
        <v>1.0988653856285302E-5</v>
      </c>
      <c r="AC89">
        <f t="shared" si="96"/>
        <v>0.05</v>
      </c>
      <c r="AD89">
        <f t="shared" si="63"/>
        <v>2.3738806495097933E-4</v>
      </c>
      <c r="AE89">
        <f t="shared" si="64"/>
        <v>1.7214717703195822E-5</v>
      </c>
      <c r="AF89">
        <f t="shared" si="65"/>
        <v>1.4967827327089773E-4</v>
      </c>
      <c r="AG89">
        <f t="shared" si="66"/>
        <v>2.5822076554793732E-5</v>
      </c>
      <c r="AH89">
        <f t="shared" si="67"/>
        <v>4.4903481981269322E-5</v>
      </c>
      <c r="AI89">
        <f t="shared" si="68"/>
        <v>3.9719264875146986E-5</v>
      </c>
      <c r="AK89">
        <f t="shared" si="97"/>
        <v>0.1</v>
      </c>
      <c r="AL89">
        <f t="shared" si="69"/>
        <v>3.3576546619104239E-4</v>
      </c>
      <c r="AM89">
        <f t="shared" si="70"/>
        <v>2.9935654654179547E-5</v>
      </c>
      <c r="AN89">
        <f t="shared" si="71"/>
        <v>2.3738806495097933E-4</v>
      </c>
      <c r="AO89">
        <f t="shared" si="72"/>
        <v>4.4903481981269322E-5</v>
      </c>
      <c r="AP89">
        <f t="shared" si="73"/>
        <v>7.1216419485293795E-5</v>
      </c>
      <c r="AQ89">
        <f t="shared" si="74"/>
        <v>5.9002559286773132E-5</v>
      </c>
      <c r="AS89">
        <f t="shared" si="98"/>
        <v>0.3</v>
      </c>
      <c r="AT89">
        <f t="shared" si="75"/>
        <v>4.6394215244801343E-4</v>
      </c>
      <c r="AU89">
        <f t="shared" si="76"/>
        <v>5.9002559286773126E-5</v>
      </c>
      <c r="AV89">
        <f t="shared" si="77"/>
        <v>3.895817658145671E-4</v>
      </c>
      <c r="AW89">
        <f t="shared" si="78"/>
        <v>8.8503838930159678E-5</v>
      </c>
      <c r="AX89">
        <f t="shared" si="79"/>
        <v>1.1687452974437012E-4</v>
      </c>
      <c r="AY89">
        <f t="shared" si="80"/>
        <v>8.7237990446816012E-5</v>
      </c>
      <c r="BA89">
        <f t="shared" si="99"/>
        <v>0.5</v>
      </c>
      <c r="BB89">
        <f t="shared" si="81"/>
        <v>5.0229158203683299E-4</v>
      </c>
      <c r="BC89">
        <f t="shared" si="82"/>
        <v>7.3221963172410843E-5</v>
      </c>
      <c r="BD89">
        <f t="shared" si="83"/>
        <v>4.4688264446379142E-4</v>
      </c>
      <c r="BE89">
        <f t="shared" si="84"/>
        <v>1.0983294475861626E-4</v>
      </c>
      <c r="BF89">
        <f t="shared" si="85"/>
        <v>1.3406479333913745E-4</v>
      </c>
      <c r="BG89">
        <f t="shared" si="86"/>
        <v>9.6471166099755307E-5</v>
      </c>
      <c r="BJ89">
        <f t="shared" si="100"/>
        <v>2</v>
      </c>
      <c r="BK89">
        <f t="shared" si="87"/>
        <v>5.5378984567691246E-4</v>
      </c>
      <c r="BL89">
        <f t="shared" si="88"/>
        <v>1.0045831640736659E-4</v>
      </c>
      <c r="BM89">
        <f t="shared" si="89"/>
        <v>5.354892107869171E-4</v>
      </c>
      <c r="BN89">
        <f t="shared" si="90"/>
        <v>1.5068747461104989E-4</v>
      </c>
      <c r="BO89">
        <f t="shared" si="91"/>
        <v>1.6064676323607514E-4</v>
      </c>
      <c r="BP89">
        <f t="shared" si="92"/>
        <v>1.0951044282953349E-4</v>
      </c>
    </row>
    <row r="90" spans="5:68" x14ac:dyDescent="0.25">
      <c r="E90">
        <f t="shared" si="93"/>
        <v>48</v>
      </c>
      <c r="F90" s="3">
        <v>7.0769679543899344E-2</v>
      </c>
      <c r="G90" s="3">
        <v>0.28307871817559738</v>
      </c>
      <c r="H90" s="3">
        <v>0.14153935908779869</v>
      </c>
      <c r="I90" s="3">
        <v>0.28307871817559738</v>
      </c>
      <c r="J90" s="3">
        <v>0.14153935908779869</v>
      </c>
      <c r="K90" s="3">
        <v>9.4359572725199126E-2</v>
      </c>
      <c r="M90" s="8">
        <f t="shared" si="51"/>
        <v>6.1067106455373315E-4</v>
      </c>
      <c r="N90" s="7">
        <f t="shared" si="52"/>
        <v>1.2213421291074663E-4</v>
      </c>
      <c r="O90" s="8">
        <f t="shared" si="53"/>
        <v>6.1067106455373315E-4</v>
      </c>
      <c r="P90" s="6">
        <f t="shared" si="54"/>
        <v>1.8320131936611994E-4</v>
      </c>
      <c r="Q90" s="6">
        <f t="shared" si="55"/>
        <v>1.8320131936611994E-4</v>
      </c>
      <c r="R90" s="7">
        <f t="shared" si="56"/>
        <v>1.2213421291074663E-4</v>
      </c>
      <c r="T90">
        <f t="shared" si="94"/>
        <v>48</v>
      </c>
      <c r="U90">
        <f t="shared" si="95"/>
        <v>0.01</v>
      </c>
      <c r="V90">
        <f t="shared" si="57"/>
        <v>7.56064736175938E-5</v>
      </c>
      <c r="W90">
        <f t="shared" si="58"/>
        <v>4.1672835772937366E-6</v>
      </c>
      <c r="X90">
        <f t="shared" si="59"/>
        <v>4.0297851873579805E-5</v>
      </c>
      <c r="Y90">
        <f t="shared" si="60"/>
        <v>6.2509253659406048E-6</v>
      </c>
      <c r="Z90">
        <f t="shared" si="61"/>
        <v>1.2089355562073942E-5</v>
      </c>
      <c r="AA90">
        <f t="shared" si="62"/>
        <v>1.1703211283966437E-5</v>
      </c>
      <c r="AC90">
        <f t="shared" si="96"/>
        <v>0.05</v>
      </c>
      <c r="AD90">
        <f t="shared" si="63"/>
        <v>2.5282466048597751E-4</v>
      </c>
      <c r="AE90">
        <f t="shared" si="64"/>
        <v>1.8334136383693856E-5</v>
      </c>
      <c r="AF90">
        <f t="shared" si="65"/>
        <v>1.5941137828330389E-4</v>
      </c>
      <c r="AG90">
        <f t="shared" si="66"/>
        <v>2.7501204575540786E-5</v>
      </c>
      <c r="AH90">
        <f t="shared" si="67"/>
        <v>4.7823413484991173E-5</v>
      </c>
      <c r="AI90">
        <f t="shared" si="68"/>
        <v>4.2302083126568836E-5</v>
      </c>
      <c r="AK90">
        <f t="shared" si="97"/>
        <v>0.1</v>
      </c>
      <c r="AL90">
        <f t="shared" si="69"/>
        <v>3.5759923318047184E-4</v>
      </c>
      <c r="AM90">
        <f t="shared" si="70"/>
        <v>3.1882275656660784E-5</v>
      </c>
      <c r="AN90">
        <f t="shared" si="71"/>
        <v>2.5282466048597751E-4</v>
      </c>
      <c r="AO90">
        <f t="shared" si="72"/>
        <v>4.7823413484991173E-5</v>
      </c>
      <c r="AP90">
        <f t="shared" si="73"/>
        <v>7.5847398145793265E-5</v>
      </c>
      <c r="AQ90">
        <f t="shared" si="74"/>
        <v>6.2839309223749741E-5</v>
      </c>
      <c r="AS90">
        <f t="shared" si="98"/>
        <v>0.3</v>
      </c>
      <c r="AT90">
        <f t="shared" si="75"/>
        <v>4.9411084420787654E-4</v>
      </c>
      <c r="AU90">
        <f t="shared" si="76"/>
        <v>6.2839309223749727E-5</v>
      </c>
      <c r="AV90">
        <f t="shared" si="77"/>
        <v>4.1491503666763932E-4</v>
      </c>
      <c r="AW90">
        <f t="shared" si="78"/>
        <v>9.4258963835624584E-5</v>
      </c>
      <c r="AX90">
        <f t="shared" si="79"/>
        <v>1.2447451100029179E-4</v>
      </c>
      <c r="AY90">
        <f t="shared" si="80"/>
        <v>9.291080122646334E-5</v>
      </c>
      <c r="BA90">
        <f t="shared" si="99"/>
        <v>0.5</v>
      </c>
      <c r="BB90">
        <f t="shared" si="81"/>
        <v>5.3495401598918049E-4</v>
      </c>
      <c r="BC90">
        <f t="shared" si="82"/>
        <v>7.798335599982382E-5</v>
      </c>
      <c r="BD90">
        <f t="shared" si="83"/>
        <v>4.7594201034059939E-4</v>
      </c>
      <c r="BE90">
        <f t="shared" si="84"/>
        <v>1.1697503399973572E-4</v>
      </c>
      <c r="BF90">
        <f t="shared" si="85"/>
        <v>1.4278260310217981E-4</v>
      </c>
      <c r="BG90">
        <f t="shared" si="86"/>
        <v>1.0274438110818072E-4</v>
      </c>
      <c r="BJ90">
        <f t="shared" si="100"/>
        <v>2</v>
      </c>
      <c r="BK90">
        <f t="shared" si="87"/>
        <v>5.8980104893967494E-4</v>
      </c>
      <c r="BL90">
        <f t="shared" si="88"/>
        <v>1.069908031978361E-4</v>
      </c>
      <c r="BM90">
        <f t="shared" si="89"/>
        <v>5.7031038160685699E-4</v>
      </c>
      <c r="BN90">
        <f t="shared" si="90"/>
        <v>1.6048620479675415E-4</v>
      </c>
      <c r="BO90">
        <f t="shared" si="91"/>
        <v>1.7109311448205709E-4</v>
      </c>
      <c r="BP90">
        <f t="shared" si="92"/>
        <v>1.166315607895587E-4</v>
      </c>
    </row>
    <row r="91" spans="5:68" x14ac:dyDescent="0.25">
      <c r="E91">
        <f t="shared" si="93"/>
        <v>49</v>
      </c>
      <c r="F91" s="3">
        <v>7.0769679543899344E-2</v>
      </c>
      <c r="G91" s="3">
        <v>0.28307871817559738</v>
      </c>
      <c r="H91" s="3">
        <v>0.14153935908779869</v>
      </c>
      <c r="I91" s="3">
        <v>0.28307871817559738</v>
      </c>
      <c r="J91" s="3">
        <v>0.14153935908779869</v>
      </c>
      <c r="K91" s="3">
        <v>9.4359572725199126E-2</v>
      </c>
      <c r="M91" s="8">
        <f t="shared" si="51"/>
        <v>6.5038107369167928E-4</v>
      </c>
      <c r="N91" s="7">
        <f t="shared" si="52"/>
        <v>1.3007621473833586E-4</v>
      </c>
      <c r="O91" s="8">
        <f t="shared" si="53"/>
        <v>6.5038107369167928E-4</v>
      </c>
      <c r="P91" s="6">
        <f t="shared" si="54"/>
        <v>1.9511432210750379E-4</v>
      </c>
      <c r="Q91" s="6">
        <f t="shared" si="55"/>
        <v>1.9511432210750379E-4</v>
      </c>
      <c r="R91" s="7">
        <f t="shared" si="56"/>
        <v>1.3007621473833586E-4</v>
      </c>
      <c r="T91">
        <f t="shared" si="94"/>
        <v>49</v>
      </c>
      <c r="U91">
        <f t="shared" si="95"/>
        <v>0.01</v>
      </c>
      <c r="V91">
        <f t="shared" si="57"/>
        <v>8.0522923622371062E-5</v>
      </c>
      <c r="W91">
        <f t="shared" si="58"/>
        <v>4.4382688565056779E-6</v>
      </c>
      <c r="X91">
        <f t="shared" si="59"/>
        <v>4.291829380873007E-5</v>
      </c>
      <c r="Y91">
        <f t="shared" si="60"/>
        <v>6.6574032847585185E-6</v>
      </c>
      <c r="Z91">
        <f t="shared" si="61"/>
        <v>1.2875488142619021E-5</v>
      </c>
      <c r="AA91">
        <f t="shared" si="62"/>
        <v>1.2464234122618929E-5</v>
      </c>
      <c r="AC91">
        <f t="shared" si="96"/>
        <v>0.05</v>
      </c>
      <c r="AD91">
        <f t="shared" si="63"/>
        <v>2.6926504903710872E-4</v>
      </c>
      <c r="AE91">
        <f t="shared" si="64"/>
        <v>1.9526347322761157E-5</v>
      </c>
      <c r="AF91">
        <f t="shared" si="65"/>
        <v>1.6977739635057321E-4</v>
      </c>
      <c r="AG91">
        <f t="shared" si="66"/>
        <v>2.9289520984141736E-5</v>
      </c>
      <c r="AH91">
        <f t="shared" si="67"/>
        <v>5.0933218905171972E-5</v>
      </c>
      <c r="AI91">
        <f t="shared" si="68"/>
        <v>4.5052853885189567E-5</v>
      </c>
      <c r="AK91">
        <f t="shared" si="97"/>
        <v>0.1</v>
      </c>
      <c r="AL91">
        <f t="shared" si="69"/>
        <v>3.808527810257367E-4</v>
      </c>
      <c r="AM91">
        <f t="shared" si="70"/>
        <v>3.3955479270114646E-5</v>
      </c>
      <c r="AN91">
        <f t="shared" si="71"/>
        <v>2.6926504903710872E-4</v>
      </c>
      <c r="AO91">
        <f t="shared" si="72"/>
        <v>5.0933218905171972E-5</v>
      </c>
      <c r="AP91">
        <f t="shared" si="73"/>
        <v>8.0779514711132623E-5</v>
      </c>
      <c r="AQ91">
        <f t="shared" si="74"/>
        <v>6.692555088204884E-5</v>
      </c>
      <c r="AS91">
        <f t="shared" si="98"/>
        <v>0.3</v>
      </c>
      <c r="AT91">
        <f t="shared" si="75"/>
        <v>5.2624131063662698E-4</v>
      </c>
      <c r="AU91">
        <f t="shared" si="76"/>
        <v>6.6925550882048827E-5</v>
      </c>
      <c r="AV91">
        <f t="shared" si="77"/>
        <v>4.4189565005167735E-4</v>
      </c>
      <c r="AW91">
        <f t="shared" si="78"/>
        <v>1.0038832632307325E-4</v>
      </c>
      <c r="AX91">
        <f t="shared" si="79"/>
        <v>1.3256869501550319E-4</v>
      </c>
      <c r="AY91">
        <f t="shared" si="80"/>
        <v>9.8952496960668401E-5</v>
      </c>
      <c r="BA91">
        <f t="shared" si="99"/>
        <v>0.5</v>
      </c>
      <c r="BB91">
        <f t="shared" si="81"/>
        <v>5.6974038478305048E-4</v>
      </c>
      <c r="BC91">
        <f t="shared" si="82"/>
        <v>8.3054367153142071E-5</v>
      </c>
      <c r="BD91">
        <f t="shared" si="83"/>
        <v>5.0689101493044217E-4</v>
      </c>
      <c r="BE91">
        <f t="shared" si="84"/>
        <v>1.245815507297131E-4</v>
      </c>
      <c r="BF91">
        <f t="shared" si="85"/>
        <v>1.5206730447913264E-4</v>
      </c>
      <c r="BG91">
        <f t="shared" si="86"/>
        <v>1.0942552346042243E-4</v>
      </c>
      <c r="BJ91">
        <f t="shared" si="100"/>
        <v>2</v>
      </c>
      <c r="BK91">
        <f t="shared" si="87"/>
        <v>6.2815394692753085E-4</v>
      </c>
      <c r="BL91">
        <f t="shared" si="88"/>
        <v>1.139480769566101E-4</v>
      </c>
      <c r="BM91">
        <f t="shared" si="89"/>
        <v>6.0739586310355092E-4</v>
      </c>
      <c r="BN91">
        <f t="shared" si="90"/>
        <v>1.7092211543491515E-4</v>
      </c>
      <c r="BO91">
        <f t="shared" si="91"/>
        <v>1.8221875893106526E-4</v>
      </c>
      <c r="BP91">
        <f t="shared" si="92"/>
        <v>1.2421574254231765E-4</v>
      </c>
    </row>
    <row r="92" spans="5:68" x14ac:dyDescent="0.25">
      <c r="E92">
        <f t="shared" si="93"/>
        <v>50</v>
      </c>
      <c r="F92" s="3">
        <v>7.0769679543899344E-2</v>
      </c>
      <c r="G92" s="3">
        <v>0.28307871817559738</v>
      </c>
      <c r="H92" s="3">
        <v>0.14153935908779869</v>
      </c>
      <c r="I92" s="3">
        <v>0.28307871817559738</v>
      </c>
      <c r="J92" s="3">
        <v>0.14153935908779869</v>
      </c>
      <c r="K92" s="3">
        <v>9.4359572725199126E-2</v>
      </c>
      <c r="M92" s="8">
        <f t="shared" si="51"/>
        <v>6.9267329920971103E-4</v>
      </c>
      <c r="N92" s="7">
        <f t="shared" si="52"/>
        <v>1.3853465984194221E-4</v>
      </c>
      <c r="O92" s="8">
        <f t="shared" si="53"/>
        <v>6.9267329920971103E-4</v>
      </c>
      <c r="P92" s="6">
        <f t="shared" si="54"/>
        <v>2.0780198976291331E-4</v>
      </c>
      <c r="Q92" s="6">
        <f t="shared" si="55"/>
        <v>2.0780198976291331E-4</v>
      </c>
      <c r="R92" s="7">
        <f t="shared" si="56"/>
        <v>1.3853465984194221E-4</v>
      </c>
      <c r="T92">
        <f t="shared" si="94"/>
        <v>50</v>
      </c>
      <c r="U92">
        <f t="shared" si="95"/>
        <v>0.01</v>
      </c>
      <c r="V92">
        <f t="shared" si="57"/>
        <v>8.5759074831197557E-5</v>
      </c>
      <c r="W92">
        <f t="shared" si="58"/>
        <v>4.7268754519029765E-6</v>
      </c>
      <c r="X92">
        <f t="shared" si="59"/>
        <v>4.5709134800312228E-5</v>
      </c>
      <c r="Y92">
        <f t="shared" si="60"/>
        <v>7.0903131778544652E-6</v>
      </c>
      <c r="Z92">
        <f t="shared" si="61"/>
        <v>1.3712740440093668E-5</v>
      </c>
      <c r="AA92">
        <f t="shared" si="62"/>
        <v>1.3274743871051804E-5</v>
      </c>
      <c r="AC92">
        <f t="shared" si="96"/>
        <v>0.05</v>
      </c>
      <c r="AD92">
        <f t="shared" si="63"/>
        <v>2.8677450409145402E-4</v>
      </c>
      <c r="AE92">
        <f t="shared" si="64"/>
        <v>2.0796083970892951E-5</v>
      </c>
      <c r="AF92">
        <f t="shared" si="65"/>
        <v>1.8081748380817134E-4</v>
      </c>
      <c r="AG92">
        <f t="shared" si="66"/>
        <v>3.1194125956339427E-5</v>
      </c>
      <c r="AH92">
        <f t="shared" si="67"/>
        <v>5.4245245142451402E-5</v>
      </c>
      <c r="AI92">
        <f t="shared" si="68"/>
        <v>4.7982498571693224E-5</v>
      </c>
      <c r="AK92">
        <f t="shared" si="97"/>
        <v>0.1</v>
      </c>
      <c r="AL92">
        <f t="shared" si="69"/>
        <v>4.0561843358829234E-4</v>
      </c>
      <c r="AM92">
        <f t="shared" si="70"/>
        <v>3.6163496761634268E-5</v>
      </c>
      <c r="AN92">
        <f t="shared" si="71"/>
        <v>2.8677450409145402E-4</v>
      </c>
      <c r="AO92">
        <f t="shared" si="72"/>
        <v>5.4245245142451402E-5</v>
      </c>
      <c r="AP92">
        <f t="shared" si="73"/>
        <v>8.6032351227436206E-5</v>
      </c>
      <c r="AQ92">
        <f t="shared" si="74"/>
        <v>7.1277507919722288E-5</v>
      </c>
      <c r="AS92">
        <f t="shared" si="98"/>
        <v>0.3</v>
      </c>
      <c r="AT92">
        <f t="shared" si="75"/>
        <v>5.6046111974026572E-4</v>
      </c>
      <c r="AU92">
        <f t="shared" si="76"/>
        <v>7.1277507919722275E-5</v>
      </c>
      <c r="AV92">
        <f t="shared" si="77"/>
        <v>4.7063072744460036E-4</v>
      </c>
      <c r="AW92">
        <f t="shared" si="78"/>
        <v>1.0691626187958343E-4</v>
      </c>
      <c r="AX92">
        <f t="shared" si="79"/>
        <v>1.411892182333801E-4</v>
      </c>
      <c r="AY92">
        <f t="shared" si="80"/>
        <v>1.0538706507206589E-4</v>
      </c>
      <c r="BA92">
        <f t="shared" si="99"/>
        <v>0.5</v>
      </c>
      <c r="BB92">
        <f t="shared" si="81"/>
        <v>6.0678880118791921E-4</v>
      </c>
      <c r="BC92">
        <f t="shared" si="82"/>
        <v>8.8455130133467132E-5</v>
      </c>
      <c r="BD92">
        <f t="shared" si="83"/>
        <v>5.398525354661165E-4</v>
      </c>
      <c r="BE92">
        <f t="shared" si="84"/>
        <v>1.326826952002007E-4</v>
      </c>
      <c r="BF92">
        <f t="shared" si="85"/>
        <v>1.6195576063983495E-4</v>
      </c>
      <c r="BG92">
        <f t="shared" si="86"/>
        <v>1.1654111938228461E-4</v>
      </c>
      <c r="BJ92">
        <f t="shared" si="100"/>
        <v>2</v>
      </c>
      <c r="BK92">
        <f t="shared" si="87"/>
        <v>6.690008126468965E-4</v>
      </c>
      <c r="BL92">
        <f t="shared" si="88"/>
        <v>1.2135776023758385E-4</v>
      </c>
      <c r="BM92">
        <f t="shared" si="89"/>
        <v>6.4689289624334466E-4</v>
      </c>
      <c r="BN92">
        <f t="shared" si="90"/>
        <v>1.8203664035637578E-4</v>
      </c>
      <c r="BO92">
        <f t="shared" si="91"/>
        <v>1.9406786887300341E-4</v>
      </c>
      <c r="BP92">
        <f t="shared" si="92"/>
        <v>1.3229309966261398E-4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>
      <selection activeCell="G30" sqref="G30"/>
    </sheetView>
  </sheetViews>
  <sheetFormatPr defaultRowHeight="15" x14ac:dyDescent="0.25"/>
  <cols>
    <col min="1" max="1" width="14.5703125" customWidth="1"/>
    <col min="5" max="5" width="17.85546875" customWidth="1"/>
    <col min="9" max="9" width="16.42578125" customWidth="1"/>
  </cols>
  <sheetData>
    <row r="1" spans="1:14" x14ac:dyDescent="0.25">
      <c r="D1" t="s">
        <v>115</v>
      </c>
      <c r="E1" t="s">
        <v>116</v>
      </c>
      <c r="L1" t="s">
        <v>115</v>
      </c>
      <c r="M1" t="s">
        <v>121</v>
      </c>
      <c r="N1" t="s">
        <v>122</v>
      </c>
    </row>
    <row r="2" spans="1:14" x14ac:dyDescent="0.25">
      <c r="A2" t="s">
        <v>113</v>
      </c>
      <c r="B2">
        <v>3</v>
      </c>
      <c r="D2">
        <v>0.05</v>
      </c>
      <c r="E2">
        <f t="shared" ref="E2:E21" si="0">physScalar1*EXP(physScalar2*SQRT(D2))</f>
        <v>1.9182219574856911</v>
      </c>
      <c r="I2" t="s">
        <v>119</v>
      </c>
      <c r="J2">
        <v>0.15</v>
      </c>
      <c r="L2">
        <v>0.05</v>
      </c>
      <c r="M2">
        <f t="shared" ref="M2:M21" si="1">fPHYS_r1*EXP(fPHYS_r2*L2)</f>
        <v>0.16007385365762888</v>
      </c>
      <c r="N2">
        <f t="shared" ref="N2:N21" si="2">fPHYS_K1*EXP(fPHYS_K2*L2)</f>
        <v>0.10408107741923883</v>
      </c>
    </row>
    <row r="3" spans="1:14" x14ac:dyDescent="0.25">
      <c r="A3" t="s">
        <v>114</v>
      </c>
      <c r="B3">
        <v>-2</v>
      </c>
      <c r="D3">
        <f>D2+0.05</f>
        <v>0.1</v>
      </c>
      <c r="E3">
        <f t="shared" si="0"/>
        <v>1.5938568273989036</v>
      </c>
      <c r="I3" t="s">
        <v>120</v>
      </c>
      <c r="J3">
        <v>1.3</v>
      </c>
      <c r="L3">
        <f>L2+0.05</f>
        <v>0.1</v>
      </c>
      <c r="M3">
        <f t="shared" si="1"/>
        <v>0.17082425749869326</v>
      </c>
      <c r="N3">
        <f t="shared" si="2"/>
        <v>0.10832870676749587</v>
      </c>
    </row>
    <row r="4" spans="1:14" x14ac:dyDescent="0.25">
      <c r="D4">
        <f t="shared" ref="D4:D21" si="3">D3+0.05</f>
        <v>0.15000000000000002</v>
      </c>
      <c r="E4">
        <f t="shared" si="0"/>
        <v>1.3826689034463038</v>
      </c>
      <c r="I4" t="s">
        <v>117</v>
      </c>
      <c r="J4">
        <v>0.1</v>
      </c>
      <c r="L4">
        <f t="shared" ref="L4:L21" si="4">L3+0.05</f>
        <v>0.15000000000000002</v>
      </c>
      <c r="M4">
        <f t="shared" si="1"/>
        <v>0.18229664797345962</v>
      </c>
      <c r="N4">
        <f t="shared" si="2"/>
        <v>0.11274968515793758</v>
      </c>
    </row>
    <row r="5" spans="1:14" x14ac:dyDescent="0.25">
      <c r="D5">
        <f t="shared" si="3"/>
        <v>0.2</v>
      </c>
      <c r="E5">
        <f t="shared" si="0"/>
        <v>1.2265251593934123</v>
      </c>
      <c r="I5" t="s">
        <v>118</v>
      </c>
      <c r="J5">
        <v>0.8</v>
      </c>
      <c r="L5">
        <f t="shared" si="4"/>
        <v>0.2</v>
      </c>
      <c r="M5">
        <f t="shared" si="1"/>
        <v>0.19453951299986577</v>
      </c>
      <c r="N5">
        <f t="shared" si="2"/>
        <v>0.11735108709918103</v>
      </c>
    </row>
    <row r="6" spans="1:14" x14ac:dyDescent="0.25">
      <c r="D6">
        <f t="shared" si="3"/>
        <v>0.25</v>
      </c>
      <c r="E6">
        <f t="shared" si="0"/>
        <v>1.103638323514327</v>
      </c>
      <c r="L6">
        <f t="shared" si="4"/>
        <v>0.25</v>
      </c>
      <c r="M6">
        <f t="shared" si="1"/>
        <v>0.20760459689711272</v>
      </c>
      <c r="N6">
        <f t="shared" si="2"/>
        <v>0.122140275816017</v>
      </c>
    </row>
    <row r="7" spans="1:14" x14ac:dyDescent="0.25">
      <c r="D7">
        <f t="shared" si="3"/>
        <v>0.3</v>
      </c>
      <c r="E7">
        <f t="shared" si="0"/>
        <v>1.0031721944514427</v>
      </c>
      <c r="L7">
        <f t="shared" si="4"/>
        <v>0.3</v>
      </c>
      <c r="M7">
        <f t="shared" si="1"/>
        <v>0.22154711908239641</v>
      </c>
      <c r="N7">
        <f t="shared" si="2"/>
        <v>0.12712491503214049</v>
      </c>
    </row>
    <row r="8" spans="1:14" x14ac:dyDescent="0.25">
      <c r="D8">
        <f t="shared" si="3"/>
        <v>0.35</v>
      </c>
      <c r="E8">
        <f t="shared" si="0"/>
        <v>0.91887639240548791</v>
      </c>
      <c r="L8">
        <f t="shared" si="4"/>
        <v>0.35</v>
      </c>
      <c r="M8">
        <f t="shared" si="1"/>
        <v>0.23642600745509865</v>
      </c>
      <c r="N8">
        <f t="shared" si="2"/>
        <v>0.13231298123374369</v>
      </c>
    </row>
    <row r="9" spans="1:14" x14ac:dyDescent="0.25">
      <c r="D9">
        <f t="shared" si="3"/>
        <v>0.39999999999999997</v>
      </c>
      <c r="E9">
        <f t="shared" si="0"/>
        <v>0.84679319541536591</v>
      </c>
      <c r="L9">
        <f t="shared" si="4"/>
        <v>0.39999999999999997</v>
      </c>
      <c r="M9">
        <f t="shared" si="1"/>
        <v>0.25230414745483293</v>
      </c>
      <c r="N9">
        <f t="shared" si="2"/>
        <v>0.13771277643359572</v>
      </c>
    </row>
    <row r="10" spans="1:14" x14ac:dyDescent="0.25">
      <c r="D10">
        <f t="shared" si="3"/>
        <v>0.44999999999999996</v>
      </c>
      <c r="E10">
        <f t="shared" si="0"/>
        <v>0.78424916405236034</v>
      </c>
      <c r="L10">
        <f t="shared" si="4"/>
        <v>0.44999999999999996</v>
      </c>
      <c r="M10">
        <f t="shared" si="1"/>
        <v>0.26924864784598501</v>
      </c>
      <c r="N10">
        <f t="shared" si="2"/>
        <v>0.14333294145603401</v>
      </c>
    </row>
    <row r="11" spans="1:14" x14ac:dyDescent="0.25">
      <c r="D11">
        <f t="shared" si="3"/>
        <v>0.49999999999999994</v>
      </c>
      <c r="E11">
        <f t="shared" si="0"/>
        <v>0.72935020330264277</v>
      </c>
      <c r="L11">
        <f t="shared" si="4"/>
        <v>0.49999999999999994</v>
      </c>
      <c r="M11">
        <f t="shared" si="1"/>
        <v>0.28733112435208441</v>
      </c>
      <c r="N11">
        <f t="shared" si="2"/>
        <v>0.14918246976412705</v>
      </c>
    </row>
    <row r="12" spans="1:14" x14ac:dyDescent="0.25">
      <c r="D12">
        <f t="shared" si="3"/>
        <v>0.54999999999999993</v>
      </c>
      <c r="E12">
        <f t="shared" si="0"/>
        <v>0.68070421339438592</v>
      </c>
      <c r="L12">
        <f t="shared" si="4"/>
        <v>0.54999999999999993</v>
      </c>
      <c r="M12">
        <f t="shared" si="1"/>
        <v>0.30662800233878346</v>
      </c>
      <c r="N12">
        <f t="shared" si="2"/>
        <v>0.15527072185113361</v>
      </c>
    </row>
    <row r="13" spans="1:14" x14ac:dyDescent="0.25">
      <c r="D13">
        <f t="shared" si="3"/>
        <v>0.6</v>
      </c>
      <c r="E13">
        <f t="shared" si="0"/>
        <v>0.63725776551913471</v>
      </c>
      <c r="L13">
        <f t="shared" si="4"/>
        <v>0.6</v>
      </c>
      <c r="M13">
        <f t="shared" si="1"/>
        <v>0.32722083982473016</v>
      </c>
      <c r="N13">
        <f t="shared" si="2"/>
        <v>0.16160744021928936</v>
      </c>
    </row>
    <row r="14" spans="1:14" x14ac:dyDescent="0.25">
      <c r="D14">
        <f t="shared" si="3"/>
        <v>0.65</v>
      </c>
      <c r="E14">
        <f t="shared" si="0"/>
        <v>0.59819453953250512</v>
      </c>
      <c r="L14">
        <f t="shared" si="4"/>
        <v>0.65</v>
      </c>
      <c r="M14">
        <f t="shared" si="1"/>
        <v>0.34919667218553524</v>
      </c>
      <c r="N14">
        <f t="shared" si="2"/>
        <v>0.16820276496988865</v>
      </c>
    </row>
    <row r="15" spans="1:14" x14ac:dyDescent="0.25">
      <c r="D15">
        <f t="shared" si="3"/>
        <v>0.70000000000000007</v>
      </c>
      <c r="E15">
        <f t="shared" si="0"/>
        <v>0.56286933523219285</v>
      </c>
      <c r="L15">
        <f t="shared" si="4"/>
        <v>0.70000000000000007</v>
      </c>
      <c r="M15">
        <f t="shared" si="1"/>
        <v>0.37264838000772255</v>
      </c>
      <c r="N15">
        <f t="shared" si="2"/>
        <v>0.17506725002961013</v>
      </c>
    </row>
    <row r="16" spans="1:14" x14ac:dyDescent="0.25">
      <c r="D16">
        <f t="shared" si="3"/>
        <v>0.75000000000000011</v>
      </c>
      <c r="E16">
        <f t="shared" si="0"/>
        <v>0.53076361895329249</v>
      </c>
      <c r="L16">
        <f t="shared" si="4"/>
        <v>0.75000000000000011</v>
      </c>
      <c r="M16">
        <f t="shared" si="1"/>
        <v>0.39767508164739102</v>
      </c>
      <c r="N16">
        <f t="shared" si="2"/>
        <v>0.18221188003905092</v>
      </c>
    </row>
    <row r="17" spans="4:14" x14ac:dyDescent="0.25">
      <c r="D17">
        <f t="shared" si="3"/>
        <v>0.80000000000000016</v>
      </c>
      <c r="E17">
        <f t="shared" si="0"/>
        <v>0.50145465554167845</v>
      </c>
      <c r="L17">
        <f t="shared" si="4"/>
        <v>0.80000000000000016</v>
      </c>
      <c r="M17">
        <f t="shared" si="1"/>
        <v>0.42438255215273402</v>
      </c>
      <c r="N17">
        <f t="shared" si="2"/>
        <v>0.18964808793049517</v>
      </c>
    </row>
    <row r="18" spans="4:14" x14ac:dyDescent="0.25">
      <c r="D18">
        <f t="shared" si="3"/>
        <v>0.8500000000000002</v>
      </c>
      <c r="E18">
        <f t="shared" si="0"/>
        <v>0.47459351330170635</v>
      </c>
      <c r="L18">
        <f t="shared" si="4"/>
        <v>0.8500000000000002</v>
      </c>
      <c r="M18">
        <f t="shared" si="1"/>
        <v>0.45288367032098531</v>
      </c>
      <c r="N18">
        <f t="shared" si="2"/>
        <v>0.19738777322304479</v>
      </c>
    </row>
    <row r="19" spans="4:14" x14ac:dyDescent="0.25">
      <c r="D19">
        <f t="shared" si="3"/>
        <v>0.90000000000000024</v>
      </c>
      <c r="E19">
        <f t="shared" si="0"/>
        <v>0.44988903863590485</v>
      </c>
      <c r="L19">
        <f t="shared" si="4"/>
        <v>0.90000000000000024</v>
      </c>
      <c r="M19">
        <f t="shared" si="1"/>
        <v>0.4832988957792751</v>
      </c>
      <c r="N19">
        <f t="shared" si="2"/>
        <v>0.20544332106438881</v>
      </c>
    </row>
    <row r="20" spans="4:14" x14ac:dyDescent="0.25">
      <c r="D20">
        <f t="shared" si="3"/>
        <v>0.95000000000000029</v>
      </c>
      <c r="E20">
        <f t="shared" si="0"/>
        <v>0.42709595147039348</v>
      </c>
      <c r="L20">
        <f t="shared" si="4"/>
        <v>0.95000000000000029</v>
      </c>
      <c r="M20">
        <f t="shared" si="1"/>
        <v>0.51575677810576881</v>
      </c>
      <c r="N20">
        <f t="shared" si="2"/>
        <v>0.21382762204968195</v>
      </c>
    </row>
    <row r="21" spans="4:14" x14ac:dyDescent="0.25">
      <c r="D21">
        <f t="shared" si="3"/>
        <v>1.0000000000000002</v>
      </c>
      <c r="E21">
        <f t="shared" si="0"/>
        <v>0.40600584970983811</v>
      </c>
      <c r="L21">
        <f t="shared" si="4"/>
        <v>1.0000000000000002</v>
      </c>
      <c r="M21">
        <f t="shared" si="1"/>
        <v>0.55039450014288682</v>
      </c>
      <c r="N21">
        <f t="shared" si="2"/>
        <v>0.22255409284924685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2"/>
  <sheetViews>
    <sheetView workbookViewId="0">
      <selection activeCell="A11" sqref="A11:A12"/>
    </sheetView>
  </sheetViews>
  <sheetFormatPr defaultRowHeight="15" x14ac:dyDescent="0.25"/>
  <cols>
    <col min="1" max="1" width="34.42578125" customWidth="1"/>
    <col min="3" max="3" width="24.85546875" customWidth="1"/>
    <col min="4" max="4" width="13.85546875" customWidth="1"/>
    <col min="6" max="6" width="15.42578125" customWidth="1"/>
    <col min="7" max="7" width="13.42578125" customWidth="1"/>
    <col min="8" max="11" width="12" customWidth="1"/>
  </cols>
  <sheetData>
    <row r="1" spans="1:11" x14ac:dyDescent="0.25">
      <c r="D1" t="s">
        <v>96</v>
      </c>
      <c r="E1" t="s">
        <v>90</v>
      </c>
      <c r="F1" t="s">
        <v>91</v>
      </c>
      <c r="G1" t="s">
        <v>92</v>
      </c>
      <c r="H1" t="s">
        <v>93</v>
      </c>
      <c r="I1" t="s">
        <v>107</v>
      </c>
      <c r="J1" t="s">
        <v>108</v>
      </c>
      <c r="K1" t="s">
        <v>109</v>
      </c>
    </row>
    <row r="2" spans="1:11" x14ac:dyDescent="0.25">
      <c r="A2" t="s">
        <v>80</v>
      </c>
      <c r="B2">
        <v>293.14999999999998</v>
      </c>
      <c r="C2">
        <v>293.14999999999998</v>
      </c>
      <c r="D2">
        <f>E2-273.15</f>
        <v>-19.999999999999972</v>
      </c>
      <c r="E2">
        <v>253.15</v>
      </c>
      <c r="F2">
        <f t="shared" ref="F2:F33" si="0">vmaxref_labile/EXP(-Ea_labile/(Rugas*Tref))</f>
        <v>3914460248.3800964</v>
      </c>
      <c r="G2">
        <f t="shared" ref="G2:G33" si="1">vmaxref_recalctrnt/EXP(-Ea_recalctrnt/(Rugas*Tref))</f>
        <v>104635091268.00453</v>
      </c>
      <c r="H2">
        <f t="shared" ref="H2:H33" si="2">vmaxref_deadMicrob/EXP(-Ea_deadMicrob/(Rugas*Tref))</f>
        <v>486594632550.27673</v>
      </c>
      <c r="I2">
        <f t="shared" ref="I2:I33" si="3">$F2*EXP(-Ea_labile/(Rugas*$E2))</f>
        <v>90.844354626703833</v>
      </c>
      <c r="J2">
        <f t="shared" ref="J2:J33" si="4">$G2*EXP(-Ea_recalctrnt/(Rugas*$E2))</f>
        <v>0.75442850468613032</v>
      </c>
      <c r="K2">
        <f t="shared" ref="K2:K33" si="5">$H2*EXP(-Ea_deadMicrob/(Rugas*$E2))</f>
        <v>23.466362178030263</v>
      </c>
    </row>
    <row r="3" spans="1:11" x14ac:dyDescent="0.25">
      <c r="A3" t="s">
        <v>89</v>
      </c>
      <c r="B3">
        <v>1000</v>
      </c>
      <c r="C3">
        <v>4500</v>
      </c>
      <c r="D3">
        <f t="shared" ref="D3:D66" si="6">E3-273.15</f>
        <v>-18.999999999999972</v>
      </c>
      <c r="E3">
        <f>E2+1</f>
        <v>254.15</v>
      </c>
      <c r="F3">
        <f t="shared" si="0"/>
        <v>3914460248.3800964</v>
      </c>
      <c r="G3">
        <f t="shared" si="1"/>
        <v>104635091268.00453</v>
      </c>
      <c r="H3">
        <f t="shared" si="2"/>
        <v>486594632550.27673</v>
      </c>
      <c r="I3">
        <f t="shared" si="3"/>
        <v>97.350188058080604</v>
      </c>
      <c r="J3">
        <f t="shared" si="4"/>
        <v>0.83456193835778836</v>
      </c>
      <c r="K3">
        <f t="shared" si="5"/>
        <v>25.765514015122438</v>
      </c>
    </row>
    <row r="4" spans="1:11" x14ac:dyDescent="0.25">
      <c r="A4" t="s">
        <v>88</v>
      </c>
      <c r="B4">
        <v>25</v>
      </c>
      <c r="C4">
        <v>25</v>
      </c>
      <c r="D4">
        <f t="shared" si="6"/>
        <v>-17.999999999999972</v>
      </c>
      <c r="E4">
        <f t="shared" ref="E4:E67" si="7">E3+1</f>
        <v>255.15</v>
      </c>
      <c r="F4">
        <f t="shared" si="0"/>
        <v>3914460248.3800964</v>
      </c>
      <c r="G4">
        <f t="shared" si="1"/>
        <v>104635091268.00453</v>
      </c>
      <c r="H4">
        <f t="shared" si="2"/>
        <v>486594632550.27673</v>
      </c>
      <c r="I4">
        <f t="shared" si="3"/>
        <v>104.26539319561859</v>
      </c>
      <c r="J4">
        <f t="shared" si="4"/>
        <v>0.92247671864972725</v>
      </c>
      <c r="K4">
        <f t="shared" si="5"/>
        <v>28.269209411745631</v>
      </c>
    </row>
    <row r="5" spans="1:11" x14ac:dyDescent="0.25">
      <c r="A5" t="s">
        <v>87</v>
      </c>
      <c r="B5">
        <v>600</v>
      </c>
      <c r="C5">
        <v>600</v>
      </c>
      <c r="D5">
        <f t="shared" si="6"/>
        <v>-17</v>
      </c>
      <c r="E5">
        <f t="shared" si="7"/>
        <v>256.14999999999998</v>
      </c>
      <c r="F5">
        <f t="shared" si="0"/>
        <v>3914460248.3800964</v>
      </c>
      <c r="G5">
        <f t="shared" si="1"/>
        <v>104635091268.00453</v>
      </c>
      <c r="H5">
        <f t="shared" si="2"/>
        <v>486594632550.27673</v>
      </c>
      <c r="I5">
        <f t="shared" si="3"/>
        <v>111.61199557984777</v>
      </c>
      <c r="J5">
        <f t="shared" si="4"/>
        <v>1.0188555944201079</v>
      </c>
      <c r="K5">
        <f t="shared" si="5"/>
        <v>30.993744747580664</v>
      </c>
    </row>
    <row r="6" spans="1:11" x14ac:dyDescent="0.25">
      <c r="A6" t="s">
        <v>84</v>
      </c>
      <c r="B6">
        <v>37000</v>
      </c>
      <c r="C6">
        <v>37000</v>
      </c>
      <c r="D6">
        <f t="shared" si="6"/>
        <v>-16</v>
      </c>
      <c r="E6">
        <f t="shared" si="7"/>
        <v>257.14999999999998</v>
      </c>
      <c r="F6">
        <f t="shared" si="0"/>
        <v>3914460248.3800964</v>
      </c>
      <c r="G6">
        <f t="shared" si="1"/>
        <v>104635091268.00453</v>
      </c>
      <c r="H6">
        <f t="shared" si="2"/>
        <v>486594632550.27673</v>
      </c>
      <c r="I6">
        <f t="shared" si="3"/>
        <v>119.41299011374774</v>
      </c>
      <c r="J6">
        <f t="shared" si="4"/>
        <v>1.1244345892411207</v>
      </c>
      <c r="K6">
        <f t="shared" si="5"/>
        <v>33.956556831253835</v>
      </c>
    </row>
    <row r="7" spans="1:11" x14ac:dyDescent="0.25">
      <c r="A7" t="s">
        <v>85</v>
      </c>
      <c r="B7">
        <v>54000</v>
      </c>
      <c r="C7">
        <v>54000</v>
      </c>
      <c r="D7">
        <f t="shared" si="6"/>
        <v>-15</v>
      </c>
      <c r="E7">
        <f t="shared" si="7"/>
        <v>258.14999999999998</v>
      </c>
      <c r="F7">
        <f t="shared" si="0"/>
        <v>3914460248.3800964</v>
      </c>
      <c r="G7">
        <f t="shared" si="1"/>
        <v>104635091268.00453</v>
      </c>
      <c r="H7">
        <f t="shared" si="2"/>
        <v>486594632550.27673</v>
      </c>
      <c r="I7">
        <f t="shared" si="3"/>
        <v>127.69237309234728</v>
      </c>
      <c r="J7">
        <f t="shared" si="4"/>
        <v>1.2400066141236206</v>
      </c>
      <c r="K7">
        <f t="shared" si="5"/>
        <v>37.176290979526378</v>
      </c>
    </row>
    <row r="8" spans="1:11" x14ac:dyDescent="0.25">
      <c r="A8" t="s">
        <v>86</v>
      </c>
      <c r="B8">
        <v>50000</v>
      </c>
      <c r="C8">
        <v>50000</v>
      </c>
      <c r="D8">
        <f t="shared" si="6"/>
        <v>-14</v>
      </c>
      <c r="E8">
        <f t="shared" si="7"/>
        <v>259.14999999999998</v>
      </c>
      <c r="F8">
        <f t="shared" si="0"/>
        <v>3914460248.3800964</v>
      </c>
      <c r="G8">
        <f t="shared" si="1"/>
        <v>104635091268.00453</v>
      </c>
      <c r="H8">
        <f t="shared" si="2"/>
        <v>486594632550.27673</v>
      </c>
      <c r="I8">
        <f t="shared" si="3"/>
        <v>136.47517485796249</v>
      </c>
      <c r="J8">
        <f t="shared" si="4"/>
        <v>1.3664252855186203</v>
      </c>
      <c r="K8">
        <f t="shared" si="5"/>
        <v>40.672872395449176</v>
      </c>
    </row>
    <row r="9" spans="1:11" x14ac:dyDescent="0.25">
      <c r="A9" t="s">
        <v>81</v>
      </c>
      <c r="B9">
        <v>8.3144720000000003</v>
      </c>
      <c r="C9">
        <v>8.3144720000000003</v>
      </c>
      <c r="D9">
        <f t="shared" si="6"/>
        <v>-13</v>
      </c>
      <c r="E9">
        <f t="shared" si="7"/>
        <v>260.14999999999998</v>
      </c>
      <c r="F9">
        <f t="shared" si="0"/>
        <v>3914460248.3800964</v>
      </c>
      <c r="G9">
        <f t="shared" si="1"/>
        <v>104635091268.00453</v>
      </c>
      <c r="H9">
        <f t="shared" si="2"/>
        <v>486594632550.27673</v>
      </c>
      <c r="I9">
        <f t="shared" si="3"/>
        <v>145.7874930791813</v>
      </c>
      <c r="J9">
        <f t="shared" si="4"/>
        <v>1.504608957731969</v>
      </c>
      <c r="K9">
        <f t="shared" si="5"/>
        <v>44.4675809624758</v>
      </c>
    </row>
    <row r="10" spans="1:11" x14ac:dyDescent="0.25">
      <c r="D10">
        <f t="shared" si="6"/>
        <v>-12</v>
      </c>
      <c r="E10">
        <f t="shared" si="7"/>
        <v>261.14999999999998</v>
      </c>
      <c r="F10">
        <f t="shared" si="0"/>
        <v>3914460248.3800964</v>
      </c>
      <c r="G10">
        <f t="shared" si="1"/>
        <v>104635091268.00453</v>
      </c>
      <c r="H10">
        <f t="shared" si="2"/>
        <v>486594632550.27673</v>
      </c>
      <c r="I10">
        <f t="shared" si="3"/>
        <v>155.65652665131438</v>
      </c>
      <c r="J10">
        <f t="shared" si="4"/>
        <v>1.6555449791582861</v>
      </c>
      <c r="K10">
        <f t="shared" si="5"/>
        <v>48.583129573670547</v>
      </c>
    </row>
    <row r="11" spans="1:11" x14ac:dyDescent="0.25">
      <c r="A11" s="3" t="s">
        <v>82</v>
      </c>
      <c r="D11">
        <f t="shared" si="6"/>
        <v>-11</v>
      </c>
      <c r="E11">
        <f t="shared" si="7"/>
        <v>262.14999999999998</v>
      </c>
      <c r="F11">
        <f t="shared" si="0"/>
        <v>3914460248.3800964</v>
      </c>
      <c r="G11">
        <f t="shared" si="1"/>
        <v>104635091268.00453</v>
      </c>
      <c r="H11">
        <f t="shared" si="2"/>
        <v>486594632550.27673</v>
      </c>
      <c r="I11">
        <f t="shared" si="3"/>
        <v>166.11061021557697</v>
      </c>
      <c r="J11">
        <f t="shared" si="4"/>
        <v>1.8202941820115162</v>
      </c>
      <c r="K11">
        <f t="shared" si="5"/>
        <v>53.043746117246712</v>
      </c>
    </row>
    <row r="12" spans="1:11" x14ac:dyDescent="0.25">
      <c r="A12" s="3" t="s">
        <v>83</v>
      </c>
      <c r="D12">
        <f t="shared" si="6"/>
        <v>-10</v>
      </c>
      <c r="E12">
        <f t="shared" si="7"/>
        <v>263.14999999999998</v>
      </c>
      <c r="F12">
        <f t="shared" si="0"/>
        <v>3914460248.3800964</v>
      </c>
      <c r="G12">
        <f t="shared" si="1"/>
        <v>104635091268.00453</v>
      </c>
      <c r="H12">
        <f t="shared" si="2"/>
        <v>486594632550.27673</v>
      </c>
      <c r="I12">
        <f t="shared" si="3"/>
        <v>177.17924929387289</v>
      </c>
      <c r="J12">
        <f t="shared" si="4"/>
        <v>1.999995615502189</v>
      </c>
      <c r="K12">
        <f t="shared" si="5"/>
        <v>57.87525924172737</v>
      </c>
    </row>
    <row r="13" spans="1:11" x14ac:dyDescent="0.25">
      <c r="D13">
        <f t="shared" si="6"/>
        <v>-9</v>
      </c>
      <c r="E13">
        <f t="shared" si="7"/>
        <v>264.14999999999998</v>
      </c>
      <c r="F13">
        <f t="shared" si="0"/>
        <v>3914460248.3800964</v>
      </c>
      <c r="G13">
        <f t="shared" si="1"/>
        <v>104635091268.00453</v>
      </c>
      <c r="H13">
        <f t="shared" si="2"/>
        <v>486594632550.27673</v>
      </c>
      <c r="I13">
        <f t="shared" si="3"/>
        <v>188.89315603560232</v>
      </c>
      <c r="J13">
        <f t="shared" si="4"/>
        <v>2.1958715326856306</v>
      </c>
      <c r="K13">
        <f t="shared" si="5"/>
        <v>63.105188026028806</v>
      </c>
    </row>
    <row r="14" spans="1:11" x14ac:dyDescent="0.25">
      <c r="D14">
        <f t="shared" si="6"/>
        <v>-8</v>
      </c>
      <c r="E14">
        <f t="shared" si="7"/>
        <v>265.14999999999998</v>
      </c>
      <c r="F14">
        <f t="shared" si="0"/>
        <v>3914460248.3800964</v>
      </c>
      <c r="G14">
        <f t="shared" si="1"/>
        <v>104635091268.00453</v>
      </c>
      <c r="H14">
        <f t="shared" si="2"/>
        <v>486594632550.27673</v>
      </c>
      <c r="I14">
        <f t="shared" si="3"/>
        <v>201.28428557251536</v>
      </c>
      <c r="J14">
        <f t="shared" si="4"/>
        <v>2.4092326414801781</v>
      </c>
      <c r="K14">
        <f t="shared" si="5"/>
        <v>68.762835681727992</v>
      </c>
    </row>
    <row r="15" spans="1:11" x14ac:dyDescent="0.25">
      <c r="D15">
        <f t="shared" si="6"/>
        <v>-7</v>
      </c>
      <c r="E15">
        <f t="shared" si="7"/>
        <v>266.14999999999998</v>
      </c>
      <c r="F15">
        <f t="shared" si="0"/>
        <v>3914460248.3800964</v>
      </c>
      <c r="G15">
        <f t="shared" si="1"/>
        <v>104635091268.00453</v>
      </c>
      <c r="H15">
        <f t="shared" si="2"/>
        <v>486594632550.27673</v>
      </c>
      <c r="I15">
        <f t="shared" si="3"/>
        <v>214.38587297720744</v>
      </c>
      <c r="J15">
        <f t="shared" si="4"/>
        <v>2.6414836306303529</v>
      </c>
      <c r="K15">
        <f t="shared" si="5"/>
        <v>74.879387416685958</v>
      </c>
    </row>
    <row r="16" spans="1:11" x14ac:dyDescent="0.25">
      <c r="A16" t="s">
        <v>94</v>
      </c>
      <c r="D16">
        <f t="shared" si="6"/>
        <v>-6</v>
      </c>
      <c r="E16">
        <f t="shared" si="7"/>
        <v>267.14999999999998</v>
      </c>
      <c r="F16">
        <f t="shared" si="0"/>
        <v>3914460248.3800964</v>
      </c>
      <c r="G16">
        <f t="shared" si="1"/>
        <v>104635091268.00453</v>
      </c>
      <c r="H16">
        <f t="shared" si="2"/>
        <v>486594632550.27673</v>
      </c>
      <c r="I16">
        <f t="shared" si="3"/>
        <v>228.23247082042863</v>
      </c>
      <c r="J16">
        <f t="shared" si="4"/>
        <v>2.8941289816659195</v>
      </c>
      <c r="K16">
        <f t="shared" si="5"/>
        <v>81.488012591048715</v>
      </c>
    </row>
    <row r="17" spans="1:11" x14ac:dyDescent="0.25">
      <c r="A17" t="s">
        <v>95</v>
      </c>
      <c r="D17">
        <f t="shared" si="6"/>
        <v>-5</v>
      </c>
      <c r="E17">
        <f t="shared" si="7"/>
        <v>268.14999999999998</v>
      </c>
      <c r="F17">
        <f t="shared" si="0"/>
        <v>3914460248.3800964</v>
      </c>
      <c r="G17">
        <f t="shared" si="1"/>
        <v>104635091268.00453</v>
      </c>
      <c r="H17">
        <f t="shared" si="2"/>
        <v>486594632550.27673</v>
      </c>
      <c r="I17">
        <f t="shared" si="3"/>
        <v>242.85998732197237</v>
      </c>
      <c r="J17">
        <f t="shared" si="4"/>
        <v>3.1687790781839404</v>
      </c>
      <c r="K17">
        <f t="shared" si="5"/>
        <v>88.623971298439514</v>
      </c>
    </row>
    <row r="18" spans="1:11" x14ac:dyDescent="0.25">
      <c r="D18">
        <f t="shared" si="6"/>
        <v>-4</v>
      </c>
      <c r="E18">
        <f t="shared" si="7"/>
        <v>269.14999999999998</v>
      </c>
      <c r="F18">
        <f t="shared" si="0"/>
        <v>3914460248.3800964</v>
      </c>
      <c r="G18">
        <f t="shared" si="1"/>
        <v>104635091268.00453</v>
      </c>
      <c r="H18">
        <f t="shared" si="2"/>
        <v>486594632550.27673</v>
      </c>
      <c r="I18">
        <f t="shared" si="3"/>
        <v>258.30572508949825</v>
      </c>
      <c r="J18">
        <f t="shared" si="4"/>
        <v>3.4671566240573171</v>
      </c>
      <c r="K18">
        <f t="shared" si="5"/>
        <v>96.324725506896172</v>
      </c>
    </row>
    <row r="19" spans="1:11" x14ac:dyDescent="0.25">
      <c r="D19">
        <f t="shared" si="6"/>
        <v>-3</v>
      </c>
      <c r="E19">
        <f t="shared" si="7"/>
        <v>270.14999999999998</v>
      </c>
      <c r="F19">
        <f t="shared" si="0"/>
        <v>3914460248.3800964</v>
      </c>
      <c r="G19">
        <f t="shared" si="1"/>
        <v>104635091268.00453</v>
      </c>
      <c r="H19">
        <f t="shared" si="2"/>
        <v>486594632550.27673</v>
      </c>
      <c r="I19">
        <f t="shared" si="3"/>
        <v>274.60842043923049</v>
      </c>
      <c r="J19">
        <f t="shared" si="4"/>
        <v>3.7911033824487745</v>
      </c>
      <c r="K19">
        <f t="shared" si="5"/>
        <v>104.63005489577098</v>
      </c>
    </row>
    <row r="20" spans="1:11" x14ac:dyDescent="0.25">
      <c r="D20">
        <f t="shared" si="6"/>
        <v>-2</v>
      </c>
      <c r="E20">
        <f t="shared" si="7"/>
        <v>271.14999999999998</v>
      </c>
      <c r="F20">
        <f t="shared" si="0"/>
        <v>3914460248.3800964</v>
      </c>
      <c r="G20">
        <f t="shared" si="1"/>
        <v>104635091268.00453</v>
      </c>
      <c r="H20">
        <f t="shared" si="2"/>
        <v>486594632550.27673</v>
      </c>
      <c r="I20">
        <f t="shared" si="3"/>
        <v>291.80828329206633</v>
      </c>
      <c r="J20">
        <f t="shared" si="4"/>
        <v>4.1425872477842107</v>
      </c>
      <c r="K20">
        <f t="shared" si="5"/>
        <v>113.58217752640896</v>
      </c>
    </row>
    <row r="21" spans="1:11" x14ac:dyDescent="0.25">
      <c r="D21">
        <f t="shared" si="6"/>
        <v>-1</v>
      </c>
      <c r="E21">
        <f t="shared" si="7"/>
        <v>272.14999999999998</v>
      </c>
      <c r="F21">
        <f t="shared" si="0"/>
        <v>3914460248.3800964</v>
      </c>
      <c r="G21">
        <f t="shared" si="1"/>
        <v>104635091268.00453</v>
      </c>
      <c r="H21">
        <f t="shared" si="2"/>
        <v>486594632550.27673</v>
      </c>
      <c r="I21">
        <f t="shared" si="3"/>
        <v>309.94703763824083</v>
      </c>
      <c r="J21">
        <f t="shared" si="4"/>
        <v>4.5237096631133484</v>
      </c>
      <c r="K21">
        <f t="shared" si="5"/>
        <v>123.22587548595952</v>
      </c>
    </row>
    <row r="22" spans="1:11" x14ac:dyDescent="0.25">
      <c r="D22">
        <f t="shared" si="6"/>
        <v>0</v>
      </c>
      <c r="E22">
        <f t="shared" si="7"/>
        <v>273.14999999999998</v>
      </c>
      <c r="F22">
        <f t="shared" si="0"/>
        <v>3914460248.3800964</v>
      </c>
      <c r="G22">
        <f t="shared" si="1"/>
        <v>104635091268.00453</v>
      </c>
      <c r="H22">
        <f t="shared" si="2"/>
        <v>486594632550.27673</v>
      </c>
      <c r="I22">
        <f t="shared" si="3"/>
        <v>329.06796256328209</v>
      </c>
      <c r="J22">
        <f t="shared" si="4"/>
        <v>4.9367133955582867</v>
      </c>
      <c r="K22">
        <f t="shared" si="5"/>
        <v>133.60862564513135</v>
      </c>
    </row>
    <row r="23" spans="1:11" x14ac:dyDescent="0.25">
      <c r="D23">
        <f t="shared" si="6"/>
        <v>1</v>
      </c>
      <c r="E23">
        <f t="shared" si="7"/>
        <v>274.14999999999998</v>
      </c>
      <c r="F23">
        <f t="shared" si="0"/>
        <v>3914460248.3800964</v>
      </c>
      <c r="G23">
        <f t="shared" si="1"/>
        <v>104635091268.00453</v>
      </c>
      <c r="H23">
        <f t="shared" si="2"/>
        <v>486594632550.27673</v>
      </c>
      <c r="I23">
        <f t="shared" si="3"/>
        <v>349.21593382761313</v>
      </c>
      <c r="J23">
        <f t="shared" si="4"/>
        <v>5.3839906828213593</v>
      </c>
      <c r="K23">
        <f t="shared" si="5"/>
        <v>144.78073567208369</v>
      </c>
    </row>
    <row r="24" spans="1:11" x14ac:dyDescent="0.25">
      <c r="D24">
        <f t="shared" si="6"/>
        <v>2</v>
      </c>
      <c r="E24">
        <f t="shared" si="7"/>
        <v>275.14999999999998</v>
      </c>
      <c r="F24">
        <f t="shared" si="0"/>
        <v>3914460248.3800964</v>
      </c>
      <c r="G24">
        <f t="shared" si="1"/>
        <v>104635091268.00453</v>
      </c>
      <c r="H24">
        <f t="shared" si="2"/>
        <v>486594632550.27673</v>
      </c>
      <c r="I24">
        <f t="shared" si="3"/>
        <v>370.43746599176058</v>
      </c>
      <c r="J24">
        <f t="shared" si="4"/>
        <v>5.8680917639928989</v>
      </c>
      <c r="K24">
        <f t="shared" si="5"/>
        <v>156.79548544595411</v>
      </c>
    </row>
    <row r="25" spans="1:11" x14ac:dyDescent="0.25">
      <c r="D25">
        <f t="shared" si="6"/>
        <v>3</v>
      </c>
      <c r="E25">
        <f t="shared" si="7"/>
        <v>276.14999999999998</v>
      </c>
      <c r="F25">
        <f t="shared" si="0"/>
        <v>3914460248.3800964</v>
      </c>
      <c r="G25">
        <f t="shared" si="1"/>
        <v>104635091268.00453</v>
      </c>
      <c r="H25">
        <f t="shared" si="2"/>
        <v>486594632550.27673</v>
      </c>
      <c r="I25">
        <f t="shared" si="3"/>
        <v>392.78075507876713</v>
      </c>
      <c r="J25">
        <f t="shared" si="4"/>
        <v>6.3917338081661947</v>
      </c>
      <c r="K25">
        <f t="shared" si="5"/>
        <v>169.70927401475262</v>
      </c>
    </row>
    <row r="26" spans="1:11" x14ac:dyDescent="0.25">
      <c r="D26">
        <f t="shared" si="6"/>
        <v>4</v>
      </c>
      <c r="E26">
        <f t="shared" si="7"/>
        <v>277.14999999999998</v>
      </c>
      <c r="F26">
        <f t="shared" si="0"/>
        <v>3914460248.3800964</v>
      </c>
      <c r="G26">
        <f t="shared" si="1"/>
        <v>104635091268.00453</v>
      </c>
      <c r="H26">
        <f t="shared" si="2"/>
        <v>486594632550.27673</v>
      </c>
      <c r="I26">
        <f t="shared" si="3"/>
        <v>416.29572176498908</v>
      </c>
      <c r="J26">
        <f t="shared" si="4"/>
        <v>6.9578102546315144</v>
      </c>
      <c r="K26">
        <f t="shared" si="5"/>
        <v>183.58177224348725</v>
      </c>
    </row>
    <row r="27" spans="1:11" x14ac:dyDescent="0.25">
      <c r="D27">
        <f t="shared" si="6"/>
        <v>5</v>
      </c>
      <c r="E27">
        <f t="shared" si="7"/>
        <v>278.14999999999998</v>
      </c>
      <c r="F27">
        <f t="shared" si="0"/>
        <v>3914460248.3800964</v>
      </c>
      <c r="G27">
        <f t="shared" si="1"/>
        <v>104635091268.00453</v>
      </c>
      <c r="H27">
        <f t="shared" si="2"/>
        <v>486594632550.27673</v>
      </c>
      <c r="I27">
        <f t="shared" si="3"/>
        <v>441.03405509016062</v>
      </c>
      <c r="J27">
        <f t="shared" si="4"/>
        <v>7.5694005786817105</v>
      </c>
      <c r="K27">
        <f t="shared" si="5"/>
        <v>198.47608129945456</v>
      </c>
    </row>
    <row r="28" spans="1:11" x14ac:dyDescent="0.25">
      <c r="D28">
        <f t="shared" si="6"/>
        <v>6</v>
      </c>
      <c r="E28">
        <f t="shared" si="7"/>
        <v>279.14999999999998</v>
      </c>
      <c r="F28">
        <f t="shared" si="0"/>
        <v>3914460248.3800964</v>
      </c>
      <c r="G28">
        <f t="shared" si="1"/>
        <v>104635091268.00453</v>
      </c>
      <c r="H28">
        <f t="shared" si="2"/>
        <v>486594632550.27673</v>
      </c>
      <c r="I28">
        <f t="shared" si="3"/>
        <v>467.04925667717129</v>
      </c>
      <c r="J28">
        <f t="shared" si="4"/>
        <v>8.2297804973210731</v>
      </c>
      <c r="K28">
        <f t="shared" si="5"/>
        <v>214.45889712258344</v>
      </c>
    </row>
    <row r="29" spans="1:11" x14ac:dyDescent="0.25">
      <c r="D29">
        <f t="shared" si="6"/>
        <v>7</v>
      </c>
      <c r="E29">
        <f t="shared" si="7"/>
        <v>280.14999999999998</v>
      </c>
      <c r="F29">
        <f t="shared" si="0"/>
        <v>3914460248.3800964</v>
      </c>
      <c r="G29">
        <f t="shared" si="1"/>
        <v>104635091268.00453</v>
      </c>
      <c r="H29">
        <f t="shared" si="2"/>
        <v>486594632550.27673</v>
      </c>
      <c r="I29">
        <f t="shared" si="3"/>
        <v>494.39668545169229</v>
      </c>
      <c r="J29">
        <f t="shared" si="4"/>
        <v>8.9424326294229299</v>
      </c>
      <c r="K29">
        <f t="shared" si="5"/>
        <v>231.6006810296293</v>
      </c>
    </row>
    <row r="30" spans="1:11" x14ac:dyDescent="0.25">
      <c r="D30">
        <f t="shared" si="6"/>
        <v>8</v>
      </c>
      <c r="E30">
        <f t="shared" si="7"/>
        <v>281.14999999999998</v>
      </c>
      <c r="F30">
        <f t="shared" si="0"/>
        <v>3914460248.3800964</v>
      </c>
      <c r="G30">
        <f t="shared" si="1"/>
        <v>104635091268.00453</v>
      </c>
      <c r="H30">
        <f t="shared" si="2"/>
        <v>486594632550.27673</v>
      </c>
      <c r="I30">
        <f t="shared" si="3"/>
        <v>523.13360285143824</v>
      </c>
      <c r="J30">
        <f t="shared" si="4"/>
        <v>9.7110576251330833</v>
      </c>
      <c r="K30">
        <f t="shared" si="5"/>
        <v>249.97583660177466</v>
      </c>
    </row>
    <row r="31" spans="1:11" x14ac:dyDescent="0.25">
      <c r="D31">
        <f t="shared" si="6"/>
        <v>9</v>
      </c>
      <c r="E31">
        <f t="shared" si="7"/>
        <v>282.14999999999998</v>
      </c>
      <c r="F31">
        <f t="shared" si="0"/>
        <v>3914460248.3800964</v>
      </c>
      <c r="G31">
        <f t="shared" si="1"/>
        <v>104635091268.00453</v>
      </c>
      <c r="H31">
        <f t="shared" si="2"/>
        <v>486594632550.27673</v>
      </c>
      <c r="I31">
        <f t="shared" si="3"/>
        <v>553.31921851448794</v>
      </c>
      <c r="J31">
        <f t="shared" si="4"/>
        <v>10.539585779562392</v>
      </c>
      <c r="K31">
        <f t="shared" si="5"/>
        <v>269.66289300590665</v>
      </c>
    </row>
    <row r="32" spans="1:11" x14ac:dyDescent="0.25">
      <c r="D32">
        <f t="shared" si="6"/>
        <v>10</v>
      </c>
      <c r="E32">
        <f t="shared" si="7"/>
        <v>283.14999999999998</v>
      </c>
      <c r="F32">
        <f t="shared" si="0"/>
        <v>3914460248.3800964</v>
      </c>
      <c r="G32">
        <f t="shared" si="1"/>
        <v>104635091268.00453</v>
      </c>
      <c r="H32">
        <f t="shared" si="2"/>
        <v>486594632550.27673</v>
      </c>
      <c r="I32">
        <f t="shared" si="3"/>
        <v>585.01473643576946</v>
      </c>
      <c r="J32">
        <f t="shared" si="4"/>
        <v>11.43218914605451</v>
      </c>
      <c r="K32">
        <f t="shared" si="5"/>
        <v>290.7446949004468</v>
      </c>
    </row>
    <row r="33" spans="4:11" x14ac:dyDescent="0.25">
      <c r="D33">
        <f t="shared" si="6"/>
        <v>11</v>
      </c>
      <c r="E33">
        <f t="shared" si="7"/>
        <v>284.14999999999998</v>
      </c>
      <c r="F33">
        <f t="shared" si="0"/>
        <v>3914460248.3800964</v>
      </c>
      <c r="G33">
        <f t="shared" si="1"/>
        <v>104635091268.00453</v>
      </c>
      <c r="H33">
        <f t="shared" si="2"/>
        <v>486594632550.27673</v>
      </c>
      <c r="I33">
        <f t="shared" si="3"/>
        <v>618.28340158049593</v>
      </c>
      <c r="J33">
        <f t="shared" si="4"/>
        <v>12.393294164552357</v>
      </c>
      <c r="K33">
        <f t="shared" si="5"/>
        <v>313.30859907709731</v>
      </c>
    </row>
    <row r="34" spans="4:11" x14ac:dyDescent="0.25">
      <c r="D34">
        <f t="shared" si="6"/>
        <v>12</v>
      </c>
      <c r="E34">
        <f t="shared" si="7"/>
        <v>285.14999999999998</v>
      </c>
      <c r="F34">
        <f t="shared" ref="F34:F65" si="8">vmaxref_labile/EXP(-Ea_labile/(Rugas*Tref))</f>
        <v>3914460248.3800964</v>
      </c>
      <c r="G34">
        <f t="shared" ref="G34:G65" si="9">vmaxref_recalctrnt/EXP(-Ea_recalctrnt/(Rugas*Tref))</f>
        <v>104635091268.00453</v>
      </c>
      <c r="H34">
        <f t="shared" ref="H34:H65" si="10">vmaxref_deadMicrob/EXP(-Ea_deadMicrob/(Rugas*Tref))</f>
        <v>486594632550.27673</v>
      </c>
      <c r="I34">
        <f t="shared" ref="I34:I65" si="11">$F34*EXP(-Ea_labile/(Rugas*$E34))</f>
        <v>653.19054694300905</v>
      </c>
      <c r="J34">
        <f t="shared" ref="J34:J65" si="12">$G34*EXP(-Ea_recalctrnt/(Rugas*$E34))</f>
        <v>13.427594820818975</v>
      </c>
      <c r="K34">
        <f t="shared" ref="K34:K65" si="13">$H34*EXP(-Ea_deadMicrob/(Rugas*$E34))</f>
        <v>337.44667799028269</v>
      </c>
    </row>
    <row r="35" spans="4:11" x14ac:dyDescent="0.25">
      <c r="D35">
        <f t="shared" si="6"/>
        <v>13</v>
      </c>
      <c r="E35">
        <f t="shared" si="7"/>
        <v>286.14999999999998</v>
      </c>
      <c r="F35">
        <f t="shared" si="8"/>
        <v>3914460248.3800964</v>
      </c>
      <c r="G35">
        <f t="shared" si="9"/>
        <v>104635091268.00453</v>
      </c>
      <c r="H35">
        <f t="shared" si="10"/>
        <v>486594632550.27673</v>
      </c>
      <c r="I35">
        <f t="shared" si="11"/>
        <v>689.80364103918043</v>
      </c>
      <c r="J35">
        <f t="shared" si="12"/>
        <v>14.540066352496606</v>
      </c>
      <c r="K35">
        <f t="shared" si="13"/>
        <v>363.25593032637738</v>
      </c>
    </row>
    <row r="36" spans="4:11" x14ac:dyDescent="0.25">
      <c r="D36">
        <f t="shared" si="6"/>
        <v>14</v>
      </c>
      <c r="E36">
        <f t="shared" si="7"/>
        <v>287.14999999999998</v>
      </c>
      <c r="F36">
        <f t="shared" si="8"/>
        <v>3914460248.3800964</v>
      </c>
      <c r="G36">
        <f t="shared" si="9"/>
        <v>104635091268.00453</v>
      </c>
      <c r="H36">
        <f t="shared" si="10"/>
        <v>486594632550.27673</v>
      </c>
      <c r="I36">
        <f t="shared" si="11"/>
        <v>728.19233582023594</v>
      </c>
      <c r="J36">
        <f t="shared" si="12"/>
        <v>15.735979518208405</v>
      </c>
      <c r="K36">
        <f t="shared" si="13"/>
        <v>390.83849876499488</v>
      </c>
    </row>
    <row r="37" spans="4:11" x14ac:dyDescent="0.25">
      <c r="D37">
        <f t="shared" si="6"/>
        <v>15</v>
      </c>
      <c r="E37">
        <f t="shared" si="7"/>
        <v>288.14999999999998</v>
      </c>
      <c r="F37">
        <f t="shared" si="8"/>
        <v>3914460248.3800964</v>
      </c>
      <c r="G37">
        <f t="shared" si="9"/>
        <v>104635091268.00453</v>
      </c>
      <c r="H37">
        <f t="shared" si="10"/>
        <v>486594632550.27673</v>
      </c>
      <c r="I37">
        <f t="shared" si="11"/>
        <v>768.42851499554342</v>
      </c>
      <c r="J37">
        <f t="shared" si="12"/>
        <v>17.020915446122668</v>
      </c>
      <c r="K37">
        <f t="shared" si="13"/>
        <v>420.30189508473023</v>
      </c>
    </row>
    <row r="38" spans="4:11" x14ac:dyDescent="0.25">
      <c r="D38">
        <f t="shared" si="6"/>
        <v>16</v>
      </c>
      <c r="E38">
        <f t="shared" si="7"/>
        <v>289.14999999999998</v>
      </c>
      <c r="F38">
        <f t="shared" si="8"/>
        <v>3914460248.3800964</v>
      </c>
      <c r="G38">
        <f t="shared" si="9"/>
        <v>104635091268.00453</v>
      </c>
      <c r="H38">
        <f t="shared" si="10"/>
        <v>486594632550.27673</v>
      </c>
      <c r="I38">
        <f t="shared" si="11"/>
        <v>810.58634275167651</v>
      </c>
      <c r="J38">
        <f t="shared" si="12"/>
        <v>18.400781078610205</v>
      </c>
      <c r="K38">
        <f t="shared" si="13"/>
        <v>451.75923276573621</v>
      </c>
    </row>
    <row r="39" spans="4:11" x14ac:dyDescent="0.25">
      <c r="D39">
        <f t="shared" si="6"/>
        <v>17</v>
      </c>
      <c r="E39">
        <f t="shared" si="7"/>
        <v>290.14999999999998</v>
      </c>
      <c r="F39">
        <f t="shared" si="8"/>
        <v>3914460248.3800964</v>
      </c>
      <c r="G39">
        <f t="shared" si="9"/>
        <v>104635091268.00453</v>
      </c>
      <c r="H39">
        <f t="shared" si="10"/>
        <v>486594632550.27673</v>
      </c>
      <c r="I39">
        <f t="shared" si="11"/>
        <v>854.74231285473354</v>
      </c>
      <c r="J39">
        <f t="shared" si="12"/>
        <v>19.881825229826269</v>
      </c>
      <c r="K39">
        <f t="shared" si="13"/>
        <v>485.32946724139907</v>
      </c>
    </row>
    <row r="40" spans="4:11" x14ac:dyDescent="0.25">
      <c r="D40">
        <f t="shared" si="6"/>
        <v>18</v>
      </c>
      <c r="E40">
        <f t="shared" si="7"/>
        <v>291.14999999999998</v>
      </c>
      <c r="F40">
        <f t="shared" si="8"/>
        <v>3914460248.3800964</v>
      </c>
      <c r="G40">
        <f t="shared" si="9"/>
        <v>104635091268.00453</v>
      </c>
      <c r="H40">
        <f t="shared" si="10"/>
        <v>486594632550.27673</v>
      </c>
      <c r="I40">
        <f t="shared" si="11"/>
        <v>900.97529812266885</v>
      </c>
      <c r="J40">
        <f t="shared" si="12"/>
        <v>21.470655273246031</v>
      </c>
      <c r="K40">
        <f t="shared" si="13"/>
        <v>521.13764395119142</v>
      </c>
    </row>
    <row r="41" spans="4:11" x14ac:dyDescent="0.25">
      <c r="D41">
        <f t="shared" si="6"/>
        <v>19</v>
      </c>
      <c r="E41">
        <f t="shared" si="7"/>
        <v>292.14999999999998</v>
      </c>
      <c r="F41">
        <f t="shared" si="8"/>
        <v>3914460248.3800964</v>
      </c>
      <c r="G41">
        <f t="shared" si="9"/>
        <v>104635091268.00453</v>
      </c>
      <c r="H41">
        <f t="shared" si="10"/>
        <v>486594632550.27673</v>
      </c>
      <c r="I41">
        <f t="shared" si="11"/>
        <v>949.3666002541222</v>
      </c>
      <c r="J41">
        <f t="shared" si="12"/>
        <v>23.174254476370276</v>
      </c>
      <c r="K41">
        <f t="shared" si="13"/>
        <v>559.31515434638993</v>
      </c>
    </row>
    <row r="42" spans="4:11" x14ac:dyDescent="0.25">
      <c r="D42">
        <f t="shared" si="6"/>
        <v>20</v>
      </c>
      <c r="E42">
        <f t="shared" si="7"/>
        <v>293.14999999999998</v>
      </c>
      <c r="F42">
        <f t="shared" si="8"/>
        <v>3914460248.3800964</v>
      </c>
      <c r="G42">
        <f t="shared" si="9"/>
        <v>104635091268.00453</v>
      </c>
      <c r="H42">
        <f t="shared" si="10"/>
        <v>486594632550.27673</v>
      </c>
      <c r="I42">
        <f t="shared" si="11"/>
        <v>1000</v>
      </c>
      <c r="J42">
        <f t="shared" si="12"/>
        <v>25</v>
      </c>
      <c r="K42">
        <f t="shared" si="13"/>
        <v>600</v>
      </c>
    </row>
    <row r="43" spans="4:11" x14ac:dyDescent="0.25">
      <c r="D43">
        <f t="shared" si="6"/>
        <v>21</v>
      </c>
      <c r="E43">
        <f t="shared" si="7"/>
        <v>294.14999999999998</v>
      </c>
      <c r="F43">
        <f t="shared" si="8"/>
        <v>3914460248.3800964</v>
      </c>
      <c r="G43">
        <f t="shared" si="9"/>
        <v>104635091268.00453</v>
      </c>
      <c r="H43">
        <f t="shared" si="10"/>
        <v>486594632550.27673</v>
      </c>
      <c r="I43">
        <f t="shared" si="11"/>
        <v>1052.9618076638028</v>
      </c>
      <c r="J43">
        <f t="shared" si="12"/>
        <v>26.955681579652044</v>
      </c>
      <c r="K43">
        <f t="shared" si="13"/>
        <v>643.33706497162075</v>
      </c>
    </row>
    <row r="44" spans="4:11" x14ac:dyDescent="0.25">
      <c r="D44">
        <f t="shared" si="6"/>
        <v>22</v>
      </c>
      <c r="E44">
        <f t="shared" si="7"/>
        <v>295.14999999999998</v>
      </c>
      <c r="F44">
        <f t="shared" si="8"/>
        <v>3914460248.3800964</v>
      </c>
      <c r="G44">
        <f t="shared" si="9"/>
        <v>104635091268.00453</v>
      </c>
      <c r="H44">
        <f t="shared" si="10"/>
        <v>486594632550.27673</v>
      </c>
      <c r="I44">
        <f t="shared" si="11"/>
        <v>1108.3409139164971</v>
      </c>
      <c r="J44">
        <f t="shared" si="12"/>
        <v>29.049520906853814</v>
      </c>
      <c r="K44">
        <f t="shared" si="13"/>
        <v>689.47839657735733</v>
      </c>
    </row>
    <row r="45" spans="4:11" x14ac:dyDescent="0.25">
      <c r="D45">
        <f t="shared" si="6"/>
        <v>23</v>
      </c>
      <c r="E45">
        <f t="shared" si="7"/>
        <v>296.14999999999998</v>
      </c>
      <c r="F45">
        <f t="shared" si="8"/>
        <v>3914460248.3800964</v>
      </c>
      <c r="G45">
        <f t="shared" si="9"/>
        <v>104635091268.00453</v>
      </c>
      <c r="H45">
        <f t="shared" si="10"/>
        <v>486594632550.27673</v>
      </c>
      <c r="I45">
        <f t="shared" si="11"/>
        <v>1166.2288409114967</v>
      </c>
      <c r="J45">
        <f t="shared" si="12"/>
        <v>31.290191728212587</v>
      </c>
      <c r="K45">
        <f t="shared" si="13"/>
        <v>738.58349471413635</v>
      </c>
    </row>
    <row r="46" spans="4:11" x14ac:dyDescent="0.25">
      <c r="D46">
        <f t="shared" si="6"/>
        <v>24</v>
      </c>
      <c r="E46">
        <f t="shared" si="7"/>
        <v>297.14999999999998</v>
      </c>
      <c r="F46">
        <f t="shared" si="8"/>
        <v>3914460248.3800964</v>
      </c>
      <c r="G46">
        <f t="shared" si="9"/>
        <v>104635091268.00453</v>
      </c>
      <c r="H46">
        <f t="shared" si="10"/>
        <v>486594632550.27673</v>
      </c>
      <c r="I46">
        <f t="shared" si="11"/>
        <v>1226.7197936851235</v>
      </c>
      <c r="J46">
        <f t="shared" si="12"/>
        <v>33.686840680304286</v>
      </c>
      <c r="K46">
        <f t="shared" si="13"/>
        <v>790.81960988688661</v>
      </c>
    </row>
    <row r="47" spans="4:11" x14ac:dyDescent="0.25">
      <c r="D47">
        <f t="shared" si="6"/>
        <v>25</v>
      </c>
      <c r="E47">
        <f t="shared" si="7"/>
        <v>298.14999999999998</v>
      </c>
      <c r="F47">
        <f t="shared" si="8"/>
        <v>3914460248.3800964</v>
      </c>
      <c r="G47">
        <f t="shared" si="9"/>
        <v>104635091268.00453</v>
      </c>
      <c r="H47">
        <f t="shared" si="10"/>
        <v>486594632550.27673</v>
      </c>
      <c r="I47">
        <f t="shared" si="11"/>
        <v>1289.9107118276929</v>
      </c>
      <c r="J47">
        <f t="shared" si="12"/>
        <v>36.24910887856668</v>
      </c>
      <c r="K47">
        <f t="shared" si="13"/>
        <v>846.36205008607942</v>
      </c>
    </row>
    <row r="48" spans="4:11" x14ac:dyDescent="0.25">
      <c r="D48">
        <f t="shared" si="6"/>
        <v>26</v>
      </c>
      <c r="E48">
        <f t="shared" si="7"/>
        <v>299.14999999999998</v>
      </c>
      <c r="F48">
        <f t="shared" si="8"/>
        <v>3914460248.3800964</v>
      </c>
      <c r="G48">
        <f t="shared" si="9"/>
        <v>104635091268.00453</v>
      </c>
      <c r="H48">
        <f t="shared" si="10"/>
        <v>486594632550.27673</v>
      </c>
      <c r="I48">
        <f t="shared" si="11"/>
        <v>1355.9013214102579</v>
      </c>
      <c r="J48">
        <f t="shared" si="12"/>
        <v>38.987154278514005</v>
      </c>
      <c r="K48">
        <f t="shared" si="13"/>
        <v>905.39449666203905</v>
      </c>
    </row>
    <row r="49" spans="4:11" x14ac:dyDescent="0.25">
      <c r="D49">
        <f t="shared" si="6"/>
        <v>27</v>
      </c>
      <c r="E49">
        <f t="shared" si="7"/>
        <v>300.14999999999998</v>
      </c>
      <c r="F49">
        <f t="shared" si="8"/>
        <v>3914460248.3800964</v>
      </c>
      <c r="G49">
        <f t="shared" si="9"/>
        <v>104635091268.00453</v>
      </c>
      <c r="H49">
        <f t="shared" si="10"/>
        <v>486594632550.27673</v>
      </c>
      <c r="I49">
        <f t="shared" si="11"/>
        <v>1424.7941871517639</v>
      </c>
      <c r="J49">
        <f t="shared" si="12"/>
        <v>41.911674827711252</v>
      </c>
      <c r="K49">
        <f t="shared" si="13"/>
        <v>968.10932934120842</v>
      </c>
    </row>
    <row r="50" spans="4:11" x14ac:dyDescent="0.25">
      <c r="D50">
        <f t="shared" si="6"/>
        <v>28</v>
      </c>
      <c r="E50">
        <f t="shared" si="7"/>
        <v>301.14999999999998</v>
      </c>
      <c r="F50">
        <f t="shared" si="8"/>
        <v>3914460248.3800964</v>
      </c>
      <c r="G50">
        <f t="shared" si="9"/>
        <v>104635091268.00453</v>
      </c>
      <c r="H50">
        <f t="shared" si="10"/>
        <v>486594632550.27673</v>
      </c>
      <c r="I50">
        <f t="shared" si="11"/>
        <v>1496.6947648113128</v>
      </c>
      <c r="J50">
        <f t="shared" si="12"/>
        <v>45.033932427060648</v>
      </c>
      <c r="K50">
        <f t="shared" si="13"/>
        <v>1034.7079605282474</v>
      </c>
    </row>
    <row r="51" spans="4:11" x14ac:dyDescent="0.25">
      <c r="D51">
        <f t="shared" si="6"/>
        <v>29</v>
      </c>
      <c r="E51">
        <f t="shared" si="7"/>
        <v>302.14999999999998</v>
      </c>
      <c r="F51">
        <f t="shared" si="8"/>
        <v>3914460248.3800964</v>
      </c>
      <c r="G51">
        <f t="shared" si="9"/>
        <v>104635091268.00453</v>
      </c>
      <c r="H51">
        <f t="shared" si="10"/>
        <v>486594632550.27673</v>
      </c>
      <c r="I51">
        <f t="shared" si="11"/>
        <v>1571.7114537899636</v>
      </c>
      <c r="J51">
        <f t="shared" si="12"/>
        <v>48.365777720055668</v>
      </c>
      <c r="K51">
        <f t="shared" si="13"/>
        <v>1105.4011790364621</v>
      </c>
    </row>
    <row r="52" spans="4:11" x14ac:dyDescent="0.25">
      <c r="D52">
        <f t="shared" si="6"/>
        <v>30</v>
      </c>
      <c r="E52">
        <f t="shared" si="7"/>
        <v>303.14999999999998</v>
      </c>
      <c r="F52">
        <f t="shared" si="8"/>
        <v>3914460248.3800964</v>
      </c>
      <c r="G52">
        <f t="shared" si="9"/>
        <v>104635091268.00453</v>
      </c>
      <c r="H52">
        <f t="shared" si="10"/>
        <v>486594632550.27673</v>
      </c>
      <c r="I52">
        <f t="shared" si="11"/>
        <v>1649.955649926502</v>
      </c>
      <c r="J52">
        <f t="shared" si="12"/>
        <v>51.919675728750725</v>
      </c>
      <c r="K52">
        <f t="shared" si="13"/>
        <v>1180.4095033874094</v>
      </c>
    </row>
    <row r="53" spans="4:11" x14ac:dyDescent="0.25">
      <c r="D53">
        <f t="shared" si="6"/>
        <v>31</v>
      </c>
      <c r="E53">
        <f t="shared" si="7"/>
        <v>304.14999999999998</v>
      </c>
      <c r="F53">
        <f t="shared" si="8"/>
        <v>3914460248.3800964</v>
      </c>
      <c r="G53">
        <f t="shared" si="9"/>
        <v>104635091268.00453</v>
      </c>
      <c r="H53">
        <f t="shared" si="10"/>
        <v>486594632550.27673</v>
      </c>
      <c r="I53">
        <f t="shared" si="11"/>
        <v>1731.5417984713104</v>
      </c>
      <c r="J53">
        <f t="shared" si="12"/>
        <v>55.708732355278961</v>
      </c>
      <c r="K53">
        <f t="shared" si="13"/>
        <v>1259.9635448190745</v>
      </c>
    </row>
    <row r="54" spans="4:11" x14ac:dyDescent="0.25">
      <c r="D54">
        <f t="shared" si="6"/>
        <v>32</v>
      </c>
      <c r="E54">
        <f t="shared" si="7"/>
        <v>305.14999999999998</v>
      </c>
      <c r="F54">
        <f t="shared" si="8"/>
        <v>3914460248.3800964</v>
      </c>
      <c r="G54">
        <f t="shared" si="9"/>
        <v>104635091268.00453</v>
      </c>
      <c r="H54">
        <f t="shared" si="10"/>
        <v>486594632550.27673</v>
      </c>
      <c r="I54">
        <f t="shared" si="11"/>
        <v>1816.5874472224623</v>
      </c>
      <c r="J54">
        <f t="shared" si="12"/>
        <v>59.746721767823942</v>
      </c>
      <c r="K54">
        <f t="shared" si="13"/>
        <v>1344.3043801400372</v>
      </c>
    </row>
    <row r="55" spans="4:11" x14ac:dyDescent="0.25">
      <c r="D55">
        <f t="shared" si="6"/>
        <v>33</v>
      </c>
      <c r="E55">
        <f t="shared" si="7"/>
        <v>306.14999999999998</v>
      </c>
      <c r="F55">
        <f t="shared" si="8"/>
        <v>3914460248.3800964</v>
      </c>
      <c r="G55">
        <f t="shared" si="9"/>
        <v>104635091268.00453</v>
      </c>
      <c r="H55">
        <f t="shared" si="10"/>
        <v>486594632550.27673</v>
      </c>
      <c r="I55">
        <f t="shared" si="11"/>
        <v>1905.2132998080524</v>
      </c>
      <c r="J55">
        <f t="shared" si="12"/>
        <v>64.048114690013662</v>
      </c>
      <c r="K55">
        <f t="shared" si="13"/>
        <v>1433.6839345653996</v>
      </c>
    </row>
    <row r="56" spans="4:11" x14ac:dyDescent="0.25">
      <c r="D56">
        <f t="shared" si="6"/>
        <v>34</v>
      </c>
      <c r="E56">
        <f t="shared" si="7"/>
        <v>307.14999999999998</v>
      </c>
      <c r="F56">
        <f t="shared" si="8"/>
        <v>3914460248.3800964</v>
      </c>
      <c r="G56">
        <f t="shared" si="9"/>
        <v>104635091268.00453</v>
      </c>
      <c r="H56">
        <f t="shared" si="10"/>
        <v>486594632550.27673</v>
      </c>
      <c r="I56">
        <f t="shared" si="11"/>
        <v>1997.5432690985572</v>
      </c>
      <c r="J56">
        <f t="shared" si="12"/>
        <v>68.628107612756779</v>
      </c>
      <c r="K56">
        <f t="shared" si="13"/>
        <v>1528.3653746680736</v>
      </c>
    </row>
    <row r="57" spans="4:11" x14ac:dyDescent="0.25">
      <c r="D57">
        <f t="shared" si="6"/>
        <v>35</v>
      </c>
      <c r="E57">
        <f t="shared" si="7"/>
        <v>308.14999999999998</v>
      </c>
      <c r="F57">
        <f t="shared" si="8"/>
        <v>3914460248.3800964</v>
      </c>
      <c r="G57">
        <f t="shared" si="9"/>
        <v>104635091268.00453</v>
      </c>
      <c r="H57">
        <f t="shared" si="10"/>
        <v>486594632550.27673</v>
      </c>
      <c r="I57">
        <f t="shared" si="11"/>
        <v>2093.7045307330714</v>
      </c>
      <c r="J57">
        <f t="shared" si="12"/>
        <v>73.502652947584636</v>
      </c>
      <c r="K57">
        <f t="shared" si="13"/>
        <v>1628.6235115771494</v>
      </c>
    </row>
    <row r="58" spans="4:11" x14ac:dyDescent="0.25">
      <c r="D58">
        <f t="shared" si="6"/>
        <v>36</v>
      </c>
      <c r="E58">
        <f t="shared" si="7"/>
        <v>309.14999999999998</v>
      </c>
      <c r="F58">
        <f t="shared" si="8"/>
        <v>3914460248.3800964</v>
      </c>
      <c r="G58">
        <f t="shared" si="9"/>
        <v>104635091268.00453</v>
      </c>
      <c r="H58">
        <f t="shared" si="10"/>
        <v>486594632550.27673</v>
      </c>
      <c r="I58">
        <f t="shared" si="11"/>
        <v>2193.8275767431105</v>
      </c>
      <c r="J58">
        <f t="shared" si="12"/>
        <v>78.688490140591909</v>
      </c>
      <c r="K58">
        <f t="shared" si="13"/>
        <v>1734.7452145527691</v>
      </c>
    </row>
    <row r="59" spans="4:11" x14ac:dyDescent="0.25">
      <c r="D59">
        <f t="shared" si="6"/>
        <v>37</v>
      </c>
      <c r="E59">
        <f t="shared" si="7"/>
        <v>310.14999999999998</v>
      </c>
      <c r="F59">
        <f t="shared" si="8"/>
        <v>3914460248.3800964</v>
      </c>
      <c r="G59">
        <f t="shared" si="9"/>
        <v>104635091268.00453</v>
      </c>
      <c r="H59">
        <f t="shared" si="10"/>
        <v>486594632550.27673</v>
      </c>
      <c r="I59">
        <f t="shared" si="11"/>
        <v>2298.0462692575811</v>
      </c>
      <c r="J59">
        <f t="shared" si="12"/>
        <v>84.203177766087251</v>
      </c>
      <c r="K59">
        <f t="shared" si="13"/>
        <v>1847.029835064631</v>
      </c>
    </row>
    <row r="60" spans="4:11" x14ac:dyDescent="0.25">
      <c r="D60">
        <f t="shared" si="6"/>
        <v>38</v>
      </c>
      <c r="E60">
        <f t="shared" si="7"/>
        <v>311.14999999999998</v>
      </c>
      <c r="F60">
        <f t="shared" si="8"/>
        <v>3914460248.3800964</v>
      </c>
      <c r="G60">
        <f t="shared" si="9"/>
        <v>104635091268.00453</v>
      </c>
      <c r="H60">
        <f t="shared" si="10"/>
        <v>486594632550.27673</v>
      </c>
      <c r="I60">
        <f t="shared" si="11"/>
        <v>2406.4978942724829</v>
      </c>
      <c r="J60">
        <f t="shared" si="12"/>
        <v>90.065126619079351</v>
      </c>
      <c r="K60">
        <f t="shared" si="13"/>
        <v>1965.7896414989277</v>
      </c>
    </row>
    <row r="61" spans="4:11" x14ac:dyDescent="0.25">
      <c r="D61">
        <f t="shared" si="6"/>
        <v>39</v>
      </c>
      <c r="E61">
        <f t="shared" si="7"/>
        <v>312.14999999999998</v>
      </c>
      <c r="F61">
        <f t="shared" si="8"/>
        <v>3914460248.3800964</v>
      </c>
      <c r="G61">
        <f t="shared" si="9"/>
        <v>104635091268.00453</v>
      </c>
      <c r="H61">
        <f t="shared" si="10"/>
        <v>486594632550.27673</v>
      </c>
      <c r="I61">
        <f t="shared" si="11"/>
        <v>2519.3232154689063</v>
      </c>
      <c r="J61">
        <f t="shared" si="12"/>
        <v>96.293633825712405</v>
      </c>
      <c r="K61">
        <f t="shared" si="13"/>
        <v>2091.3502646160609</v>
      </c>
    </row>
    <row r="62" spans="4:11" x14ac:dyDescent="0.25">
      <c r="D62">
        <f t="shared" si="6"/>
        <v>40</v>
      </c>
      <c r="E62">
        <f t="shared" si="7"/>
        <v>313.14999999999998</v>
      </c>
      <c r="F62">
        <f t="shared" si="8"/>
        <v>3914460248.3800964</v>
      </c>
      <c r="G62">
        <f t="shared" si="9"/>
        <v>104635091268.00453</v>
      </c>
      <c r="H62">
        <f t="shared" si="10"/>
        <v>486594632550.27673</v>
      </c>
      <c r="I62">
        <f t="shared" si="11"/>
        <v>2636.6665280627162</v>
      </c>
      <c r="J62">
        <f t="shared" si="12"/>
        <v>102.90891799075945</v>
      </c>
      <c r="K62">
        <f t="shared" si="13"/>
        <v>2224.0511538787414</v>
      </c>
    </row>
    <row r="63" spans="4:11" x14ac:dyDescent="0.25">
      <c r="D63">
        <f t="shared" si="6"/>
        <v>41</v>
      </c>
      <c r="E63">
        <f t="shared" si="7"/>
        <v>314.14999999999998</v>
      </c>
      <c r="F63">
        <f t="shared" si="8"/>
        <v>3914460248.3800964</v>
      </c>
      <c r="G63">
        <f t="shared" si="9"/>
        <v>104635091268.00453</v>
      </c>
      <c r="H63">
        <f t="shared" si="10"/>
        <v>486594632550.27673</v>
      </c>
      <c r="I63">
        <f t="shared" si="11"/>
        <v>2758.6757126694297</v>
      </c>
      <c r="J63">
        <f t="shared" si="12"/>
        <v>109.93215540125195</v>
      </c>
      <c r="K63">
        <f t="shared" si="13"/>
        <v>2364.2460447675262</v>
      </c>
    </row>
    <row r="64" spans="4:11" x14ac:dyDescent="0.25">
      <c r="D64">
        <f t="shared" si="6"/>
        <v>42</v>
      </c>
      <c r="E64">
        <f t="shared" si="7"/>
        <v>315.14999999999998</v>
      </c>
      <c r="F64">
        <f t="shared" si="8"/>
        <v>3914460248.3800964</v>
      </c>
      <c r="G64">
        <f t="shared" si="9"/>
        <v>104635091268.00453</v>
      </c>
      <c r="H64">
        <f t="shared" si="10"/>
        <v>486594632550.27673</v>
      </c>
      <c r="I64">
        <f t="shared" si="11"/>
        <v>2885.5022891676413</v>
      </c>
      <c r="J64">
        <f t="shared" si="12"/>
        <v>117.38551730528791</v>
      </c>
      <c r="K64">
        <f t="shared" si="13"/>
        <v>2512.303437198043</v>
      </c>
    </row>
    <row r="65" spans="4:11" x14ac:dyDescent="0.25">
      <c r="D65">
        <f t="shared" si="6"/>
        <v>43</v>
      </c>
      <c r="E65">
        <f t="shared" si="7"/>
        <v>316.14999999999998</v>
      </c>
      <c r="F65">
        <f t="shared" si="8"/>
        <v>3914460248.3800964</v>
      </c>
      <c r="G65">
        <f t="shared" si="9"/>
        <v>104635091268.00453</v>
      </c>
      <c r="H65">
        <f t="shared" si="10"/>
        <v>486594632550.27673</v>
      </c>
      <c r="I65">
        <f t="shared" si="11"/>
        <v>3017.3014705444648</v>
      </c>
      <c r="J65">
        <f t="shared" si="12"/>
        <v>125.29220828501082</v>
      </c>
      <c r="K65">
        <f t="shared" si="13"/>
        <v>2668.6070851512263</v>
      </c>
    </row>
    <row r="66" spans="4:11" x14ac:dyDescent="0.25">
      <c r="D66">
        <f t="shared" si="6"/>
        <v>44</v>
      </c>
      <c r="E66">
        <f t="shared" si="7"/>
        <v>317.14999999999998</v>
      </c>
      <c r="F66">
        <f t="shared" ref="F66:F72" si="14">vmaxref_labile/EXP(-Ea_labile/(Rugas*Tref))</f>
        <v>3914460248.3800964</v>
      </c>
      <c r="G66">
        <f t="shared" ref="G66:G72" si="15">vmaxref_recalctrnt/EXP(-Ea_recalctrnt/(Rugas*Tref))</f>
        <v>104635091268.00453</v>
      </c>
      <c r="H66">
        <f t="shared" ref="H66:H72" si="16">vmaxref_deadMicrob/EXP(-Ea_deadMicrob/(Rugas*Tref))</f>
        <v>486594632550.27673</v>
      </c>
      <c r="I66">
        <f t="shared" ref="I66:I72" si="17">$F66*EXP(-Ea_labile/(Rugas*$E66))</f>
        <v>3154.2322167063176</v>
      </c>
      <c r="J66">
        <f t="shared" ref="J66:J72" si="18">$G66*EXP(-Ea_recalctrnt/(Rugas*$E66))</f>
        <v>133.67650574269567</v>
      </c>
      <c r="K66">
        <f t="shared" ref="K66:K72" si="19">$H66*EXP(-Ea_deadMicrob/(Rugas*$E66))</f>
        <v>2833.5564976248661</v>
      </c>
    </row>
    <row r="67" spans="4:11" x14ac:dyDescent="0.25">
      <c r="D67">
        <f t="shared" ref="D67:D72" si="20">E67-273.15</f>
        <v>45</v>
      </c>
      <c r="E67">
        <f t="shared" si="7"/>
        <v>318.14999999999998</v>
      </c>
      <c r="F67">
        <f t="shared" si="14"/>
        <v>3914460248.3800964</v>
      </c>
      <c r="G67">
        <f t="shared" si="15"/>
        <v>104635091268.00453</v>
      </c>
      <c r="H67">
        <f t="shared" si="16"/>
        <v>486594632550.27673</v>
      </c>
      <c r="I67">
        <f t="shared" si="17"/>
        <v>3296.4572882385105</v>
      </c>
      <c r="J67">
        <f t="shared" si="18"/>
        <v>142.56380051880285</v>
      </c>
      <c r="K67">
        <f t="shared" si="19"/>
        <v>3007.5674510119366</v>
      </c>
    </row>
    <row r="68" spans="4:11" x14ac:dyDescent="0.25">
      <c r="D68">
        <f t="shared" si="20"/>
        <v>46</v>
      </c>
      <c r="E68">
        <f t="shared" ref="E68:E72" si="21">E67+1</f>
        <v>319.14999999999998</v>
      </c>
      <c r="F68">
        <f t="shared" si="14"/>
        <v>3914460248.3800964</v>
      </c>
      <c r="G68">
        <f t="shared" si="15"/>
        <v>104635091268.00453</v>
      </c>
      <c r="H68">
        <f t="shared" si="16"/>
        <v>486594632550.27673</v>
      </c>
      <c r="I68">
        <f t="shared" si="17"/>
        <v>3444.1433000970283</v>
      </c>
      <c r="J68">
        <f t="shared" si="18"/>
        <v>151.98063866077004</v>
      </c>
      <c r="K68">
        <f t="shared" si="19"/>
        <v>3191.0725130076257</v>
      </c>
    </row>
    <row r="69" spans="4:11" x14ac:dyDescent="0.25">
      <c r="D69">
        <f t="shared" si="20"/>
        <v>47</v>
      </c>
      <c r="E69">
        <f t="shared" si="21"/>
        <v>320.14999999999998</v>
      </c>
      <c r="F69">
        <f t="shared" si="14"/>
        <v>3914460248.3800964</v>
      </c>
      <c r="G69">
        <f t="shared" si="15"/>
        <v>104635091268.00453</v>
      </c>
      <c r="H69">
        <f t="shared" si="16"/>
        <v>486594632550.27673</v>
      </c>
      <c r="I69">
        <f t="shared" si="17"/>
        <v>3597.4607752159459</v>
      </c>
      <c r="J69">
        <f t="shared" si="18"/>
        <v>161.95476436123721</v>
      </c>
      <c r="K69">
        <f t="shared" si="19"/>
        <v>3384.5215781441334</v>
      </c>
    </row>
    <row r="70" spans="4:11" x14ac:dyDescent="0.25">
      <c r="D70">
        <f t="shared" si="20"/>
        <v>48</v>
      </c>
      <c r="E70">
        <f t="shared" si="21"/>
        <v>321.14999999999998</v>
      </c>
      <c r="F70">
        <f t="shared" si="14"/>
        <v>3914460248.3800964</v>
      </c>
      <c r="G70">
        <f t="shared" si="15"/>
        <v>104635091268.00453</v>
      </c>
      <c r="H70">
        <f t="shared" si="16"/>
        <v>486594632550.27673</v>
      </c>
      <c r="I70">
        <f t="shared" si="17"/>
        <v>3756.5841980139717</v>
      </c>
      <c r="J70">
        <f t="shared" si="18"/>
        <v>172.51516408426264</v>
      </c>
      <c r="K70">
        <f t="shared" si="19"/>
        <v>3588.382415048713</v>
      </c>
    </row>
    <row r="71" spans="4:11" x14ac:dyDescent="0.25">
      <c r="D71">
        <f t="shared" si="20"/>
        <v>49</v>
      </c>
      <c r="E71">
        <f t="shared" si="21"/>
        <v>322.14999999999998</v>
      </c>
      <c r="F71">
        <f t="shared" si="14"/>
        <v>3914460248.3800964</v>
      </c>
      <c r="G71">
        <f t="shared" si="15"/>
        <v>104635091268.00453</v>
      </c>
      <c r="H71">
        <f t="shared" si="16"/>
        <v>486594632550.27673</v>
      </c>
      <c r="I71">
        <f t="shared" si="17"/>
        <v>3921.6920677836415</v>
      </c>
      <c r="J71">
        <f t="shared" si="18"/>
        <v>183.69211189799674</v>
      </c>
      <c r="K71">
        <f t="shared" si="19"/>
        <v>3803.1412255171422</v>
      </c>
    </row>
    <row r="72" spans="4:11" x14ac:dyDescent="0.25">
      <c r="D72">
        <f t="shared" si="20"/>
        <v>50</v>
      </c>
      <c r="E72">
        <f t="shared" si="21"/>
        <v>323.14999999999998</v>
      </c>
      <c r="F72">
        <f t="shared" si="14"/>
        <v>3914460248.3800964</v>
      </c>
      <c r="G72">
        <f t="shared" si="15"/>
        <v>104635091268.00453</v>
      </c>
      <c r="H72">
        <f t="shared" si="16"/>
        <v>486594632550.27673</v>
      </c>
      <c r="I72">
        <f t="shared" si="17"/>
        <v>4092.9669519467288</v>
      </c>
      <c r="J72">
        <f t="shared" si="18"/>
        <v>195.51721603212792</v>
      </c>
      <c r="K72">
        <f t="shared" si="19"/>
        <v>4029.303215491203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81</vt:i4>
      </vt:variant>
    </vt:vector>
  </HeadingPairs>
  <TitlesOfParts>
    <vt:vector size="93" baseType="lpstr">
      <vt:lpstr>DayCent_fT</vt:lpstr>
      <vt:lpstr>CASA_fT</vt:lpstr>
      <vt:lpstr>CASA_fW</vt:lpstr>
      <vt:lpstr>CASA_clay</vt:lpstr>
      <vt:lpstr>MIMICS_fT</vt:lpstr>
      <vt:lpstr>MIMICS_fT2</vt:lpstr>
      <vt:lpstr>MIMICS_fT_graphs</vt:lpstr>
      <vt:lpstr>MIMICS_clay</vt:lpstr>
      <vt:lpstr>CORPSE_fT</vt:lpstr>
      <vt:lpstr>CORPSE_fW</vt:lpstr>
      <vt:lpstr>CORPSE_fWfrzn</vt:lpstr>
      <vt:lpstr>CORPSE_Qmax</vt:lpstr>
      <vt:lpstr>ak_k1</vt:lpstr>
      <vt:lpstr>ak_k2</vt:lpstr>
      <vt:lpstr>ak_k3</vt:lpstr>
      <vt:lpstr>ak_k3_</vt:lpstr>
      <vt:lpstr>ak_r1</vt:lpstr>
      <vt:lpstr>ak_r2</vt:lpstr>
      <vt:lpstr>ak_r3</vt:lpstr>
      <vt:lpstr>av__r1</vt:lpstr>
      <vt:lpstr>av_k1</vt:lpstr>
      <vt:lpstr>av_k2</vt:lpstr>
      <vt:lpstr>av_k3</vt:lpstr>
      <vt:lpstr>av_r1</vt:lpstr>
      <vt:lpstr>av_r2</vt:lpstr>
      <vt:lpstr>av_r3</vt:lpstr>
      <vt:lpstr>Ea_deadMicrob</vt:lpstr>
      <vt:lpstr>Ea_labile</vt:lpstr>
      <vt:lpstr>Ea_recalctrnt</vt:lpstr>
      <vt:lpstr>fPHYS_K1</vt:lpstr>
      <vt:lpstr>fPHYS_K2</vt:lpstr>
      <vt:lpstr>fPHYS_r1</vt:lpstr>
      <vt:lpstr>fPHYS_r2</vt:lpstr>
      <vt:lpstr>gas_diffusion_exp</vt:lpstr>
      <vt:lpstr>kint_k1</vt:lpstr>
      <vt:lpstr>kint_k2</vt:lpstr>
      <vt:lpstr>kint_k3</vt:lpstr>
      <vt:lpstr>kint_r1</vt:lpstr>
      <vt:lpstr>kint_r2</vt:lpstr>
      <vt:lpstr>kint_r3</vt:lpstr>
      <vt:lpstr>Kmod_k1</vt:lpstr>
      <vt:lpstr>Kmod_k2</vt:lpstr>
      <vt:lpstr>Kmod_k3</vt:lpstr>
      <vt:lpstr>Kmod_r1</vt:lpstr>
      <vt:lpstr>Kmod_r2</vt:lpstr>
      <vt:lpstr>Kmod_r3</vt:lpstr>
      <vt:lpstr>kslope_k1</vt:lpstr>
      <vt:lpstr>kslope_k2</vt:lpstr>
      <vt:lpstr>kslope_k3</vt:lpstr>
      <vt:lpstr>kslope_r1</vt:lpstr>
      <vt:lpstr>kslope_r2</vt:lpstr>
      <vt:lpstr>kslope_r3</vt:lpstr>
      <vt:lpstr>min_anaerobic_resp_factor</vt:lpstr>
      <vt:lpstr>normalizer</vt:lpstr>
      <vt:lpstr>physScalar1</vt:lpstr>
      <vt:lpstr>physScalar2</vt:lpstr>
      <vt:lpstr>Pi</vt:lpstr>
      <vt:lpstr>porosity</vt:lpstr>
      <vt:lpstr>Q10_</vt:lpstr>
      <vt:lpstr>Rugas</vt:lpstr>
      <vt:lpstr>silt</vt:lpstr>
      <vt:lpstr>teff_1</vt:lpstr>
      <vt:lpstr>teff_2</vt:lpstr>
      <vt:lpstr>teff_3</vt:lpstr>
      <vt:lpstr>teff_4</vt:lpstr>
      <vt:lpstr>Tref</vt:lpstr>
      <vt:lpstr>Vint_k1</vt:lpstr>
      <vt:lpstr>Vint_k2</vt:lpstr>
      <vt:lpstr>Vint_k3</vt:lpstr>
      <vt:lpstr>Vint_r1</vt:lpstr>
      <vt:lpstr>Vint_r2</vt:lpstr>
      <vt:lpstr>Vint_r3</vt:lpstr>
      <vt:lpstr>vmaxref_deadMicrob</vt:lpstr>
      <vt:lpstr>vmaxref_labile</vt:lpstr>
      <vt:lpstr>vmaxref_recalctrnt</vt:lpstr>
      <vt:lpstr>Vmod_k1</vt:lpstr>
      <vt:lpstr>Vmod_k2</vt:lpstr>
      <vt:lpstr>Vmod_k3</vt:lpstr>
      <vt:lpstr>Vmod_r1</vt:lpstr>
      <vt:lpstr>Vmod_r2</vt:lpstr>
      <vt:lpstr>Vmod_r3</vt:lpstr>
      <vt:lpstr>Vslope_k1</vt:lpstr>
      <vt:lpstr>Vslope_k2</vt:lpstr>
      <vt:lpstr>Vslope_k3</vt:lpstr>
      <vt:lpstr>Vslope_r1</vt:lpstr>
      <vt:lpstr>Vslope_r2</vt:lpstr>
      <vt:lpstr>Vslope_r3</vt:lpstr>
      <vt:lpstr>wfpscoefa</vt:lpstr>
      <vt:lpstr>wfpscoefb</vt:lpstr>
      <vt:lpstr>wfpscoefc</vt:lpstr>
      <vt:lpstr>wfpscoefd</vt:lpstr>
      <vt:lpstr>wfpscoefe</vt:lpstr>
      <vt:lpstr>y_shift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2017-02-15T23:49:05Z</dcterms:created>
  <dcterms:modified xsi:type="dcterms:W3CDTF">2018-08-06T17:43:09Z</dcterms:modified>
</cp:coreProperties>
</file>