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vv\Documents\Projects\90398\"/>
    </mc:Choice>
  </mc:AlternateContent>
  <bookViews>
    <workbookView xWindow="0" yWindow="0" windowWidth="28800" windowHeight="14130"/>
  </bookViews>
  <sheets>
    <sheet name="Calculator" sheetId="1" r:id="rId1"/>
    <sheet name="Sele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2" i="1"/>
  <c r="S12" i="1" l="1"/>
  <c r="R12" i="1"/>
  <c r="N12" i="1"/>
  <c r="H7" i="1" l="1"/>
  <c r="Q12" i="1" s="1"/>
  <c r="H6" i="1"/>
  <c r="P12" i="1" s="1"/>
  <c r="H5" i="1"/>
  <c r="O12" i="1" s="1"/>
  <c r="G10" i="1"/>
  <c r="F8" i="1"/>
  <c r="G8" i="1" s="1"/>
  <c r="R11" i="1" s="1"/>
  <c r="F7" i="1"/>
  <c r="G7" i="1" s="1"/>
  <c r="Q11" i="1" s="1"/>
  <c r="F6" i="1"/>
  <c r="G6" i="1" s="1"/>
  <c r="P11" i="1" s="1"/>
  <c r="F5" i="1"/>
  <c r="G5" i="1" s="1"/>
  <c r="O11" i="1" s="1"/>
  <c r="F4" i="1"/>
  <c r="G4" i="1" s="1"/>
  <c r="N11" i="1" s="1"/>
  <c r="G9" i="1" l="1"/>
  <c r="G11" i="1" l="1"/>
  <c r="H15" i="1" s="1"/>
  <c r="G13" i="1"/>
  <c r="H16" i="1" l="1"/>
  <c r="S11" i="1"/>
</calcChain>
</file>

<file path=xl/sharedStrings.xml><?xml version="1.0" encoding="utf-8"?>
<sst xmlns="http://schemas.openxmlformats.org/spreadsheetml/2006/main" count="46" uniqueCount="38">
  <si>
    <t>OSR_HALL</t>
  </si>
  <si>
    <t>OSR_TEMP</t>
  </si>
  <si>
    <t>DIG_FILT_HALL_XY</t>
  </si>
  <si>
    <t>DIG_FILT_HALL_Z</t>
  </si>
  <si>
    <t>DIG_FILT_HALL_T</t>
  </si>
  <si>
    <t>T_COMP_EN</t>
  </si>
  <si>
    <t>Filter</t>
  </si>
  <si>
    <t>OSR - En/Dis</t>
  </si>
  <si>
    <t>Frequency</t>
  </si>
  <si>
    <t>Temperature</t>
  </si>
  <si>
    <t>X</t>
  </si>
  <si>
    <t>Y</t>
  </si>
  <si>
    <t>Z</t>
  </si>
  <si>
    <t>DSP</t>
  </si>
  <si>
    <t>Burst frequency (Hz)</t>
  </si>
  <si>
    <t>Number of clocks</t>
  </si>
  <si>
    <t>Time (typ, ms)</t>
  </si>
  <si>
    <t>Subtotal</t>
  </si>
  <si>
    <t>Period</t>
  </si>
  <si>
    <t>Average current consumption (mA):</t>
  </si>
  <si>
    <t>Total Minimal</t>
  </si>
  <si>
    <t>Min Counting duration</t>
  </si>
  <si>
    <t>Version</t>
  </si>
  <si>
    <t>-010</t>
  </si>
  <si>
    <t>-011</t>
  </si>
  <si>
    <t>[No timing  conflict?] OK/NOK:</t>
  </si>
  <si>
    <t>T</t>
  </si>
  <si>
    <t>Time (ms)</t>
  </si>
  <si>
    <t>Time</t>
  </si>
  <si>
    <t>Idd (mA)</t>
  </si>
  <si>
    <t>Idd (typ, mA)</t>
  </si>
  <si>
    <t>Idd</t>
  </si>
  <si>
    <t>Rev 001</t>
  </si>
  <si>
    <t>MLX90392 IDD Calculator</t>
  </si>
  <si>
    <t>Single frequency (Hz)</t>
  </si>
  <si>
    <t>Single</t>
  </si>
  <si>
    <t>Counting/Idle duration</t>
  </si>
  <si>
    <t>Counting /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</si>
</sst>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 diagonalDown="1">
      <left/>
      <right/>
      <top/>
      <bottom style="thick">
        <color auto="1"/>
      </bottom>
      <diagonal style="thick">
        <color auto="1"/>
      </diagonal>
    </border>
    <border diagonalUp="1">
      <left/>
      <right/>
      <top style="thick">
        <color auto="1"/>
      </top>
      <bottom/>
      <diagonal style="thick">
        <color auto="1"/>
      </diagonal>
    </border>
    <border diagonalUp="1">
      <left/>
      <right style="thick">
        <color auto="1"/>
      </right>
      <top/>
      <bottom/>
      <diagonal style="thick">
        <color auto="1"/>
      </diagonal>
    </border>
    <border diagonalDown="1">
      <left style="thick">
        <color auto="1"/>
      </left>
      <right/>
      <top/>
      <bottom/>
      <diagonal style="thick">
        <color auto="1"/>
      </diagonal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theme="4" tint="-0.24994659260841701"/>
      </bottom>
      <diagonal/>
    </border>
    <border>
      <left style="medium">
        <color auto="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0" fillId="3" borderId="19" xfId="0" applyFill="1" applyBorder="1"/>
    <xf numFmtId="0" fontId="0" fillId="3" borderId="2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7" xfId="0" applyFill="1" applyBorder="1"/>
    <xf numFmtId="164" fontId="0" fillId="3" borderId="21" xfId="0" applyNumberFormat="1" applyFill="1" applyBorder="1" applyAlignment="1">
      <alignment horizontal="center"/>
    </xf>
    <xf numFmtId="0" fontId="0" fillId="3" borderId="18" xfId="0" applyFill="1" applyBorder="1"/>
    <xf numFmtId="2" fontId="0" fillId="3" borderId="22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9" xfId="0" applyFill="1" applyBorder="1" applyAlignment="1">
      <alignment horizontal="right"/>
    </xf>
    <xf numFmtId="0" fontId="0" fillId="3" borderId="23" xfId="0" applyFill="1" applyBorder="1"/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64" fontId="0" fillId="3" borderId="26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2" fontId="0" fillId="3" borderId="27" xfId="0" applyNumberFormat="1" applyFill="1" applyBorder="1"/>
    <xf numFmtId="165" fontId="0" fillId="3" borderId="27" xfId="0" applyNumberFormat="1" applyFill="1" applyBorder="1"/>
    <xf numFmtId="164" fontId="1" fillId="3" borderId="26" xfId="0" applyNumberFormat="1" applyFont="1" applyFill="1" applyBorder="1"/>
    <xf numFmtId="164" fontId="1" fillId="3" borderId="1" xfId="0" applyNumberFormat="1" applyFont="1" applyFill="1" applyBorder="1"/>
    <xf numFmtId="164" fontId="0" fillId="3" borderId="27" xfId="0" applyNumberFormat="1" applyFill="1" applyBorder="1"/>
    <xf numFmtId="164" fontId="0" fillId="3" borderId="28" xfId="0" applyNumberFormat="1" applyFill="1" applyBorder="1"/>
    <xf numFmtId="164" fontId="0" fillId="3" borderId="29" xfId="0" applyNumberFormat="1" applyFill="1" applyBorder="1"/>
    <xf numFmtId="0" fontId="2" fillId="3" borderId="22" xfId="0" applyFont="1" applyFill="1" applyBorder="1" applyAlignment="1">
      <alignment horizontal="center"/>
    </xf>
    <xf numFmtId="0" fontId="0" fillId="3" borderId="31" xfId="0" applyFill="1" applyBorder="1"/>
    <xf numFmtId="0" fontId="3" fillId="3" borderId="32" xfId="0" applyFont="1" applyFill="1" applyBorder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4" borderId="23" xfId="0" applyFill="1" applyBorder="1"/>
    <xf numFmtId="0" fontId="0" fillId="4" borderId="26" xfId="0" applyFill="1" applyBorder="1"/>
    <xf numFmtId="0" fontId="0" fillId="4" borderId="28" xfId="0" applyFill="1" applyBorder="1"/>
    <xf numFmtId="164" fontId="0" fillId="5" borderId="25" xfId="0" applyNumberFormat="1" applyFill="1" applyBorder="1" applyAlignment="1">
      <alignment horizontal="center"/>
    </xf>
    <xf numFmtId="164" fontId="0" fillId="5" borderId="30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6" borderId="0" xfId="0" applyFill="1"/>
    <xf numFmtId="0" fontId="0" fillId="3" borderId="33" xfId="0" applyFill="1" applyBorder="1"/>
    <xf numFmtId="0" fontId="0" fillId="6" borderId="0" xfId="0" applyFill="1" applyAlignment="1">
      <alignment horizontal="center"/>
    </xf>
    <xf numFmtId="164" fontId="0" fillId="4" borderId="28" xfId="0" applyNumberFormat="1" applyFill="1" applyBorder="1" applyAlignment="1">
      <alignment horizontal="right"/>
    </xf>
    <xf numFmtId="164" fontId="0" fillId="4" borderId="29" xfId="0" applyNumberFormat="1" applyFill="1" applyBorder="1" applyAlignment="1">
      <alignment horizontal="right"/>
    </xf>
    <xf numFmtId="164" fontId="0" fillId="4" borderId="23" xfId="0" applyNumberFormat="1" applyFill="1" applyBorder="1" applyAlignment="1">
      <alignment horizontal="right"/>
    </xf>
    <xf numFmtId="164" fontId="0" fillId="4" borderId="24" xfId="0" applyNumberFormat="1" applyFill="1" applyBorder="1" applyAlignment="1">
      <alignment horizontal="right"/>
    </xf>
    <xf numFmtId="0" fontId="2" fillId="3" borderId="22" xfId="0" applyFon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6" fontId="0" fillId="3" borderId="30" xfId="0" applyNumberFormat="1" applyFill="1" applyBorder="1"/>
  </cellXfs>
  <cellStyles count="1">
    <cellStyle name="Normal" xfId="0" builtinId="0"/>
  </cellStyles>
  <dxfs count="3"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7"/>
  <sheetViews>
    <sheetView tabSelected="1" zoomScale="115" zoomScaleNormal="115" workbookViewId="0">
      <selection activeCell="B1" sqref="B1:C1"/>
    </sheetView>
  </sheetViews>
  <sheetFormatPr defaultRowHeight="15" x14ac:dyDescent="0.25"/>
  <cols>
    <col min="1" max="1" width="9.140625" style="43"/>
    <col min="2" max="2" width="19.28515625" style="43" bestFit="1" customWidth="1"/>
    <col min="3" max="3" width="7.140625" style="43" customWidth="1"/>
    <col min="4" max="4" width="9.140625" style="43"/>
    <col min="5" max="5" width="21.140625" style="43" bestFit="1" customWidth="1"/>
    <col min="6" max="6" width="16.42578125" style="43" bestFit="1" customWidth="1"/>
    <col min="7" max="7" width="13.85546875" style="43" bestFit="1" customWidth="1"/>
    <col min="8" max="8" width="12.5703125" style="43" bestFit="1" customWidth="1"/>
    <col min="9" max="9" width="9.140625" style="43"/>
    <col min="10" max="10" width="9.85546875" style="43" bestFit="1" customWidth="1"/>
    <col min="11" max="13" width="2.42578125" style="43" customWidth="1"/>
    <col min="14" max="22" width="7" style="43" customWidth="1"/>
    <col min="23" max="24" width="4.85546875" style="43" customWidth="1"/>
    <col min="25" max="25" width="9.140625" style="43" customWidth="1"/>
    <col min="26" max="16384" width="9.140625" style="43"/>
  </cols>
  <sheetData>
    <row r="1" spans="2:24" x14ac:dyDescent="0.25">
      <c r="B1" s="55" t="s">
        <v>33</v>
      </c>
      <c r="C1" s="55"/>
      <c r="D1" s="53" t="s">
        <v>32</v>
      </c>
    </row>
    <row r="2" spans="2:24" ht="15.75" thickBot="1" x14ac:dyDescent="0.3"/>
    <row r="3" spans="2:24" ht="16.5" thickTop="1" thickBot="1" x14ac:dyDescent="0.3">
      <c r="B3" s="45" t="s">
        <v>22</v>
      </c>
      <c r="C3" s="50" t="s">
        <v>23</v>
      </c>
      <c r="E3" s="27"/>
      <c r="F3" s="28" t="s">
        <v>15</v>
      </c>
      <c r="G3" s="28" t="s">
        <v>16</v>
      </c>
      <c r="H3" s="29" t="s">
        <v>30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3"/>
    </row>
    <row r="4" spans="2:24" ht="15.75" thickBot="1" x14ac:dyDescent="0.3">
      <c r="B4" s="46" t="s">
        <v>5</v>
      </c>
      <c r="C4" s="51">
        <v>1</v>
      </c>
      <c r="E4" s="30" t="s">
        <v>9</v>
      </c>
      <c r="F4" s="31">
        <f>C4*(16+32*2^C8*(4+2^(C5+2)))</f>
        <v>784</v>
      </c>
      <c r="G4" s="32">
        <f>F4/(1000*2.4)</f>
        <v>0.32666666666666666</v>
      </c>
      <c r="H4" s="33">
        <v>0.73</v>
      </c>
      <c r="J4" s="26" t="s">
        <v>31</v>
      </c>
      <c r="K4" s="3"/>
      <c r="L4" s="4"/>
      <c r="M4" s="7"/>
      <c r="N4" s="40" t="s">
        <v>26</v>
      </c>
      <c r="O4" s="40" t="s">
        <v>10</v>
      </c>
      <c r="P4" s="40" t="s">
        <v>11</v>
      </c>
      <c r="Q4" s="40" t="s">
        <v>12</v>
      </c>
      <c r="R4" s="40" t="s">
        <v>13</v>
      </c>
      <c r="S4" s="60" t="s">
        <v>37</v>
      </c>
      <c r="T4" s="60"/>
      <c r="U4" s="60"/>
      <c r="V4" s="42" t="s">
        <v>26</v>
      </c>
      <c r="W4" s="7"/>
      <c r="X4" s="24"/>
    </row>
    <row r="5" spans="2:24" ht="15.75" thickBot="1" x14ac:dyDescent="0.3">
      <c r="B5" s="46" t="s">
        <v>4</v>
      </c>
      <c r="C5" s="51">
        <v>1</v>
      </c>
      <c r="E5" s="30" t="s">
        <v>10</v>
      </c>
      <c r="F5" s="31">
        <f>16+32*2^C9*(4+2^(C6+2))</f>
        <v>4368</v>
      </c>
      <c r="G5" s="32">
        <f t="shared" ref="G5:G8" si="0">F5/(1000*2.4)</f>
        <v>1.82</v>
      </c>
      <c r="H5" s="34">
        <f>IF(C3="-010",2.7,1.8)</f>
        <v>2.7</v>
      </c>
      <c r="J5" s="5"/>
      <c r="K5" s="7"/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24"/>
    </row>
    <row r="6" spans="2:24" ht="16.5" thickTop="1" thickBot="1" x14ac:dyDescent="0.3">
      <c r="B6" s="46" t="s">
        <v>2</v>
      </c>
      <c r="C6" s="51">
        <v>4</v>
      </c>
      <c r="E6" s="30" t="s">
        <v>11</v>
      </c>
      <c r="F6" s="31">
        <f>16+32*2^C9*(4+2^(C6+2))</f>
        <v>4368</v>
      </c>
      <c r="G6" s="32">
        <f t="shared" si="0"/>
        <v>1.82</v>
      </c>
      <c r="H6" s="34">
        <f>IF(C3="-010",2.7,1.8)</f>
        <v>2.7</v>
      </c>
      <c r="J6" s="5"/>
      <c r="K6" s="7"/>
      <c r="L6" s="5"/>
      <c r="M6" s="7"/>
      <c r="N6" s="7"/>
      <c r="O6" s="7"/>
      <c r="P6" s="7"/>
      <c r="Q6" s="6"/>
      <c r="R6" s="7"/>
      <c r="S6" s="7"/>
      <c r="T6" s="7"/>
      <c r="U6" s="7"/>
      <c r="V6" s="7"/>
      <c r="W6" s="7"/>
      <c r="X6" s="24"/>
    </row>
    <row r="7" spans="2:24" ht="16.5" thickTop="1" thickBot="1" x14ac:dyDescent="0.3">
      <c r="B7" s="46" t="s">
        <v>3</v>
      </c>
      <c r="C7" s="51">
        <v>5</v>
      </c>
      <c r="E7" s="30" t="s">
        <v>12</v>
      </c>
      <c r="F7" s="31">
        <f>16+32*2^C9*(4+2^(C7+2))</f>
        <v>8464</v>
      </c>
      <c r="G7" s="32">
        <f t="shared" si="0"/>
        <v>3.5266666666666668</v>
      </c>
      <c r="H7" s="34">
        <f>IF(C3="-010",3.6,2.8)</f>
        <v>3.6</v>
      </c>
      <c r="J7" s="5"/>
      <c r="K7" s="7"/>
      <c r="L7" s="5"/>
      <c r="M7" s="7"/>
      <c r="N7" s="7"/>
      <c r="O7" s="8"/>
      <c r="P7" s="9"/>
      <c r="Q7" s="7"/>
      <c r="R7" s="10"/>
      <c r="S7" s="7"/>
      <c r="T7" s="7"/>
      <c r="U7" s="7"/>
      <c r="V7" s="7"/>
      <c r="W7" s="7"/>
      <c r="X7" s="24"/>
    </row>
    <row r="8" spans="2:24" ht="16.5" thickTop="1" thickBot="1" x14ac:dyDescent="0.3">
      <c r="B8" s="46" t="s">
        <v>1</v>
      </c>
      <c r="C8" s="51">
        <v>1</v>
      </c>
      <c r="E8" s="30" t="s">
        <v>13</v>
      </c>
      <c r="F8" s="31">
        <f>IF(C4=1,926,573)</f>
        <v>926</v>
      </c>
      <c r="G8" s="32">
        <f t="shared" si="0"/>
        <v>0.38583333333333331</v>
      </c>
      <c r="H8" s="34">
        <v>1</v>
      </c>
      <c r="J8" s="5"/>
      <c r="K8" s="7"/>
      <c r="L8" s="5"/>
      <c r="M8" s="7"/>
      <c r="N8" s="13"/>
      <c r="O8" s="7"/>
      <c r="P8" s="7"/>
      <c r="Q8" s="7"/>
      <c r="R8" s="54"/>
      <c r="S8" s="7"/>
      <c r="T8" s="7"/>
      <c r="U8" s="7"/>
      <c r="V8" s="12"/>
      <c r="W8" s="7"/>
      <c r="X8" s="24"/>
    </row>
    <row r="9" spans="2:24" ht="16.5" thickTop="1" thickBot="1" x14ac:dyDescent="0.3">
      <c r="B9" s="46" t="s">
        <v>0</v>
      </c>
      <c r="C9" s="51">
        <v>1</v>
      </c>
      <c r="E9" s="35" t="s">
        <v>17</v>
      </c>
      <c r="F9" s="36"/>
      <c r="G9" s="36">
        <f>SUM(G4:G8)</f>
        <v>7.8791666666666673</v>
      </c>
      <c r="H9" s="37"/>
      <c r="J9" s="5"/>
      <c r="K9" s="7"/>
      <c r="L9" s="41"/>
      <c r="M9" s="13"/>
      <c r="N9" s="7"/>
      <c r="O9" s="7"/>
      <c r="P9" s="7"/>
      <c r="Q9" s="7"/>
      <c r="R9" s="7"/>
      <c r="S9" s="11"/>
      <c r="T9" s="12"/>
      <c r="U9" s="13"/>
      <c r="V9" s="7"/>
      <c r="W9" s="7"/>
      <c r="X9" s="24"/>
    </row>
    <row r="10" spans="2:24" ht="16.5" thickTop="1" thickBot="1" x14ac:dyDescent="0.3">
      <c r="B10" s="46" t="s">
        <v>14</v>
      </c>
      <c r="C10" s="51" t="s">
        <v>35</v>
      </c>
      <c r="E10" s="35" t="s">
        <v>21</v>
      </c>
      <c r="F10" s="36"/>
      <c r="G10" s="36">
        <f>6*11/1000</f>
        <v>6.6000000000000003E-2</v>
      </c>
      <c r="H10" s="37"/>
      <c r="J10" s="5"/>
      <c r="K10" s="7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/>
      <c r="X10" s="24"/>
    </row>
    <row r="11" spans="2:24" ht="16.5" thickTop="1" thickBot="1" x14ac:dyDescent="0.3">
      <c r="B11" s="47" t="s">
        <v>34</v>
      </c>
      <c r="C11" s="52">
        <v>1</v>
      </c>
      <c r="E11" s="35" t="s">
        <v>20</v>
      </c>
      <c r="F11" s="36"/>
      <c r="G11" s="36">
        <f>G9+G10</f>
        <v>7.9451666666666672</v>
      </c>
      <c r="H11" s="37"/>
      <c r="J11" s="26" t="s">
        <v>27</v>
      </c>
      <c r="K11" s="7"/>
      <c r="L11" s="7"/>
      <c r="M11" s="7"/>
      <c r="N11" s="17">
        <f>G4</f>
        <v>0.32666666666666666</v>
      </c>
      <c r="O11" s="17">
        <f>G5</f>
        <v>1.82</v>
      </c>
      <c r="P11" s="17">
        <f>G6</f>
        <v>1.82</v>
      </c>
      <c r="Q11" s="17">
        <f>G7</f>
        <v>3.5266666666666668</v>
      </c>
      <c r="R11" s="17">
        <f>G8</f>
        <v>0.38583333333333331</v>
      </c>
      <c r="S11" s="61">
        <f>G13</f>
        <v>992.12083333333328</v>
      </c>
      <c r="T11" s="62"/>
      <c r="U11" s="62"/>
      <c r="V11" s="7"/>
      <c r="W11" s="18"/>
      <c r="X11" s="24"/>
    </row>
    <row r="12" spans="2:24" ht="16.5" thickTop="1" thickBot="1" x14ac:dyDescent="0.3">
      <c r="E12" s="30" t="s">
        <v>18</v>
      </c>
      <c r="F12" s="32"/>
      <c r="G12" s="32">
        <f>IF(C10="Single",1000/C11,1000/C10)</f>
        <v>1000</v>
      </c>
      <c r="H12" s="37"/>
      <c r="J12" s="26" t="s">
        <v>29</v>
      </c>
      <c r="K12" s="7"/>
      <c r="L12" s="7"/>
      <c r="M12" s="7"/>
      <c r="N12" s="19">
        <f>H4</f>
        <v>0.73</v>
      </c>
      <c r="O12" s="20">
        <f>H5</f>
        <v>2.7</v>
      </c>
      <c r="P12" s="20">
        <f>H6</f>
        <v>2.7</v>
      </c>
      <c r="Q12" s="20">
        <f>H7</f>
        <v>3.6</v>
      </c>
      <c r="R12" s="20">
        <f>H8</f>
        <v>1</v>
      </c>
      <c r="S12" s="63">
        <f>H13</f>
        <v>1.5E-3</v>
      </c>
      <c r="T12" s="63"/>
      <c r="U12" s="63"/>
      <c r="V12" s="7"/>
      <c r="W12" s="7" t="s">
        <v>28</v>
      </c>
      <c r="X12" s="24"/>
    </row>
    <row r="13" spans="2:24" ht="15.75" thickBot="1" x14ac:dyDescent="0.3">
      <c r="E13" s="38" t="s">
        <v>36</v>
      </c>
      <c r="F13" s="39"/>
      <c r="G13" s="39">
        <f>G12-G9</f>
        <v>992.12083333333328</v>
      </c>
      <c r="H13" s="65">
        <f>IF(C10="Single",0.0015,0.011)</f>
        <v>1.5E-3</v>
      </c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25"/>
    </row>
    <row r="14" spans="2:24" ht="16.5" thickTop="1" thickBot="1" x14ac:dyDescent="0.3">
      <c r="E14" s="44"/>
      <c r="F14" s="44"/>
      <c r="G14" s="44"/>
      <c r="H14" s="44"/>
    </row>
    <row r="15" spans="2:24" ht="15.75" thickTop="1" x14ac:dyDescent="0.25">
      <c r="E15" s="58" t="s">
        <v>25</v>
      </c>
      <c r="F15" s="59"/>
      <c r="G15" s="59"/>
      <c r="H15" s="48" t="str">
        <f>IF(G11&lt;G12,"OK","NOK")</f>
        <v>OK</v>
      </c>
    </row>
    <row r="16" spans="2:24" ht="15.75" thickBot="1" x14ac:dyDescent="0.3">
      <c r="E16" s="56" t="s">
        <v>19</v>
      </c>
      <c r="F16" s="57"/>
      <c r="G16" s="57"/>
      <c r="H16" s="49">
        <f>(G4*H4+G5*H5+G6*H6+G7*H7+G8*H8+G13*H13)/G12</f>
        <v>2.4636481250000002E-2</v>
      </c>
    </row>
    <row r="17" ht="15.75" thickTop="1" x14ac:dyDescent="0.25"/>
  </sheetData>
  <mergeCells count="6">
    <mergeCell ref="B1:C1"/>
    <mergeCell ref="E16:G16"/>
    <mergeCell ref="E15:G15"/>
    <mergeCell ref="S4:U4"/>
    <mergeCell ref="S11:U11"/>
    <mergeCell ref="S12:U12"/>
  </mergeCells>
  <conditionalFormatting sqref="H15">
    <cfRule type="cellIs" dxfId="1" priority="1" operator="equal">
      <formula>"NOK"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Selections!$B$2:$B$9</xm:f>
          </x14:formula1>
          <xm:sqref>C5:C7</xm:sqref>
        </x14:dataValidation>
        <x14:dataValidation type="list" allowBlank="1" showInputMessage="1" showErrorMessage="1">
          <x14:formula1>
            <xm:f>Selections!$C$2:$C$3</xm:f>
          </x14:formula1>
          <xm:sqref>C4 C8:C9</xm:sqref>
        </x14:dataValidation>
        <x14:dataValidation type="list" allowBlank="1" showInputMessage="1" showErrorMessage="1">
          <x14:formula1>
            <xm:f>Selections!$D$2:$D$10</xm:f>
          </x14:formula1>
          <xm:sqref>C10</xm:sqref>
        </x14:dataValidation>
        <x14:dataValidation type="list" allowBlank="1" showInputMessage="1" showErrorMessage="1">
          <x14:formula1>
            <xm:f>Selections!$A$2:$A$3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8" sqref="F8"/>
    </sheetView>
  </sheetViews>
  <sheetFormatPr defaultRowHeight="15" x14ac:dyDescent="0.25"/>
  <cols>
    <col min="3" max="3" width="12.42578125" bestFit="1" customWidth="1"/>
  </cols>
  <sheetData>
    <row r="1" spans="1:4" x14ac:dyDescent="0.25">
      <c r="A1" t="s">
        <v>22</v>
      </c>
      <c r="B1" t="s">
        <v>6</v>
      </c>
      <c r="C1" t="s">
        <v>7</v>
      </c>
      <c r="D1" t="s">
        <v>8</v>
      </c>
    </row>
    <row r="2" spans="1:4" x14ac:dyDescent="0.25">
      <c r="A2" s="2" t="s">
        <v>23</v>
      </c>
      <c r="B2">
        <v>0</v>
      </c>
      <c r="C2">
        <v>0</v>
      </c>
      <c r="D2">
        <v>10</v>
      </c>
    </row>
    <row r="3" spans="1:4" x14ac:dyDescent="0.25">
      <c r="A3" s="2" t="s">
        <v>24</v>
      </c>
      <c r="B3">
        <v>1</v>
      </c>
      <c r="C3">
        <v>1</v>
      </c>
      <c r="D3">
        <v>20</v>
      </c>
    </row>
    <row r="4" spans="1:4" x14ac:dyDescent="0.25">
      <c r="A4" s="1"/>
      <c r="B4">
        <v>2</v>
      </c>
      <c r="D4">
        <v>50</v>
      </c>
    </row>
    <row r="5" spans="1:4" x14ac:dyDescent="0.25">
      <c r="B5">
        <v>3</v>
      </c>
      <c r="D5">
        <v>100</v>
      </c>
    </row>
    <row r="6" spans="1:4" x14ac:dyDescent="0.25">
      <c r="B6">
        <v>4</v>
      </c>
      <c r="D6">
        <v>200</v>
      </c>
    </row>
    <row r="7" spans="1:4" x14ac:dyDescent="0.25">
      <c r="B7">
        <v>5</v>
      </c>
      <c r="D7">
        <v>500</v>
      </c>
    </row>
    <row r="8" spans="1:4" x14ac:dyDescent="0.25">
      <c r="B8">
        <v>6</v>
      </c>
      <c r="D8">
        <v>1000</v>
      </c>
    </row>
    <row r="9" spans="1:4" x14ac:dyDescent="0.25">
      <c r="B9">
        <v>7</v>
      </c>
      <c r="D9">
        <v>2000</v>
      </c>
    </row>
    <row r="10" spans="1:4" x14ac:dyDescent="0.25">
      <c r="D10" s="6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Selections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jvv</dc:creator>
  <cp:lastModifiedBy>jvv</cp:lastModifiedBy>
  <dcterms:created xsi:type="dcterms:W3CDTF">2021-02-15T12:46:13Z</dcterms:created>
  <dcterms:modified xsi:type="dcterms:W3CDTF">2021-02-23T12:53:39Z</dcterms:modified>
</cp:coreProperties>
</file>