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MLX90392\"/>
    </mc:Choice>
  </mc:AlternateContent>
  <bookViews>
    <workbookView xWindow="0" yWindow="0" windowWidth="28800" windowHeight="14130"/>
  </bookViews>
  <sheets>
    <sheet name="Calculator" sheetId="1" r:id="rId1"/>
    <sheet name="Selections" sheetId="2" r:id="rId2"/>
    <sheet name="Revision History" sheetId="4" r:id="rId3"/>
    <sheet name="DISCLAIMER" sheetId="3" r:id="rId4"/>
  </sheets>
  <definedNames>
    <definedName name="_Toc57922191" localSheetId="3">DISCLAIMER!$A$1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G12" i="1"/>
  <c r="S12" i="1" l="1"/>
  <c r="R12" i="1"/>
  <c r="N12" i="1"/>
  <c r="H7" i="1" l="1"/>
  <c r="Q12" i="1" s="1"/>
  <c r="H6" i="1"/>
  <c r="P12" i="1" s="1"/>
  <c r="H5" i="1"/>
  <c r="O12" i="1" s="1"/>
  <c r="G10" i="1"/>
  <c r="F8" i="1"/>
  <c r="G8" i="1" s="1"/>
  <c r="R11" i="1" s="1"/>
  <c r="F7" i="1"/>
  <c r="G7" i="1" s="1"/>
  <c r="Q11" i="1" s="1"/>
  <c r="F6" i="1"/>
  <c r="G6" i="1" s="1"/>
  <c r="P11" i="1" s="1"/>
  <c r="F5" i="1"/>
  <c r="G5" i="1" s="1"/>
  <c r="O11" i="1" s="1"/>
  <c r="F4" i="1"/>
  <c r="G4" i="1" s="1"/>
  <c r="N11" i="1" s="1"/>
  <c r="G9" i="1" l="1"/>
  <c r="G11" i="1" l="1"/>
  <c r="H15" i="1" s="1"/>
  <c r="G13" i="1"/>
  <c r="H16" i="1" l="1"/>
  <c r="S11" i="1"/>
</calcChain>
</file>

<file path=xl/sharedStrings.xml><?xml version="1.0" encoding="utf-8"?>
<sst xmlns="http://schemas.openxmlformats.org/spreadsheetml/2006/main" count="69" uniqueCount="61">
  <si>
    <t>OSR_HALL</t>
  </si>
  <si>
    <t>OSR_TEMP</t>
  </si>
  <si>
    <t>DIG_FILT_HALL_XY</t>
  </si>
  <si>
    <t>DIG_FILT_HALL_Z</t>
  </si>
  <si>
    <t>DIG_FILT_HALL_T</t>
  </si>
  <si>
    <t>T_COMP_EN</t>
  </si>
  <si>
    <t>Filter</t>
  </si>
  <si>
    <t>OSR - En/Dis</t>
  </si>
  <si>
    <t>Frequency</t>
  </si>
  <si>
    <t>Temperature</t>
  </si>
  <si>
    <t>X</t>
  </si>
  <si>
    <t>Y</t>
  </si>
  <si>
    <t>Z</t>
  </si>
  <si>
    <t>DSP</t>
  </si>
  <si>
    <t>Burst frequency (Hz)</t>
  </si>
  <si>
    <t>Number of clocks</t>
  </si>
  <si>
    <t>Time (typ, ms)</t>
  </si>
  <si>
    <t>Subtotal</t>
  </si>
  <si>
    <t>Period</t>
  </si>
  <si>
    <t>Average current consumption (mA):</t>
  </si>
  <si>
    <t>Total Minimal</t>
  </si>
  <si>
    <t>Min Counting duration</t>
  </si>
  <si>
    <t>Version</t>
  </si>
  <si>
    <t>-010</t>
  </si>
  <si>
    <t>-011</t>
  </si>
  <si>
    <t>[No timing  conflict?] OK/NOK:</t>
  </si>
  <si>
    <t>T</t>
  </si>
  <si>
    <t>Time (ms)</t>
  </si>
  <si>
    <t>Time</t>
  </si>
  <si>
    <t>Idd (mA)</t>
  </si>
  <si>
    <t>Idd (typ, mA)</t>
  </si>
  <si>
    <t>Idd</t>
  </si>
  <si>
    <t>MLX90392 IDD Calculator</t>
  </si>
  <si>
    <t>Single frequency (Hz)</t>
  </si>
  <si>
    <t>Single</t>
  </si>
  <si>
    <t>Counting/Idle duration</t>
  </si>
  <si>
    <t>Counting / Idle</t>
  </si>
  <si>
    <t>Disclaimer</t>
  </si>
  <si>
    <t>The content of this document is believed to be correct and accurate. However, the content of this document is furnished "as is" for informational use only and no representation, nor warranty is provided by Melexis about its accuracy, nor about the results of its implementation. Melexis assumes no responsibility or liability for any errors or inaccuracies that may appear in this document. Customer will follow the practices contained in this document under its sole responsibility. This documentation is in fact provided without warranty, term, or condition of any kind, either implied or expressed, including but not limited to warranties of merchantability, satisfactory quality, non-infringement, and fitness for purpose. Melexis, its employees and agents and its affiliates' and their employees and agents will not be responsible for any loss, however arising, from the use of, or reliance on this document. Notwithstanding the foregoing, contractual obligations expressly undertaken in writing by Melexis prevail over this disclaimer.</t>
  </si>
  <si>
    <t>This document is subject to change without notice, and should not be construed as a commitment by Melexis. Therefore, before placing orders or prior to designing the product into a system, users or any third party should obtain the latest version of the relevant information. </t>
  </si>
  <si>
    <t>Users or any third party must determine the suitability of the product described in this document for its application, including the level of reliability required and determine whether it is fit for a particular purpose. </t>
  </si>
  <si>
    <t>This document as well as the product here described may be subject to export control regulations. Be aware that export might require a prior authorization from competent authorities. The product is not designed, authorized or warranted to be suitable in applications requiring extended temperature range and/or unusual environmental requirements. High reliability applications, such as medical life-support or life-sustaining equipment or avionics application are specifically excluded by Melexis. The product may not be used for the following applications subject to export control regulations: the development, production, processing, operation, maintenance, storage, recognition or proliferation of:</t>
  </si>
  <si>
    <t>1. chemical, biological or nuclear weapons, or for the development, production, maintenance or storage of missiles for such weapons;</t>
  </si>
  <si>
    <t>2. civil firearms, including spare parts or ammunition for such arms;</t>
  </si>
  <si>
    <t>3. defense related products, or other material for military use or for law enforcement;</t>
  </si>
  <si>
    <t>4. any applications that, alone or in combination with other goods, substances or organisms could cause serious harm to persons or goods and that can be used as a means of violence in an armed conflict or any similar violent situation.</t>
  </si>
  <si>
    <t>No license nor any other right or interest is granted to any of Melexis' or third party's intellectual property rights.</t>
  </si>
  <si>
    <t xml:space="preserve">If this document is marked “restricted” or with similar words, or if in any case the content of this document is to be reasonably understood as being confidential, the recipient of this document shall not communicate, nor disclose to any third party, any part of the document without Melexis’ express written consent. The recipient shall take all necessary measures to apply and preserve the confidential character of the document. In particular, the recipient shall (i) hold document in confidence with at least the same degree of care by which it maintains the confidentiality of its own proprietary and confidential information, but no less than reasonable care; (ii) restrict the disclosure of the document solely to its employees for the purpose for which this document was received, on a strictly need to know basis and providing that such persons to whom the document is disclosed are bound by confidentiality terms substantially similar to those in this disclaimer; (iii) use the document only in connection with the purpose for which this document was received, and reproduce document only to the extent necessary for such purposes; (iv) not use the document for commercial purposes or to the detriment of Melexis or its customers. The confidentiality obligations set forth in this disclaimer will have indefinite duration and in any case they will be effective for no less than 10 years from the receipt of this document. </t>
  </si>
  <si>
    <t>This disclaimer will be governed by and construed in accordance with Belgian law and any disputes relating to this disclaimer will be subject to the exclusive jurisdiction of the courts of Brussels, Belgium.</t>
  </si>
  <si>
    <t>The invalidity or ineffectiveness of any of the provisions of this disclaimer does not affect the validity or effectiveness of the other provisions.</t>
  </si>
  <si>
    <t>The previous versions of this document are repealed.  </t>
  </si>
  <si>
    <t>IATF 16949 and ISO 14001 Certified</t>
  </si>
  <si>
    <t>For the latest version of this document or find your local contact, visit us at</t>
  </si>
  <si>
    <t>www.melexis.com</t>
  </si>
  <si>
    <t>Rev 002</t>
  </si>
  <si>
    <t>Disclaimer and logo added</t>
  </si>
  <si>
    <t>Creation</t>
  </si>
  <si>
    <t>Revision History</t>
  </si>
  <si>
    <t>Melexis © - No part of this document may be reproduced without the prior written consent of Melexis.  (2021)</t>
  </si>
  <si>
    <t>001 (May 5, 2021)</t>
  </si>
  <si>
    <t>002 (May 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</si>
</sst>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1" x14ac:knownFonts="1">
    <font>
      <sz val="11"/>
      <color theme="1"/>
      <name val="Calibri"/>
      <family val="2"/>
      <scheme val="minor"/>
    </font>
    <font>
      <sz val="11"/>
      <color theme="0" tint="-0.249977111117893"/>
      <name val="Calibri"/>
      <family val="2"/>
      <scheme val="minor"/>
    </font>
    <font>
      <b/>
      <sz val="11"/>
      <color theme="1"/>
      <name val="Calibri"/>
      <family val="2"/>
      <scheme val="minor"/>
    </font>
    <font>
      <b/>
      <sz val="11"/>
      <color theme="0" tint="-0.34998626667073579"/>
      <name val="Calibri"/>
      <family val="2"/>
      <scheme val="minor"/>
    </font>
    <font>
      <sz val="10"/>
      <name val="Arial"/>
    </font>
    <font>
      <b/>
      <sz val="16"/>
      <color rgb="FF65BBA9"/>
      <name val="Calibri"/>
      <family val="2"/>
    </font>
    <font>
      <i/>
      <sz val="10"/>
      <color rgb="FF000000"/>
      <name val="Calibri"/>
      <family val="2"/>
    </font>
    <font>
      <u/>
      <sz val="10"/>
      <color indexed="12"/>
      <name val="Arial"/>
      <family val="2"/>
    </font>
    <font>
      <u/>
      <sz val="10"/>
      <color theme="6"/>
      <name val="Calibri"/>
      <family val="2"/>
      <scheme val="minor"/>
    </font>
    <font>
      <i/>
      <sz val="9"/>
      <color rgb="FF3F4242"/>
      <name val="Calibri Light"/>
      <family val="2"/>
    </font>
    <font>
      <sz val="10"/>
      <color rgb="FF3F4242"/>
      <name val="Calibri Light"/>
      <family val="2"/>
    </font>
  </fonts>
  <fills count="7">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4"/>
      </patternFill>
    </fill>
  </fills>
  <borders count="34">
    <border>
      <left/>
      <right/>
      <top/>
      <bottom/>
      <diagonal/>
    </border>
    <border>
      <left style="thin">
        <color auto="1"/>
      </left>
      <right style="thin">
        <color auto="1"/>
      </right>
      <top style="thin">
        <color auto="1"/>
      </top>
      <bottom style="thin">
        <color auto="1"/>
      </bottom>
      <diagonal/>
    </border>
    <border>
      <left/>
      <right style="thick">
        <color auto="1"/>
      </right>
      <top/>
      <bottom style="thick">
        <color auto="1"/>
      </bottom>
      <diagonal/>
    </border>
    <border>
      <left/>
      <right style="thick">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style="thick">
        <color auto="1"/>
      </left>
      <right/>
      <top/>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style="thick">
        <color theme="4" tint="-0.24994659260841701"/>
      </left>
      <right style="thick">
        <color theme="4" tint="-0.24994659260841701"/>
      </right>
      <top style="thick">
        <color theme="4" tint="-0.24994659260841701"/>
      </top>
      <bottom/>
      <diagonal/>
    </border>
    <border>
      <left style="thick">
        <color theme="4" tint="-0.24994659260841701"/>
      </left>
      <right/>
      <top/>
      <bottom style="thick">
        <color theme="4" tint="-0.24994659260841701"/>
      </bottom>
      <diagonal/>
    </border>
    <border>
      <left style="thick">
        <color theme="4" tint="-0.24994659260841701"/>
      </left>
      <right/>
      <top/>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diagonalDown="1">
      <left/>
      <right/>
      <top/>
      <bottom style="thick">
        <color auto="1"/>
      </bottom>
      <diagonal style="thick">
        <color auto="1"/>
      </diagonal>
    </border>
    <border diagonalUp="1">
      <left/>
      <right/>
      <top style="thick">
        <color auto="1"/>
      </top>
      <bottom/>
      <diagonal style="thick">
        <color auto="1"/>
      </diagonal>
    </border>
    <border diagonalUp="1">
      <left/>
      <right style="thick">
        <color auto="1"/>
      </right>
      <top/>
      <bottom/>
      <diagonal style="thick">
        <color auto="1"/>
      </diagonal>
    </border>
    <border diagonalDown="1">
      <left style="thick">
        <color auto="1"/>
      </left>
      <right/>
      <top/>
      <bottom/>
      <diagonal style="thick">
        <color auto="1"/>
      </diagonal>
    </border>
    <border>
      <left style="medium">
        <color auto="1"/>
      </left>
      <right style="medium">
        <color auto="1"/>
      </right>
      <top style="thick">
        <color auto="1"/>
      </top>
      <bottom style="medium">
        <color auto="1"/>
      </bottom>
      <diagonal/>
    </border>
    <border>
      <left style="medium">
        <color auto="1"/>
      </left>
      <right style="medium">
        <color auto="1"/>
      </right>
      <top style="medium">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thick">
        <color theme="4" tint="-0.24994659260841701"/>
      </bottom>
      <diagonal/>
    </border>
    <border>
      <left style="medium">
        <color auto="1"/>
      </left>
      <right style="medium">
        <color theme="0" tint="-0.34998626667073579"/>
      </right>
      <top style="medium">
        <color theme="0" tint="-0.34998626667073579"/>
      </top>
      <bottom style="medium">
        <color theme="0" tint="-0.34998626667073579"/>
      </bottom>
      <diagonal/>
    </border>
    <border>
      <left/>
      <right style="thick">
        <color theme="4" tint="-0.24994659260841701"/>
      </right>
      <top style="thick">
        <color theme="4" tint="-0.24994659260841701"/>
      </top>
      <bottom/>
      <diagonal/>
    </border>
  </borders>
  <cellStyleXfs count="3">
    <xf numFmtId="0" fontId="0" fillId="0" borderId="0"/>
    <xf numFmtId="0" fontId="4" fillId="0" borderId="0"/>
    <xf numFmtId="0" fontId="7" fillId="0" borderId="0" applyNumberFormat="0" applyFill="0" applyBorder="0" applyAlignment="0" applyProtection="0">
      <alignment vertical="top"/>
      <protection locked="0"/>
    </xf>
  </cellStyleXfs>
  <cellXfs count="77">
    <xf numFmtId="0" fontId="0" fillId="0" borderId="0" xfId="0"/>
    <xf numFmtId="0" fontId="0" fillId="0" borderId="0" xfId="0" quotePrefix="1"/>
    <xf numFmtId="0" fontId="0" fillId="0" borderId="0" xfId="0" quotePrefix="1" applyAlignment="1">
      <alignment horizontal="right"/>
    </xf>
    <xf numFmtId="0" fontId="0" fillId="3" borderId="19" xfId="0" applyFill="1" applyBorder="1"/>
    <xf numFmtId="0" fontId="0" fillId="3" borderId="20" xfId="0" applyFill="1" applyBorder="1"/>
    <xf numFmtId="0" fontId="0" fillId="3" borderId="9" xfId="0" applyFill="1" applyBorder="1"/>
    <xf numFmtId="0" fontId="0" fillId="3" borderId="12" xfId="0" applyFill="1" applyBorder="1"/>
    <xf numFmtId="0" fontId="0" fillId="3" borderId="0" xfId="0" applyFill="1" applyBorder="1"/>
    <xf numFmtId="0" fontId="0" fillId="3" borderId="10" xfId="0" applyFill="1" applyBorder="1"/>
    <xf numFmtId="0" fontId="0" fillId="3" borderId="11" xfId="0" applyFill="1" applyBorder="1"/>
    <xf numFmtId="0" fontId="0" fillId="3" borderId="14" xfId="0" applyFill="1" applyBorder="1"/>
    <xf numFmtId="0" fontId="0" fillId="3" borderId="13" xfId="0" applyFill="1" applyBorder="1"/>
    <xf numFmtId="0" fontId="0" fillId="3" borderId="15" xfId="0" applyFill="1" applyBorder="1"/>
    <xf numFmtId="0" fontId="0" fillId="3" borderId="16" xfId="0" applyFill="1" applyBorder="1"/>
    <xf numFmtId="0" fontId="0" fillId="3" borderId="7" xfId="0" applyFill="1" applyBorder="1"/>
    <xf numFmtId="0" fontId="0" fillId="3" borderId="8" xfId="0" applyFill="1" applyBorder="1"/>
    <xf numFmtId="0" fontId="0" fillId="3" borderId="17" xfId="0" applyFill="1" applyBorder="1"/>
    <xf numFmtId="164" fontId="0" fillId="3" borderId="21" xfId="0" applyNumberFormat="1" applyFill="1" applyBorder="1" applyAlignment="1">
      <alignment horizontal="center"/>
    </xf>
    <xf numFmtId="0" fontId="0" fillId="3" borderId="18" xfId="0" applyFill="1" applyBorder="1"/>
    <xf numFmtId="2" fontId="0" fillId="3" borderId="22" xfId="0" applyNumberFormat="1" applyFill="1" applyBorder="1" applyAlignment="1">
      <alignment horizontal="center"/>
    </xf>
    <xf numFmtId="165" fontId="0" fillId="3" borderId="22" xfId="0" applyNumberFormat="1" applyFill="1" applyBorder="1" applyAlignment="1">
      <alignment horizontal="center"/>
    </xf>
    <xf numFmtId="0" fontId="0" fillId="3" borderId="4" xfId="0" applyFill="1" applyBorder="1"/>
    <xf numFmtId="0" fontId="0" fillId="3" borderId="5" xfId="0" applyFill="1" applyBorder="1"/>
    <xf numFmtId="0" fontId="0" fillId="3" borderId="6" xfId="0" applyFill="1" applyBorder="1"/>
    <xf numFmtId="0" fontId="0" fillId="3" borderId="3" xfId="0" applyFill="1" applyBorder="1"/>
    <xf numFmtId="0" fontId="0" fillId="3" borderId="2" xfId="0" applyFill="1" applyBorder="1"/>
    <xf numFmtId="0" fontId="0" fillId="3" borderId="9" xfId="0" applyFill="1" applyBorder="1" applyAlignment="1">
      <alignment horizontal="right"/>
    </xf>
    <xf numFmtId="0" fontId="0" fillId="3" borderId="23" xfId="0" applyFill="1" applyBorder="1"/>
    <xf numFmtId="0" fontId="0" fillId="3" borderId="24" xfId="0" applyFill="1" applyBorder="1" applyAlignment="1">
      <alignment horizontal="center"/>
    </xf>
    <xf numFmtId="0" fontId="0" fillId="3" borderId="25" xfId="0" applyFill="1" applyBorder="1" applyAlignment="1">
      <alignment horizontal="center"/>
    </xf>
    <xf numFmtId="164" fontId="0" fillId="3" borderId="26" xfId="0" applyNumberFormat="1" applyFill="1" applyBorder="1"/>
    <xf numFmtId="1" fontId="0" fillId="3" borderId="1" xfId="0" applyNumberFormat="1" applyFill="1" applyBorder="1"/>
    <xf numFmtId="164" fontId="0" fillId="3" borderId="1" xfId="0" applyNumberFormat="1" applyFill="1" applyBorder="1"/>
    <xf numFmtId="2" fontId="0" fillId="3" borderId="27" xfId="0" applyNumberFormat="1" applyFill="1" applyBorder="1"/>
    <xf numFmtId="165" fontId="0" fillId="3" borderId="27" xfId="0" applyNumberFormat="1" applyFill="1" applyBorder="1"/>
    <xf numFmtId="164" fontId="1" fillId="3" borderId="26" xfId="0" applyNumberFormat="1" applyFont="1" applyFill="1" applyBorder="1"/>
    <xf numFmtId="164" fontId="1" fillId="3" borderId="1" xfId="0" applyNumberFormat="1" applyFont="1" applyFill="1" applyBorder="1"/>
    <xf numFmtId="164" fontId="0" fillId="3" borderId="27" xfId="0" applyNumberFormat="1" applyFill="1" applyBorder="1"/>
    <xf numFmtId="164" fontId="0" fillId="3" borderId="28" xfId="0" applyNumberFormat="1" applyFill="1" applyBorder="1"/>
    <xf numFmtId="164" fontId="0" fillId="3" borderId="29" xfId="0" applyNumberFormat="1" applyFill="1" applyBorder="1"/>
    <xf numFmtId="0" fontId="2" fillId="3" borderId="22" xfId="0" applyFont="1" applyFill="1" applyBorder="1" applyAlignment="1">
      <alignment horizontal="center"/>
    </xf>
    <xf numFmtId="0" fontId="0" fillId="3" borderId="31" xfId="0" applyFill="1" applyBorder="1"/>
    <xf numFmtId="0" fontId="3" fillId="3" borderId="32" xfId="0" applyFont="1" applyFill="1" applyBorder="1" applyAlignment="1">
      <alignment horizontal="center"/>
    </xf>
    <xf numFmtId="0" fontId="0" fillId="4" borderId="0" xfId="0" applyFill="1"/>
    <xf numFmtId="164" fontId="0" fillId="4" borderId="0" xfId="0" applyNumberFormat="1" applyFill="1"/>
    <xf numFmtId="0" fontId="0" fillId="4" borderId="23" xfId="0" applyFill="1" applyBorder="1"/>
    <xf numFmtId="0" fontId="0" fillId="4" borderId="26" xfId="0" applyFill="1" applyBorder="1"/>
    <xf numFmtId="0" fontId="0" fillId="4" borderId="28" xfId="0" applyFill="1" applyBorder="1"/>
    <xf numFmtId="164" fontId="0" fillId="5" borderId="25" xfId="0" applyNumberFormat="1" applyFill="1" applyBorder="1" applyAlignment="1">
      <alignment horizontal="center"/>
    </xf>
    <xf numFmtId="164" fontId="0" fillId="5" borderId="30" xfId="0" applyNumberFormat="1"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0" xfId="0" applyFill="1" applyBorder="1" applyAlignment="1">
      <alignment horizontal="center"/>
    </xf>
    <xf numFmtId="0" fontId="0" fillId="6" borderId="0" xfId="0" applyFill="1"/>
    <xf numFmtId="0" fontId="0" fillId="3" borderId="33" xfId="0" applyFill="1" applyBorder="1"/>
    <xf numFmtId="0" fontId="0" fillId="0" borderId="0" xfId="0" applyAlignment="1">
      <alignment horizontal="right"/>
    </xf>
    <xf numFmtId="166" fontId="0" fillId="3" borderId="30" xfId="0" applyNumberFormat="1" applyFill="1" applyBorder="1"/>
    <xf numFmtId="0" fontId="5" fillId="0" borderId="0" xfId="1" applyFont="1" applyAlignment="1">
      <alignment horizontal="justify" vertical="center"/>
    </xf>
    <xf numFmtId="0" fontId="4" fillId="0" borderId="0" xfId="1"/>
    <xf numFmtId="0" fontId="6" fillId="0" borderId="0" xfId="1" applyFont="1" applyAlignment="1">
      <alignment horizontal="center" vertical="center"/>
    </xf>
    <xf numFmtId="0" fontId="6" fillId="0" borderId="0" xfId="1" applyFont="1" applyAlignment="1">
      <alignment horizontal="left" vertical="center"/>
    </xf>
    <xf numFmtId="0" fontId="8" fillId="0" borderId="0" xfId="2" applyFont="1" applyAlignment="1" applyProtection="1">
      <alignment horizontal="left" vertical="center"/>
    </xf>
    <xf numFmtId="0" fontId="9" fillId="0" borderId="0" xfId="0" applyFont="1" applyAlignment="1">
      <alignment vertical="center" wrapText="1"/>
    </xf>
    <xf numFmtId="0" fontId="9" fillId="0" borderId="0" xfId="1" applyFont="1" applyAlignment="1">
      <alignment vertical="center" wrapText="1"/>
    </xf>
    <xf numFmtId="0" fontId="10" fillId="0" borderId="0" xfId="1" applyFont="1" applyAlignment="1">
      <alignment vertical="center" wrapText="1"/>
    </xf>
    <xf numFmtId="0" fontId="0" fillId="0" borderId="1" xfId="0" quotePrefix="1" applyBorder="1"/>
    <xf numFmtId="0" fontId="0" fillId="0" borderId="1" xfId="0" applyBorder="1"/>
    <xf numFmtId="0" fontId="0" fillId="6" borderId="0" xfId="0" applyFill="1" applyAlignment="1">
      <alignment horizontal="center"/>
    </xf>
    <xf numFmtId="164" fontId="0" fillId="4" borderId="28" xfId="0" applyNumberFormat="1" applyFill="1" applyBorder="1" applyAlignment="1">
      <alignment horizontal="right"/>
    </xf>
    <xf numFmtId="164" fontId="0" fillId="4" borderId="29" xfId="0" applyNumberFormat="1" applyFill="1" applyBorder="1" applyAlignment="1">
      <alignment horizontal="right"/>
    </xf>
    <xf numFmtId="164" fontId="0" fillId="4" borderId="23" xfId="0" applyNumberFormat="1" applyFill="1" applyBorder="1" applyAlignment="1">
      <alignment horizontal="right"/>
    </xf>
    <xf numFmtId="164" fontId="0" fillId="4" borderId="24" xfId="0" applyNumberFormat="1" applyFill="1" applyBorder="1" applyAlignment="1">
      <alignment horizontal="right"/>
    </xf>
    <xf numFmtId="0" fontId="2" fillId="3" borderId="22" xfId="0" applyFont="1" applyFill="1" applyBorder="1" applyAlignment="1">
      <alignment horizontal="center"/>
    </xf>
    <xf numFmtId="164" fontId="0" fillId="3" borderId="21" xfId="0" applyNumberFormat="1" applyFill="1" applyBorder="1" applyAlignment="1">
      <alignment horizontal="center"/>
    </xf>
    <xf numFmtId="0" fontId="0" fillId="3" borderId="21" xfId="0" applyFill="1" applyBorder="1" applyAlignment="1">
      <alignment horizontal="center"/>
    </xf>
    <xf numFmtId="164" fontId="0" fillId="3" borderId="22" xfId="0" applyNumberFormat="1" applyFill="1" applyBorder="1" applyAlignment="1">
      <alignment horizontal="center"/>
    </xf>
    <xf numFmtId="0" fontId="0" fillId="0" borderId="1" xfId="0" applyBorder="1" applyAlignment="1">
      <alignment horizontal="center"/>
    </xf>
  </cellXfs>
  <cellStyles count="3">
    <cellStyle name="Hyperlink" xfId="2" builtinId="8"/>
    <cellStyle name="Normal" xfId="0" builtinId="0"/>
    <cellStyle name="Normal 2" xfId="1"/>
  </cellStyles>
  <dxfs count="1">
    <dxf>
      <font>
        <color auto="1"/>
      </font>
      <fill>
        <patternFill>
          <bgColor rgb="FFC00000"/>
        </patternFill>
      </fill>
    </dxf>
  </dxfs>
  <tableStyles count="0" defaultTableStyle="TableStyleMedium2" defaultPivotStyle="PivotStyleLight16"/>
  <colors>
    <mruColors>
      <color rgb="FF3F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513521</xdr:colOff>
      <xdr:row>12</xdr:row>
      <xdr:rowOff>82826</xdr:rowOff>
    </xdr:from>
    <xdr:to>
      <xdr:col>3</xdr:col>
      <xdr:colOff>193812</xdr:colOff>
      <xdr:row>15</xdr:row>
      <xdr:rowOff>106846</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3521" y="2526196"/>
          <a:ext cx="20574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Users/lst/AppData/Local/Temp/www.melexi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7"/>
  <sheetViews>
    <sheetView tabSelected="1" zoomScale="115" zoomScaleNormal="115" workbookViewId="0">
      <selection activeCell="B1" sqref="B1:C1"/>
    </sheetView>
  </sheetViews>
  <sheetFormatPr defaultRowHeight="15" x14ac:dyDescent="0.25"/>
  <cols>
    <col min="1" max="1" width="9.140625" style="43"/>
    <col min="2" max="2" width="19.28515625" style="43" bestFit="1" customWidth="1"/>
    <col min="3" max="3" width="7.140625" style="43" customWidth="1"/>
    <col min="4" max="4" width="9.140625" style="43"/>
    <col min="5" max="5" width="21.140625" style="43" bestFit="1" customWidth="1"/>
    <col min="6" max="6" width="16.42578125" style="43" bestFit="1" customWidth="1"/>
    <col min="7" max="7" width="13.85546875" style="43" bestFit="1" customWidth="1"/>
    <col min="8" max="8" width="12.5703125" style="43" bestFit="1" customWidth="1"/>
    <col min="9" max="9" width="9.140625" style="43"/>
    <col min="10" max="10" width="9.85546875" style="43" bestFit="1" customWidth="1"/>
    <col min="11" max="13" width="2.42578125" style="43" customWidth="1"/>
    <col min="14" max="22" width="7" style="43" customWidth="1"/>
    <col min="23" max="24" width="4.85546875" style="43" customWidth="1"/>
    <col min="25" max="25" width="9.140625" style="43" customWidth="1"/>
    <col min="26" max="16384" width="9.140625" style="43"/>
  </cols>
  <sheetData>
    <row r="1" spans="2:24" x14ac:dyDescent="0.25">
      <c r="B1" s="67" t="s">
        <v>32</v>
      </c>
      <c r="C1" s="67"/>
      <c r="D1" s="53" t="s">
        <v>54</v>
      </c>
    </row>
    <row r="2" spans="2:24" ht="15.75" thickBot="1" x14ac:dyDescent="0.3"/>
    <row r="3" spans="2:24" ht="16.5" thickTop="1" thickBot="1" x14ac:dyDescent="0.3">
      <c r="B3" s="45" t="s">
        <v>22</v>
      </c>
      <c r="C3" s="50" t="s">
        <v>23</v>
      </c>
      <c r="E3" s="27"/>
      <c r="F3" s="28" t="s">
        <v>15</v>
      </c>
      <c r="G3" s="28" t="s">
        <v>16</v>
      </c>
      <c r="H3" s="29" t="s">
        <v>30</v>
      </c>
      <c r="J3" s="21"/>
      <c r="K3" s="22"/>
      <c r="L3" s="22"/>
      <c r="M3" s="22"/>
      <c r="N3" s="22"/>
      <c r="O3" s="22"/>
      <c r="P3" s="22"/>
      <c r="Q3" s="22"/>
      <c r="R3" s="22"/>
      <c r="S3" s="22"/>
      <c r="T3" s="22"/>
      <c r="U3" s="22"/>
      <c r="V3" s="22"/>
      <c r="W3" s="22"/>
      <c r="X3" s="23"/>
    </row>
    <row r="4" spans="2:24" ht="15.75" thickBot="1" x14ac:dyDescent="0.3">
      <c r="B4" s="46" t="s">
        <v>5</v>
      </c>
      <c r="C4" s="51">
        <v>1</v>
      </c>
      <c r="E4" s="30" t="s">
        <v>9</v>
      </c>
      <c r="F4" s="31">
        <f>C4*(16+32*2^C8*(4+2^(C5+2)))</f>
        <v>784</v>
      </c>
      <c r="G4" s="32">
        <f>F4/(1000*2.4)</f>
        <v>0.32666666666666666</v>
      </c>
      <c r="H4" s="33">
        <v>0.73</v>
      </c>
      <c r="J4" s="26" t="s">
        <v>31</v>
      </c>
      <c r="K4" s="3"/>
      <c r="L4" s="4"/>
      <c r="M4" s="7"/>
      <c r="N4" s="40" t="s">
        <v>26</v>
      </c>
      <c r="O4" s="40" t="s">
        <v>10</v>
      </c>
      <c r="P4" s="40" t="s">
        <v>11</v>
      </c>
      <c r="Q4" s="40" t="s">
        <v>12</v>
      </c>
      <c r="R4" s="40" t="s">
        <v>13</v>
      </c>
      <c r="S4" s="72" t="s">
        <v>36</v>
      </c>
      <c r="T4" s="72"/>
      <c r="U4" s="72"/>
      <c r="V4" s="42" t="s">
        <v>26</v>
      </c>
      <c r="W4" s="7"/>
      <c r="X4" s="24"/>
    </row>
    <row r="5" spans="2:24" ht="15.75" thickBot="1" x14ac:dyDescent="0.3">
      <c r="B5" s="46" t="s">
        <v>4</v>
      </c>
      <c r="C5" s="51">
        <v>1</v>
      </c>
      <c r="E5" s="30" t="s">
        <v>10</v>
      </c>
      <c r="F5" s="31">
        <f>16+32*2^C9*(4+2^(C6+2))</f>
        <v>4368</v>
      </c>
      <c r="G5" s="32">
        <f t="shared" ref="G5:G8" si="0">F5/(1000*2.4)</f>
        <v>1.82</v>
      </c>
      <c r="H5" s="34">
        <f>IF(C3="-010",2.7,1.8)</f>
        <v>2.7</v>
      </c>
      <c r="J5" s="5"/>
      <c r="K5" s="7"/>
      <c r="L5" s="5"/>
      <c r="M5" s="7"/>
      <c r="N5" s="7"/>
      <c r="O5" s="7"/>
      <c r="P5" s="7"/>
      <c r="Q5" s="7"/>
      <c r="R5" s="7"/>
      <c r="S5" s="7"/>
      <c r="T5" s="7"/>
      <c r="U5" s="7"/>
      <c r="V5" s="7"/>
      <c r="W5" s="7"/>
      <c r="X5" s="24"/>
    </row>
    <row r="6" spans="2:24" ht="16.5" thickTop="1" thickBot="1" x14ac:dyDescent="0.3">
      <c r="B6" s="46" t="s">
        <v>2</v>
      </c>
      <c r="C6" s="51">
        <v>4</v>
      </c>
      <c r="E6" s="30" t="s">
        <v>11</v>
      </c>
      <c r="F6" s="31">
        <f>16+32*2^C9*(4+2^(C6+2))</f>
        <v>4368</v>
      </c>
      <c r="G6" s="32">
        <f t="shared" si="0"/>
        <v>1.82</v>
      </c>
      <c r="H6" s="34">
        <f>IF(C3="-010",2.7,1.8)</f>
        <v>2.7</v>
      </c>
      <c r="J6" s="5"/>
      <c r="K6" s="7"/>
      <c r="L6" s="5"/>
      <c r="M6" s="7"/>
      <c r="N6" s="7"/>
      <c r="O6" s="7"/>
      <c r="P6" s="7"/>
      <c r="Q6" s="6"/>
      <c r="R6" s="7"/>
      <c r="S6" s="7"/>
      <c r="T6" s="7"/>
      <c r="U6" s="7"/>
      <c r="V6" s="7"/>
      <c r="W6" s="7"/>
      <c r="X6" s="24"/>
    </row>
    <row r="7" spans="2:24" ht="16.5" thickTop="1" thickBot="1" x14ac:dyDescent="0.3">
      <c r="B7" s="46" t="s">
        <v>3</v>
      </c>
      <c r="C7" s="51">
        <v>5</v>
      </c>
      <c r="E7" s="30" t="s">
        <v>12</v>
      </c>
      <c r="F7" s="31">
        <f>16+32*2^C9*(4+2^(C7+2))</f>
        <v>8464</v>
      </c>
      <c r="G7" s="32">
        <f t="shared" si="0"/>
        <v>3.5266666666666668</v>
      </c>
      <c r="H7" s="34">
        <f>IF(C3="-010",3.6,2.8)</f>
        <v>3.6</v>
      </c>
      <c r="J7" s="5"/>
      <c r="K7" s="7"/>
      <c r="L7" s="5"/>
      <c r="M7" s="7"/>
      <c r="N7" s="7"/>
      <c r="O7" s="8"/>
      <c r="P7" s="9"/>
      <c r="Q7" s="7"/>
      <c r="R7" s="10"/>
      <c r="S7" s="7"/>
      <c r="T7" s="7"/>
      <c r="U7" s="7"/>
      <c r="V7" s="7"/>
      <c r="W7" s="7"/>
      <c r="X7" s="24"/>
    </row>
    <row r="8" spans="2:24" ht="16.5" thickTop="1" thickBot="1" x14ac:dyDescent="0.3">
      <c r="B8" s="46" t="s">
        <v>1</v>
      </c>
      <c r="C8" s="51">
        <v>1</v>
      </c>
      <c r="E8" s="30" t="s">
        <v>13</v>
      </c>
      <c r="F8" s="31">
        <f>IF(C4=1,926,573)</f>
        <v>926</v>
      </c>
      <c r="G8" s="32">
        <f t="shared" si="0"/>
        <v>0.38583333333333331</v>
      </c>
      <c r="H8" s="34">
        <v>1</v>
      </c>
      <c r="J8" s="5"/>
      <c r="K8" s="7"/>
      <c r="L8" s="5"/>
      <c r="M8" s="7"/>
      <c r="N8" s="13"/>
      <c r="O8" s="7"/>
      <c r="P8" s="7"/>
      <c r="Q8" s="7"/>
      <c r="R8" s="54"/>
      <c r="S8" s="7"/>
      <c r="T8" s="7"/>
      <c r="U8" s="7"/>
      <c r="V8" s="12"/>
      <c r="W8" s="7"/>
      <c r="X8" s="24"/>
    </row>
    <row r="9" spans="2:24" ht="16.5" thickTop="1" thickBot="1" x14ac:dyDescent="0.3">
      <c r="B9" s="46" t="s">
        <v>0</v>
      </c>
      <c r="C9" s="51">
        <v>1</v>
      </c>
      <c r="E9" s="35" t="s">
        <v>17</v>
      </c>
      <c r="F9" s="36"/>
      <c r="G9" s="36">
        <f>SUM(G4:G8)</f>
        <v>7.8791666666666673</v>
      </c>
      <c r="H9" s="37"/>
      <c r="J9" s="5"/>
      <c r="K9" s="7"/>
      <c r="L9" s="41"/>
      <c r="M9" s="13"/>
      <c r="N9" s="7"/>
      <c r="O9" s="7"/>
      <c r="P9" s="7"/>
      <c r="Q9" s="7"/>
      <c r="R9" s="7"/>
      <c r="S9" s="11"/>
      <c r="T9" s="12"/>
      <c r="U9" s="13"/>
      <c r="V9" s="7"/>
      <c r="W9" s="7"/>
      <c r="X9" s="24"/>
    </row>
    <row r="10" spans="2:24" ht="16.5" thickTop="1" thickBot="1" x14ac:dyDescent="0.3">
      <c r="B10" s="46" t="s">
        <v>14</v>
      </c>
      <c r="C10" s="51" t="s">
        <v>34</v>
      </c>
      <c r="E10" s="35" t="s">
        <v>21</v>
      </c>
      <c r="F10" s="36"/>
      <c r="G10" s="36">
        <f>6*11/1000</f>
        <v>6.6000000000000003E-2</v>
      </c>
      <c r="H10" s="37"/>
      <c r="J10" s="5"/>
      <c r="K10" s="7"/>
      <c r="L10" s="14"/>
      <c r="M10" s="15"/>
      <c r="N10" s="15"/>
      <c r="O10" s="15"/>
      <c r="P10" s="15"/>
      <c r="Q10" s="15"/>
      <c r="R10" s="15"/>
      <c r="S10" s="15"/>
      <c r="T10" s="15"/>
      <c r="U10" s="15"/>
      <c r="V10" s="15"/>
      <c r="W10" s="16"/>
      <c r="X10" s="24"/>
    </row>
    <row r="11" spans="2:24" ht="16.5" thickTop="1" thickBot="1" x14ac:dyDescent="0.3">
      <c r="B11" s="47" t="s">
        <v>33</v>
      </c>
      <c r="C11" s="52">
        <v>1</v>
      </c>
      <c r="E11" s="35" t="s">
        <v>20</v>
      </c>
      <c r="F11" s="36"/>
      <c r="G11" s="36">
        <f>G9+G10</f>
        <v>7.9451666666666672</v>
      </c>
      <c r="H11" s="37"/>
      <c r="J11" s="26" t="s">
        <v>27</v>
      </c>
      <c r="K11" s="7"/>
      <c r="L11" s="7"/>
      <c r="M11" s="7"/>
      <c r="N11" s="17">
        <f>G4</f>
        <v>0.32666666666666666</v>
      </c>
      <c r="O11" s="17">
        <f>G5</f>
        <v>1.82</v>
      </c>
      <c r="P11" s="17">
        <f>G6</f>
        <v>1.82</v>
      </c>
      <c r="Q11" s="17">
        <f>G7</f>
        <v>3.5266666666666668</v>
      </c>
      <c r="R11" s="17">
        <f>G8</f>
        <v>0.38583333333333331</v>
      </c>
      <c r="S11" s="73">
        <f>G13</f>
        <v>992.12083333333328</v>
      </c>
      <c r="T11" s="74"/>
      <c r="U11" s="74"/>
      <c r="V11" s="7"/>
      <c r="W11" s="18"/>
      <c r="X11" s="24"/>
    </row>
    <row r="12" spans="2:24" ht="16.5" thickTop="1" thickBot="1" x14ac:dyDescent="0.3">
      <c r="E12" s="30" t="s">
        <v>18</v>
      </c>
      <c r="F12" s="32"/>
      <c r="G12" s="32">
        <f>IF(C10="Single",1000/C11,1000/C10)</f>
        <v>1000</v>
      </c>
      <c r="H12" s="37"/>
      <c r="J12" s="26" t="s">
        <v>29</v>
      </c>
      <c r="K12" s="7"/>
      <c r="L12" s="7"/>
      <c r="M12" s="7"/>
      <c r="N12" s="19">
        <f>H4</f>
        <v>0.73</v>
      </c>
      <c r="O12" s="20">
        <f>H5</f>
        <v>2.7</v>
      </c>
      <c r="P12" s="20">
        <f>H6</f>
        <v>2.7</v>
      </c>
      <c r="Q12" s="20">
        <f>H7</f>
        <v>3.6</v>
      </c>
      <c r="R12" s="20">
        <f>H8</f>
        <v>1</v>
      </c>
      <c r="S12" s="75">
        <f>H13</f>
        <v>1.5E-3</v>
      </c>
      <c r="T12" s="75"/>
      <c r="U12" s="75"/>
      <c r="V12" s="7"/>
      <c r="W12" s="7" t="s">
        <v>28</v>
      </c>
      <c r="X12" s="24"/>
    </row>
    <row r="13" spans="2:24" ht="15.75" thickBot="1" x14ac:dyDescent="0.3">
      <c r="E13" s="38" t="s">
        <v>35</v>
      </c>
      <c r="F13" s="39"/>
      <c r="G13" s="39">
        <f>G12-G9</f>
        <v>992.12083333333328</v>
      </c>
      <c r="H13" s="56">
        <f>IF(C10="Single",0.0015,0.011)</f>
        <v>1.5E-3</v>
      </c>
      <c r="J13" s="14"/>
      <c r="K13" s="15"/>
      <c r="L13" s="15"/>
      <c r="M13" s="15"/>
      <c r="N13" s="15"/>
      <c r="O13" s="15"/>
      <c r="P13" s="15"/>
      <c r="Q13" s="15"/>
      <c r="R13" s="15"/>
      <c r="S13" s="15"/>
      <c r="T13" s="15"/>
      <c r="U13" s="15"/>
      <c r="V13" s="15"/>
      <c r="W13" s="15"/>
      <c r="X13" s="25"/>
    </row>
    <row r="14" spans="2:24" ht="16.5" thickTop="1" thickBot="1" x14ac:dyDescent="0.3">
      <c r="E14" s="44"/>
      <c r="F14" s="44"/>
      <c r="G14" s="44"/>
      <c r="H14" s="44"/>
    </row>
    <row r="15" spans="2:24" ht="15.75" thickTop="1" x14ac:dyDescent="0.25">
      <c r="E15" s="70" t="s">
        <v>25</v>
      </c>
      <c r="F15" s="71"/>
      <c r="G15" s="71"/>
      <c r="H15" s="48" t="str">
        <f>IF(G11&lt;G12,"OK","NOK")</f>
        <v>OK</v>
      </c>
    </row>
    <row r="16" spans="2:24" ht="15.75" thickBot="1" x14ac:dyDescent="0.3">
      <c r="E16" s="68" t="s">
        <v>19</v>
      </c>
      <c r="F16" s="69"/>
      <c r="G16" s="69"/>
      <c r="H16" s="49">
        <f>(G4*H4+G5*H5+G6*H6+G7*H7+G8*H8+G13*H13)/G12</f>
        <v>2.4636481250000002E-2</v>
      </c>
    </row>
    <row r="17" ht="15.75" thickTop="1" x14ac:dyDescent="0.25"/>
  </sheetData>
  <mergeCells count="6">
    <mergeCell ref="B1:C1"/>
    <mergeCell ref="E16:G16"/>
    <mergeCell ref="E15:G15"/>
    <mergeCell ref="S4:U4"/>
    <mergeCell ref="S11:U11"/>
    <mergeCell ref="S12:U12"/>
  </mergeCells>
  <conditionalFormatting sqref="H15">
    <cfRule type="cellIs" dxfId="0" priority="1" operator="equal">
      <formula>"NOK"</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Selections!$B$2:$B$9</xm:f>
          </x14:formula1>
          <xm:sqref>C5:C7</xm:sqref>
        </x14:dataValidation>
        <x14:dataValidation type="list" allowBlank="1" showInputMessage="1" showErrorMessage="1">
          <x14:formula1>
            <xm:f>Selections!$C$2:$C$3</xm:f>
          </x14:formula1>
          <xm:sqref>C4 C8:C9</xm:sqref>
        </x14:dataValidation>
        <x14:dataValidation type="list" allowBlank="1" showInputMessage="1" showErrorMessage="1">
          <x14:formula1>
            <xm:f>Selections!$D$2:$D$10</xm:f>
          </x14:formula1>
          <xm:sqref>C10</xm:sqref>
        </x14:dataValidation>
        <x14:dataValidation type="list" allowBlank="1" showInputMessage="1" showErrorMessage="1">
          <x14:formula1>
            <xm:f>Selections!$A$2:$A$3</xm:f>
          </x14:formula1>
          <xm:sqref>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F8" sqref="F8"/>
    </sheetView>
  </sheetViews>
  <sheetFormatPr defaultRowHeight="15" x14ac:dyDescent="0.25"/>
  <cols>
    <col min="3" max="3" width="12.42578125" bestFit="1" customWidth="1"/>
  </cols>
  <sheetData>
    <row r="1" spans="1:4" x14ac:dyDescent="0.25">
      <c r="A1" t="s">
        <v>22</v>
      </c>
      <c r="B1" t="s">
        <v>6</v>
      </c>
      <c r="C1" t="s">
        <v>7</v>
      </c>
      <c r="D1" t="s">
        <v>8</v>
      </c>
    </row>
    <row r="2" spans="1:4" x14ac:dyDescent="0.25">
      <c r="A2" s="2" t="s">
        <v>23</v>
      </c>
      <c r="B2">
        <v>0</v>
      </c>
      <c r="C2">
        <v>0</v>
      </c>
      <c r="D2">
        <v>10</v>
      </c>
    </row>
    <row r="3" spans="1:4" x14ac:dyDescent="0.25">
      <c r="A3" s="2" t="s">
        <v>24</v>
      </c>
      <c r="B3">
        <v>1</v>
      </c>
      <c r="C3">
        <v>1</v>
      </c>
      <c r="D3">
        <v>20</v>
      </c>
    </row>
    <row r="4" spans="1:4" x14ac:dyDescent="0.25">
      <c r="A4" s="1"/>
      <c r="B4">
        <v>2</v>
      </c>
      <c r="D4">
        <v>50</v>
      </c>
    </row>
    <row r="5" spans="1:4" x14ac:dyDescent="0.25">
      <c r="B5">
        <v>3</v>
      </c>
      <c r="D5">
        <v>100</v>
      </c>
    </row>
    <row r="6" spans="1:4" x14ac:dyDescent="0.25">
      <c r="B6">
        <v>4</v>
      </c>
      <c r="D6">
        <v>200</v>
      </c>
    </row>
    <row r="7" spans="1:4" x14ac:dyDescent="0.25">
      <c r="B7">
        <v>5</v>
      </c>
      <c r="D7">
        <v>500</v>
      </c>
    </row>
    <row r="8" spans="1:4" x14ac:dyDescent="0.25">
      <c r="B8">
        <v>6</v>
      </c>
      <c r="D8">
        <v>1000</v>
      </c>
    </row>
    <row r="9" spans="1:4" x14ac:dyDescent="0.25">
      <c r="B9">
        <v>7</v>
      </c>
      <c r="D9">
        <v>2000</v>
      </c>
    </row>
    <row r="10" spans="1:4" x14ac:dyDescent="0.25">
      <c r="D10" s="5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6" sqref="B16"/>
    </sheetView>
  </sheetViews>
  <sheetFormatPr defaultRowHeight="15" x14ac:dyDescent="0.25"/>
  <cols>
    <col min="1" max="1" width="16.140625" bestFit="1" customWidth="1"/>
    <col min="2" max="2" width="24.7109375" bestFit="1" customWidth="1"/>
  </cols>
  <sheetData>
    <row r="1" spans="1:2" x14ac:dyDescent="0.25">
      <c r="A1" s="76" t="s">
        <v>57</v>
      </c>
      <c r="B1" s="76"/>
    </row>
    <row r="2" spans="1:2" x14ac:dyDescent="0.25">
      <c r="A2" s="65" t="s">
        <v>59</v>
      </c>
      <c r="B2" s="66" t="s">
        <v>56</v>
      </c>
    </row>
    <row r="3" spans="1:2" x14ac:dyDescent="0.25">
      <c r="A3" s="65" t="s">
        <v>60</v>
      </c>
      <c r="B3" s="66" t="s">
        <v>55</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22" sqref="A22"/>
    </sheetView>
  </sheetViews>
  <sheetFormatPr defaultRowHeight="12.75" x14ac:dyDescent="0.2"/>
  <cols>
    <col min="1" max="1" width="151.140625" style="58" customWidth="1"/>
    <col min="2" max="256" width="9.140625" style="58"/>
    <col min="257" max="257" width="151.140625" style="58" customWidth="1"/>
    <col min="258" max="512" width="9.140625" style="58"/>
    <col min="513" max="513" width="151.140625" style="58" customWidth="1"/>
    <col min="514" max="768" width="9.140625" style="58"/>
    <col min="769" max="769" width="151.140625" style="58" customWidth="1"/>
    <col min="770" max="1024" width="9.140625" style="58"/>
    <col min="1025" max="1025" width="151.140625" style="58" customWidth="1"/>
    <col min="1026" max="1280" width="9.140625" style="58"/>
    <col min="1281" max="1281" width="151.140625" style="58" customWidth="1"/>
    <col min="1282" max="1536" width="9.140625" style="58"/>
    <col min="1537" max="1537" width="151.140625" style="58" customWidth="1"/>
    <col min="1538" max="1792" width="9.140625" style="58"/>
    <col min="1793" max="1793" width="151.140625" style="58" customWidth="1"/>
    <col min="1794" max="2048" width="9.140625" style="58"/>
    <col min="2049" max="2049" width="151.140625" style="58" customWidth="1"/>
    <col min="2050" max="2304" width="9.140625" style="58"/>
    <col min="2305" max="2305" width="151.140625" style="58" customWidth="1"/>
    <col min="2306" max="2560" width="9.140625" style="58"/>
    <col min="2561" max="2561" width="151.140625" style="58" customWidth="1"/>
    <col min="2562" max="2816" width="9.140625" style="58"/>
    <col min="2817" max="2817" width="151.140625" style="58" customWidth="1"/>
    <col min="2818" max="3072" width="9.140625" style="58"/>
    <col min="3073" max="3073" width="151.140625" style="58" customWidth="1"/>
    <col min="3074" max="3328" width="9.140625" style="58"/>
    <col min="3329" max="3329" width="151.140625" style="58" customWidth="1"/>
    <col min="3330" max="3584" width="9.140625" style="58"/>
    <col min="3585" max="3585" width="151.140625" style="58" customWidth="1"/>
    <col min="3586" max="3840" width="9.140625" style="58"/>
    <col min="3841" max="3841" width="151.140625" style="58" customWidth="1"/>
    <col min="3842" max="4096" width="9.140625" style="58"/>
    <col min="4097" max="4097" width="151.140625" style="58" customWidth="1"/>
    <col min="4098" max="4352" width="9.140625" style="58"/>
    <col min="4353" max="4353" width="151.140625" style="58" customWidth="1"/>
    <col min="4354" max="4608" width="9.140625" style="58"/>
    <col min="4609" max="4609" width="151.140625" style="58" customWidth="1"/>
    <col min="4610" max="4864" width="9.140625" style="58"/>
    <col min="4865" max="4865" width="151.140625" style="58" customWidth="1"/>
    <col min="4866" max="5120" width="9.140625" style="58"/>
    <col min="5121" max="5121" width="151.140625" style="58" customWidth="1"/>
    <col min="5122" max="5376" width="9.140625" style="58"/>
    <col min="5377" max="5377" width="151.140625" style="58" customWidth="1"/>
    <col min="5378" max="5632" width="9.140625" style="58"/>
    <col min="5633" max="5633" width="151.140625" style="58" customWidth="1"/>
    <col min="5634" max="5888" width="9.140625" style="58"/>
    <col min="5889" max="5889" width="151.140625" style="58" customWidth="1"/>
    <col min="5890" max="6144" width="9.140625" style="58"/>
    <col min="6145" max="6145" width="151.140625" style="58" customWidth="1"/>
    <col min="6146" max="6400" width="9.140625" style="58"/>
    <col min="6401" max="6401" width="151.140625" style="58" customWidth="1"/>
    <col min="6402" max="6656" width="9.140625" style="58"/>
    <col min="6657" max="6657" width="151.140625" style="58" customWidth="1"/>
    <col min="6658" max="6912" width="9.140625" style="58"/>
    <col min="6913" max="6913" width="151.140625" style="58" customWidth="1"/>
    <col min="6914" max="7168" width="9.140625" style="58"/>
    <col min="7169" max="7169" width="151.140625" style="58" customWidth="1"/>
    <col min="7170" max="7424" width="9.140625" style="58"/>
    <col min="7425" max="7425" width="151.140625" style="58" customWidth="1"/>
    <col min="7426" max="7680" width="9.140625" style="58"/>
    <col min="7681" max="7681" width="151.140625" style="58" customWidth="1"/>
    <col min="7682" max="7936" width="9.140625" style="58"/>
    <col min="7937" max="7937" width="151.140625" style="58" customWidth="1"/>
    <col min="7938" max="8192" width="9.140625" style="58"/>
    <col min="8193" max="8193" width="151.140625" style="58" customWidth="1"/>
    <col min="8194" max="8448" width="9.140625" style="58"/>
    <col min="8449" max="8449" width="151.140625" style="58" customWidth="1"/>
    <col min="8450" max="8704" width="9.140625" style="58"/>
    <col min="8705" max="8705" width="151.140625" style="58" customWidth="1"/>
    <col min="8706" max="8960" width="9.140625" style="58"/>
    <col min="8961" max="8961" width="151.140625" style="58" customWidth="1"/>
    <col min="8962" max="9216" width="9.140625" style="58"/>
    <col min="9217" max="9217" width="151.140625" style="58" customWidth="1"/>
    <col min="9218" max="9472" width="9.140625" style="58"/>
    <col min="9473" max="9473" width="151.140625" style="58" customWidth="1"/>
    <col min="9474" max="9728" width="9.140625" style="58"/>
    <col min="9729" max="9729" width="151.140625" style="58" customWidth="1"/>
    <col min="9730" max="9984" width="9.140625" style="58"/>
    <col min="9985" max="9985" width="151.140625" style="58" customWidth="1"/>
    <col min="9986" max="10240" width="9.140625" style="58"/>
    <col min="10241" max="10241" width="151.140625" style="58" customWidth="1"/>
    <col min="10242" max="10496" width="9.140625" style="58"/>
    <col min="10497" max="10497" width="151.140625" style="58" customWidth="1"/>
    <col min="10498" max="10752" width="9.140625" style="58"/>
    <col min="10753" max="10753" width="151.140625" style="58" customWidth="1"/>
    <col min="10754" max="11008" width="9.140625" style="58"/>
    <col min="11009" max="11009" width="151.140625" style="58" customWidth="1"/>
    <col min="11010" max="11264" width="9.140625" style="58"/>
    <col min="11265" max="11265" width="151.140625" style="58" customWidth="1"/>
    <col min="11266" max="11520" width="9.140625" style="58"/>
    <col min="11521" max="11521" width="151.140625" style="58" customWidth="1"/>
    <col min="11522" max="11776" width="9.140625" style="58"/>
    <col min="11777" max="11777" width="151.140625" style="58" customWidth="1"/>
    <col min="11778" max="12032" width="9.140625" style="58"/>
    <col min="12033" max="12033" width="151.140625" style="58" customWidth="1"/>
    <col min="12034" max="12288" width="9.140625" style="58"/>
    <col min="12289" max="12289" width="151.140625" style="58" customWidth="1"/>
    <col min="12290" max="12544" width="9.140625" style="58"/>
    <col min="12545" max="12545" width="151.140625" style="58" customWidth="1"/>
    <col min="12546" max="12800" width="9.140625" style="58"/>
    <col min="12801" max="12801" width="151.140625" style="58" customWidth="1"/>
    <col min="12802" max="13056" width="9.140625" style="58"/>
    <col min="13057" max="13057" width="151.140625" style="58" customWidth="1"/>
    <col min="13058" max="13312" width="9.140625" style="58"/>
    <col min="13313" max="13313" width="151.140625" style="58" customWidth="1"/>
    <col min="13314" max="13568" width="9.140625" style="58"/>
    <col min="13569" max="13569" width="151.140625" style="58" customWidth="1"/>
    <col min="13570" max="13824" width="9.140625" style="58"/>
    <col min="13825" max="13825" width="151.140625" style="58" customWidth="1"/>
    <col min="13826" max="14080" width="9.140625" style="58"/>
    <col min="14081" max="14081" width="151.140625" style="58" customWidth="1"/>
    <col min="14082" max="14336" width="9.140625" style="58"/>
    <col min="14337" max="14337" width="151.140625" style="58" customWidth="1"/>
    <col min="14338" max="14592" width="9.140625" style="58"/>
    <col min="14593" max="14593" width="151.140625" style="58" customWidth="1"/>
    <col min="14594" max="14848" width="9.140625" style="58"/>
    <col min="14849" max="14849" width="151.140625" style="58" customWidth="1"/>
    <col min="14850" max="15104" width="9.140625" style="58"/>
    <col min="15105" max="15105" width="151.140625" style="58" customWidth="1"/>
    <col min="15106" max="15360" width="9.140625" style="58"/>
    <col min="15361" max="15361" width="151.140625" style="58" customWidth="1"/>
    <col min="15362" max="15616" width="9.140625" style="58"/>
    <col min="15617" max="15617" width="151.140625" style="58" customWidth="1"/>
    <col min="15618" max="15872" width="9.140625" style="58"/>
    <col min="15873" max="15873" width="151.140625" style="58" customWidth="1"/>
    <col min="15874" max="16128" width="9.140625" style="58"/>
    <col min="16129" max="16129" width="151.140625" style="58" customWidth="1"/>
    <col min="16130" max="16384" width="9.140625" style="58"/>
  </cols>
  <sheetData>
    <row r="1" spans="1:1" ht="21" x14ac:dyDescent="0.2">
      <c r="A1" s="57" t="s">
        <v>37</v>
      </c>
    </row>
    <row r="2" spans="1:1" ht="72" x14ac:dyDescent="0.2">
      <c r="A2" s="62" t="s">
        <v>38</v>
      </c>
    </row>
    <row r="3" spans="1:1" x14ac:dyDescent="0.2">
      <c r="A3" s="63"/>
    </row>
    <row r="4" spans="1:1" ht="24" x14ac:dyDescent="0.2">
      <c r="A4" s="63" t="s">
        <v>39</v>
      </c>
    </row>
    <row r="5" spans="1:1" ht="24" x14ac:dyDescent="0.2">
      <c r="A5" s="63" t="s">
        <v>40</v>
      </c>
    </row>
    <row r="6" spans="1:1" x14ac:dyDescent="0.2">
      <c r="A6" s="63"/>
    </row>
    <row r="7" spans="1:1" ht="48" x14ac:dyDescent="0.2">
      <c r="A7" s="63" t="s">
        <v>41</v>
      </c>
    </row>
    <row r="8" spans="1:1" x14ac:dyDescent="0.2">
      <c r="A8" s="63" t="s">
        <v>42</v>
      </c>
    </row>
    <row r="9" spans="1:1" x14ac:dyDescent="0.2">
      <c r="A9" s="63" t="s">
        <v>43</v>
      </c>
    </row>
    <row r="10" spans="1:1" x14ac:dyDescent="0.2">
      <c r="A10" s="63" t="s">
        <v>44</v>
      </c>
    </row>
    <row r="11" spans="1:1" ht="24" x14ac:dyDescent="0.2">
      <c r="A11" s="63" t="s">
        <v>45</v>
      </c>
    </row>
    <row r="12" spans="1:1" x14ac:dyDescent="0.2">
      <c r="A12" s="63"/>
    </row>
    <row r="13" spans="1:1" x14ac:dyDescent="0.2">
      <c r="A13" s="63" t="s">
        <v>46</v>
      </c>
    </row>
    <row r="14" spans="1:1" x14ac:dyDescent="0.2">
      <c r="A14" s="63"/>
    </row>
    <row r="15" spans="1:1" ht="84" x14ac:dyDescent="0.2">
      <c r="A15" s="63" t="s">
        <v>47</v>
      </c>
    </row>
    <row r="16" spans="1:1" x14ac:dyDescent="0.2">
      <c r="A16" s="63"/>
    </row>
    <row r="17" spans="1:1" x14ac:dyDescent="0.2">
      <c r="A17" s="63" t="s">
        <v>48</v>
      </c>
    </row>
    <row r="18" spans="1:1" x14ac:dyDescent="0.2">
      <c r="A18" s="63"/>
    </row>
    <row r="19" spans="1:1" x14ac:dyDescent="0.2">
      <c r="A19" s="63" t="s">
        <v>49</v>
      </c>
    </row>
    <row r="20" spans="1:1" x14ac:dyDescent="0.2">
      <c r="A20" s="63" t="s">
        <v>50</v>
      </c>
    </row>
    <row r="21" spans="1:1" x14ac:dyDescent="0.2">
      <c r="A21" s="64"/>
    </row>
    <row r="22" spans="1:1" x14ac:dyDescent="0.2">
      <c r="A22" s="63" t="s">
        <v>58</v>
      </c>
    </row>
    <row r="23" spans="1:1" x14ac:dyDescent="0.2">
      <c r="A23" s="64"/>
    </row>
    <row r="24" spans="1:1" x14ac:dyDescent="0.2">
      <c r="A24" s="63" t="s">
        <v>51</v>
      </c>
    </row>
    <row r="25" spans="1:1" x14ac:dyDescent="0.2">
      <c r="A25" s="59"/>
    </row>
    <row r="26" spans="1:1" x14ac:dyDescent="0.2">
      <c r="A26" s="59"/>
    </row>
    <row r="27" spans="1:1" x14ac:dyDescent="0.2">
      <c r="A27" s="59"/>
    </row>
    <row r="28" spans="1:1" x14ac:dyDescent="0.2">
      <c r="A28" s="59"/>
    </row>
    <row r="29" spans="1:1" x14ac:dyDescent="0.2">
      <c r="A29" s="59"/>
    </row>
    <row r="30" spans="1:1" x14ac:dyDescent="0.2">
      <c r="A30" s="60" t="s">
        <v>52</v>
      </c>
    </row>
    <row r="31" spans="1:1" x14ac:dyDescent="0.2">
      <c r="A31" s="61" t="s">
        <v>53</v>
      </c>
    </row>
  </sheetData>
  <hyperlinks>
    <hyperlink ref="A31" r:id="rId1" display="../../Users/lst/AppData/Local/Temp/www.melexis.co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Calculator</vt:lpstr>
      <vt:lpstr>Selections</vt:lpstr>
      <vt:lpstr>Revision History</vt:lpstr>
      <vt:lpstr>DISCLAIMER</vt:lpstr>
      <vt:lpstr>DISCLAIMER!_Toc57922191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jvv</dc:creator>
  <cp:lastModifiedBy>jvv</cp:lastModifiedBy>
  <dcterms:created xsi:type="dcterms:W3CDTF">2021-02-15T12:46:13Z</dcterms:created>
  <dcterms:modified xsi:type="dcterms:W3CDTF">2021-05-06T08:12:06Z</dcterms:modified>
</cp:coreProperties>
</file>