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tables/table2.xml" ContentType="application/vnd.openxmlformats-officedocument.spreadsheetml.tab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codeName="ThisWorkbook" autoCompressPictures="0"/>
  <bookViews>
    <workbookView xWindow="0" yWindow="0" windowWidth="17256" windowHeight="7200"/>
  </bookViews>
  <sheets>
    <sheet name="Mix Worksheet" sheetId="1" r:id="rId1"/>
    <sheet name="Submittal" sheetId="18" r:id="rId2"/>
    <sheet name="Bag" sheetId="7" r:id="rId3"/>
    <sheet name="Tags" sheetId="6" r:id="rId4"/>
    <sheet name="Tags 2" sheetId="10" state="hidden" r:id="rId5"/>
    <sheet name="Warehouse" sheetId="5" r:id="rId6"/>
    <sheet name="Notes" sheetId="2" state="hidden" r:id="rId7"/>
    <sheet name="CRP" sheetId="16" state="hidden" r:id="rId8"/>
    <sheet name="CRP Items" sheetId="17" state="hidden" r:id="rId9"/>
    <sheet name="MSC Mix" sheetId="11" state="hidden" r:id="rId10"/>
    <sheet name="MSC Tags" sheetId="12" state="hidden" r:id="rId11"/>
    <sheet name="Mix List" sheetId="13" state="hidden" r:id="rId12"/>
    <sheet name="Bag (2)" sheetId="14" state="hidden" r:id="rId13"/>
  </sheets>
  <externalReferences>
    <externalReference r:id="rId14"/>
    <externalReference r:id="rId15"/>
    <externalReference r:id="rId16"/>
  </externalReferences>
  <definedNames>
    <definedName name="GRASS">[1]!Grass</definedName>
    <definedName name="Item">[1]!SeedList</definedName>
    <definedName name="Mixes" localSheetId="9">#REF!</definedName>
  </definedNames>
  <calcPr calcId="152511" concurrentCalc="0"/>
</workbook>
</file>

<file path=xl/calcChain.xml><?xml version="1.0" encoding="utf-8"?>
<calcChain xmlns="http://schemas.openxmlformats.org/spreadsheetml/2006/main">
  <c r="K6" i="1" l="1"/>
  <c r="K8" i="1"/>
  <c r="F15" i="18"/>
  <c r="B15" i="18"/>
  <c r="E15" i="18"/>
  <c r="F16" i="18"/>
  <c r="B16" i="18"/>
  <c r="E16" i="18"/>
  <c r="F17" i="18"/>
  <c r="B17" i="18"/>
  <c r="E17" i="18"/>
  <c r="F18" i="18"/>
  <c r="B18" i="18"/>
  <c r="E18" i="18"/>
  <c r="F19" i="18"/>
  <c r="B19" i="18"/>
  <c r="E19" i="18"/>
  <c r="F20" i="18"/>
  <c r="B20" i="18"/>
  <c r="E20" i="18"/>
  <c r="F21" i="18"/>
  <c r="B21" i="18"/>
  <c r="E21" i="18"/>
  <c r="F22" i="18"/>
  <c r="B22" i="18"/>
  <c r="E22" i="18"/>
  <c r="F23" i="18"/>
  <c r="B23" i="18"/>
  <c r="E23" i="18"/>
  <c r="F24" i="18"/>
  <c r="B24" i="18"/>
  <c r="E24" i="18"/>
  <c r="F25" i="18"/>
  <c r="B25" i="18"/>
  <c r="E25" i="18"/>
  <c r="F26" i="18"/>
  <c r="B26" i="18"/>
  <c r="E26" i="18"/>
  <c r="F27" i="18"/>
  <c r="B27" i="18"/>
  <c r="E27" i="18"/>
  <c r="F28" i="18"/>
  <c r="B28" i="18"/>
  <c r="E28" i="18"/>
  <c r="F29" i="18"/>
  <c r="B29" i="18"/>
  <c r="E29" i="18"/>
  <c r="F30" i="18"/>
  <c r="B30" i="18"/>
  <c r="E30" i="18"/>
  <c r="F31" i="18"/>
  <c r="B31" i="18"/>
  <c r="E31" i="18"/>
  <c r="F32" i="18"/>
  <c r="B32" i="18"/>
  <c r="E32" i="18"/>
  <c r="F33" i="18"/>
  <c r="B33" i="18"/>
  <c r="E33" i="18"/>
  <c r="F34" i="18"/>
  <c r="B34" i="18"/>
  <c r="E34" i="18"/>
  <c r="F35" i="18"/>
  <c r="B35" i="18"/>
  <c r="E35" i="18"/>
  <c r="F36" i="18"/>
  <c r="B36" i="18"/>
  <c r="E36" i="18"/>
  <c r="F37" i="18"/>
  <c r="B37" i="18"/>
  <c r="E37" i="18"/>
  <c r="F38" i="18"/>
  <c r="B38" i="18"/>
  <c r="E38" i="18"/>
  <c r="F39" i="18"/>
  <c r="B39" i="18"/>
  <c r="E39" i="18"/>
  <c r="F40" i="18"/>
  <c r="B40" i="18"/>
  <c r="E40" i="18"/>
  <c r="F41" i="18"/>
  <c r="B41" i="18"/>
  <c r="E41" i="18"/>
  <c r="F42" i="18"/>
  <c r="B42" i="18"/>
  <c r="E42" i="18"/>
  <c r="F43" i="18"/>
  <c r="B43" i="18"/>
  <c r="E43" i="18"/>
  <c r="F44" i="18"/>
  <c r="B44" i="18"/>
  <c r="E44" i="18"/>
  <c r="F45" i="18"/>
  <c r="B45" i="18"/>
  <c r="E45" i="18"/>
  <c r="F46" i="18"/>
  <c r="B46" i="18"/>
  <c r="E46" i="18"/>
  <c r="F47" i="18"/>
  <c r="B47" i="18"/>
  <c r="E47" i="18"/>
  <c r="F48" i="18"/>
  <c r="B48" i="18"/>
  <c r="E48" i="18"/>
  <c r="F49" i="18"/>
  <c r="B49" i="18"/>
  <c r="E49" i="18"/>
  <c r="F50" i="18"/>
  <c r="B50" i="18"/>
  <c r="E50" i="18"/>
  <c r="F51" i="18"/>
  <c r="B51" i="18"/>
  <c r="E51" i="18"/>
  <c r="F52" i="18"/>
  <c r="B52" i="18"/>
  <c r="E52" i="18"/>
  <c r="F53" i="18"/>
  <c r="B53" i="18"/>
  <c r="E53" i="18"/>
  <c r="F54" i="18"/>
  <c r="B54" i="18"/>
  <c r="E54" i="18"/>
  <c r="F55" i="18"/>
  <c r="B55" i="18"/>
  <c r="E55" i="18"/>
  <c r="F56" i="18"/>
  <c r="B56" i="18"/>
  <c r="E56" i="18"/>
  <c r="F57" i="18"/>
  <c r="B57" i="18"/>
  <c r="E57" i="18"/>
  <c r="F58" i="18"/>
  <c r="B58" i="18"/>
  <c r="E58" i="18"/>
  <c r="F59" i="18"/>
  <c r="B59" i="18"/>
  <c r="E59" i="18"/>
  <c r="F60" i="18"/>
  <c r="B60" i="18"/>
  <c r="E60" i="18"/>
  <c r="F61" i="18"/>
  <c r="B61" i="18"/>
  <c r="E61" i="18"/>
  <c r="F62" i="18"/>
  <c r="B62" i="18"/>
  <c r="E62" i="18"/>
  <c r="F63" i="18"/>
  <c r="B63" i="18"/>
  <c r="E63" i="18"/>
  <c r="F64" i="18"/>
  <c r="B64" i="18"/>
  <c r="E64" i="18"/>
  <c r="F65" i="18"/>
  <c r="B65" i="18"/>
  <c r="E65" i="18"/>
  <c r="F66" i="18"/>
  <c r="B66" i="18"/>
  <c r="E66" i="18"/>
  <c r="F67" i="18"/>
  <c r="B67" i="18"/>
  <c r="E67" i="18"/>
  <c r="F68" i="18"/>
  <c r="B68" i="18"/>
  <c r="E68" i="18"/>
  <c r="F69" i="18"/>
  <c r="B69" i="18"/>
  <c r="E69" i="18"/>
  <c r="F70" i="18"/>
  <c r="B70" i="18"/>
  <c r="E70" i="18"/>
  <c r="F71" i="18"/>
  <c r="B71" i="18"/>
  <c r="E71" i="18"/>
  <c r="F72" i="18"/>
  <c r="B72" i="18"/>
  <c r="E72" i="18"/>
  <c r="F73" i="18"/>
  <c r="B73" i="18"/>
  <c r="E73" i="18"/>
  <c r="F74" i="18"/>
  <c r="B74" i="18"/>
  <c r="E74" i="18"/>
  <c r="F75" i="18"/>
  <c r="B75" i="18"/>
  <c r="E75" i="18"/>
  <c r="E77" i="18"/>
  <c r="X75" i="18"/>
  <c r="Y75" i="18"/>
  <c r="Q75" i="18"/>
  <c r="R75" i="18"/>
  <c r="J75" i="18"/>
  <c r="K75" i="18"/>
  <c r="A75" i="18"/>
  <c r="X74" i="18"/>
  <c r="Y74" i="18"/>
  <c r="Q74" i="18"/>
  <c r="R74" i="18"/>
  <c r="J74" i="18"/>
  <c r="K74" i="18"/>
  <c r="A74" i="18"/>
  <c r="X73" i="18"/>
  <c r="Y73" i="18"/>
  <c r="Q73" i="18"/>
  <c r="R73" i="18"/>
  <c r="J73" i="18"/>
  <c r="K73" i="18"/>
  <c r="A73" i="18"/>
  <c r="X72" i="18"/>
  <c r="Y72" i="18"/>
  <c r="Q72" i="18"/>
  <c r="R72" i="18"/>
  <c r="J72" i="18"/>
  <c r="K72" i="18"/>
  <c r="A72" i="18"/>
  <c r="X71" i="18"/>
  <c r="Y71" i="18"/>
  <c r="Q71" i="18"/>
  <c r="R71" i="18"/>
  <c r="J71" i="18"/>
  <c r="K71" i="18"/>
  <c r="A71" i="18"/>
  <c r="X70" i="18"/>
  <c r="Y70" i="18"/>
  <c r="Q70" i="18"/>
  <c r="R70" i="18"/>
  <c r="J70" i="18"/>
  <c r="K70" i="18"/>
  <c r="A70" i="18"/>
  <c r="X69" i="18"/>
  <c r="Y69" i="18"/>
  <c r="Q69" i="18"/>
  <c r="R69" i="18"/>
  <c r="J69" i="18"/>
  <c r="K69" i="18"/>
  <c r="A69" i="18"/>
  <c r="X68" i="18"/>
  <c r="Y68" i="18"/>
  <c r="Q68" i="18"/>
  <c r="R68" i="18"/>
  <c r="J68" i="18"/>
  <c r="K68" i="18"/>
  <c r="A68" i="18"/>
  <c r="X67" i="18"/>
  <c r="Y67" i="18"/>
  <c r="Q67" i="18"/>
  <c r="R67" i="18"/>
  <c r="J67" i="18"/>
  <c r="K67" i="18"/>
  <c r="A67" i="18"/>
  <c r="X66" i="18"/>
  <c r="Y66" i="18"/>
  <c r="Q66" i="18"/>
  <c r="R66" i="18"/>
  <c r="J66" i="18"/>
  <c r="K66" i="18"/>
  <c r="A66" i="18"/>
  <c r="X65" i="18"/>
  <c r="Y65" i="18"/>
  <c r="Q65" i="18"/>
  <c r="R65" i="18"/>
  <c r="J65" i="18"/>
  <c r="K65" i="18"/>
  <c r="A65" i="18"/>
  <c r="X64" i="18"/>
  <c r="Y64" i="18"/>
  <c r="Q64" i="18"/>
  <c r="R64" i="18"/>
  <c r="J64" i="18"/>
  <c r="K64" i="18"/>
  <c r="A64" i="18"/>
  <c r="X63" i="18"/>
  <c r="Y63" i="18"/>
  <c r="Q63" i="18"/>
  <c r="R63" i="18"/>
  <c r="J63" i="18"/>
  <c r="K63" i="18"/>
  <c r="A63" i="18"/>
  <c r="X62" i="18"/>
  <c r="Y62" i="18"/>
  <c r="Q62" i="18"/>
  <c r="R62" i="18"/>
  <c r="J62" i="18"/>
  <c r="K62" i="18"/>
  <c r="A62" i="18"/>
  <c r="X61" i="18"/>
  <c r="Y61" i="18"/>
  <c r="Q61" i="18"/>
  <c r="R61" i="18"/>
  <c r="J61" i="18"/>
  <c r="K61" i="18"/>
  <c r="A61" i="18"/>
  <c r="X60" i="18"/>
  <c r="Y60" i="18"/>
  <c r="Q60" i="18"/>
  <c r="R60" i="18"/>
  <c r="J60" i="18"/>
  <c r="K60" i="18"/>
  <c r="A60" i="18"/>
  <c r="X59" i="18"/>
  <c r="Y59" i="18"/>
  <c r="Q59" i="18"/>
  <c r="R59" i="18"/>
  <c r="J59" i="18"/>
  <c r="K59" i="18"/>
  <c r="A59" i="18"/>
  <c r="X58" i="18"/>
  <c r="Y58" i="18"/>
  <c r="Q58" i="18"/>
  <c r="R58" i="18"/>
  <c r="J58" i="18"/>
  <c r="K58" i="18"/>
  <c r="A58" i="18"/>
  <c r="X57" i="18"/>
  <c r="Y57" i="18"/>
  <c r="Q57" i="18"/>
  <c r="R57" i="18"/>
  <c r="J57" i="18"/>
  <c r="K57" i="18"/>
  <c r="A57" i="18"/>
  <c r="X56" i="18"/>
  <c r="Y56" i="18"/>
  <c r="Q56" i="18"/>
  <c r="R56" i="18"/>
  <c r="J56" i="18"/>
  <c r="K56" i="18"/>
  <c r="A56" i="18"/>
  <c r="X55" i="18"/>
  <c r="Y55" i="18"/>
  <c r="Q55" i="18"/>
  <c r="R55" i="18"/>
  <c r="J55" i="18"/>
  <c r="K55" i="18"/>
  <c r="A55" i="18"/>
  <c r="X54" i="18"/>
  <c r="Y54" i="18"/>
  <c r="Q54" i="18"/>
  <c r="R54" i="18"/>
  <c r="J54" i="18"/>
  <c r="K54" i="18"/>
  <c r="A54" i="18"/>
  <c r="X53" i="18"/>
  <c r="Y53" i="18"/>
  <c r="Q53" i="18"/>
  <c r="R53" i="18"/>
  <c r="J53" i="18"/>
  <c r="K53" i="18"/>
  <c r="A53" i="18"/>
  <c r="X52" i="18"/>
  <c r="Y52" i="18"/>
  <c r="Q52" i="18"/>
  <c r="R52" i="18"/>
  <c r="J52" i="18"/>
  <c r="K52" i="18"/>
  <c r="A52" i="18"/>
  <c r="X51" i="18"/>
  <c r="Y51" i="18"/>
  <c r="Q51" i="18"/>
  <c r="R51" i="18"/>
  <c r="J51" i="18"/>
  <c r="K51" i="18"/>
  <c r="A51" i="18"/>
  <c r="X50" i="18"/>
  <c r="Y50" i="18"/>
  <c r="Q50" i="18"/>
  <c r="R50" i="18"/>
  <c r="J50" i="18"/>
  <c r="K50" i="18"/>
  <c r="A50" i="18"/>
  <c r="X49" i="18"/>
  <c r="Y49" i="18"/>
  <c r="Q49" i="18"/>
  <c r="R49" i="18"/>
  <c r="J49" i="18"/>
  <c r="K49" i="18"/>
  <c r="A49" i="18"/>
  <c r="X48" i="18"/>
  <c r="Y48" i="18"/>
  <c r="Q48" i="18"/>
  <c r="R48" i="18"/>
  <c r="J48" i="18"/>
  <c r="K48" i="18"/>
  <c r="A48" i="18"/>
  <c r="X47" i="18"/>
  <c r="Y47" i="18"/>
  <c r="Q47" i="18"/>
  <c r="R47" i="18"/>
  <c r="J47" i="18"/>
  <c r="K47" i="18"/>
  <c r="A47" i="18"/>
  <c r="X46" i="18"/>
  <c r="Y46" i="18"/>
  <c r="Q46" i="18"/>
  <c r="R46" i="18"/>
  <c r="J46" i="18"/>
  <c r="K46" i="18"/>
  <c r="A46" i="18"/>
  <c r="X45" i="18"/>
  <c r="Y45" i="18"/>
  <c r="Q45" i="18"/>
  <c r="R45" i="18"/>
  <c r="J45" i="18"/>
  <c r="K45" i="18"/>
  <c r="A45" i="18"/>
  <c r="X44" i="18"/>
  <c r="Y44" i="18"/>
  <c r="Q44" i="18"/>
  <c r="R44" i="18"/>
  <c r="J44" i="18"/>
  <c r="K44" i="18"/>
  <c r="A44" i="18"/>
  <c r="X43" i="18"/>
  <c r="Y43" i="18"/>
  <c r="Q43" i="18"/>
  <c r="R43" i="18"/>
  <c r="J43" i="18"/>
  <c r="K43" i="18"/>
  <c r="A43" i="18"/>
  <c r="X42" i="18"/>
  <c r="Y42" i="18"/>
  <c r="Q42" i="18"/>
  <c r="R42" i="18"/>
  <c r="J42" i="18"/>
  <c r="K42" i="18"/>
  <c r="A42" i="18"/>
  <c r="X41" i="18"/>
  <c r="Y41" i="18"/>
  <c r="Q41" i="18"/>
  <c r="R41" i="18"/>
  <c r="J41" i="18"/>
  <c r="K41" i="18"/>
  <c r="A41" i="18"/>
  <c r="X40" i="18"/>
  <c r="Y40" i="18"/>
  <c r="Q40" i="18"/>
  <c r="R40" i="18"/>
  <c r="J40" i="18"/>
  <c r="K40" i="18"/>
  <c r="A40" i="18"/>
  <c r="X39" i="18"/>
  <c r="Y39" i="18"/>
  <c r="Q39" i="18"/>
  <c r="R39" i="18"/>
  <c r="J39" i="18"/>
  <c r="K39" i="18"/>
  <c r="A39" i="18"/>
  <c r="X38" i="18"/>
  <c r="Y38" i="18"/>
  <c r="Q38" i="18"/>
  <c r="R38" i="18"/>
  <c r="J38" i="18"/>
  <c r="K38" i="18"/>
  <c r="A38" i="18"/>
  <c r="X37" i="18"/>
  <c r="Y37" i="18"/>
  <c r="Q37" i="18"/>
  <c r="R37" i="18"/>
  <c r="J37" i="18"/>
  <c r="K37" i="18"/>
  <c r="A37" i="18"/>
  <c r="X36" i="18"/>
  <c r="Y36" i="18"/>
  <c r="Q36" i="18"/>
  <c r="R36" i="18"/>
  <c r="J36" i="18"/>
  <c r="K36" i="18"/>
  <c r="A36" i="18"/>
  <c r="X35" i="18"/>
  <c r="Y35" i="18"/>
  <c r="Q35" i="18"/>
  <c r="R35" i="18"/>
  <c r="J35" i="18"/>
  <c r="K35" i="18"/>
  <c r="A35" i="18"/>
  <c r="X34" i="18"/>
  <c r="Y34" i="18"/>
  <c r="Q34" i="18"/>
  <c r="R34" i="18"/>
  <c r="J34" i="18"/>
  <c r="K34" i="18"/>
  <c r="A34" i="18"/>
  <c r="X33" i="18"/>
  <c r="Y33" i="18"/>
  <c r="Q33" i="18"/>
  <c r="R33" i="18"/>
  <c r="J33" i="18"/>
  <c r="K33" i="18"/>
  <c r="A33" i="18"/>
  <c r="X32" i="18"/>
  <c r="Y32" i="18"/>
  <c r="Q32" i="18"/>
  <c r="R32" i="18"/>
  <c r="J32" i="18"/>
  <c r="K32" i="18"/>
  <c r="A32" i="18"/>
  <c r="X31" i="18"/>
  <c r="Y31" i="18"/>
  <c r="Q31" i="18"/>
  <c r="R31" i="18"/>
  <c r="J31" i="18"/>
  <c r="K31" i="18"/>
  <c r="A31" i="18"/>
  <c r="X30" i="18"/>
  <c r="Y30" i="18"/>
  <c r="Q30" i="18"/>
  <c r="R30" i="18"/>
  <c r="J30" i="18"/>
  <c r="K30" i="18"/>
  <c r="A30" i="18"/>
  <c r="X29" i="18"/>
  <c r="Y29" i="18"/>
  <c r="Q29" i="18"/>
  <c r="R29" i="18"/>
  <c r="J29" i="18"/>
  <c r="K29" i="18"/>
  <c r="A29" i="18"/>
  <c r="X28" i="18"/>
  <c r="Y28" i="18"/>
  <c r="Q28" i="18"/>
  <c r="R28" i="18"/>
  <c r="J28" i="18"/>
  <c r="K28" i="18"/>
  <c r="A28" i="18"/>
  <c r="X27" i="18"/>
  <c r="Y27" i="18"/>
  <c r="Q27" i="18"/>
  <c r="R27" i="18"/>
  <c r="J27" i="18"/>
  <c r="K27" i="18"/>
  <c r="A27" i="18"/>
  <c r="X26" i="18"/>
  <c r="Y26" i="18"/>
  <c r="Q26" i="18"/>
  <c r="R26" i="18"/>
  <c r="J26" i="18"/>
  <c r="K26" i="18"/>
  <c r="A26" i="18"/>
  <c r="X25" i="18"/>
  <c r="Y25" i="18"/>
  <c r="Q25" i="18"/>
  <c r="R25" i="18"/>
  <c r="J25" i="18"/>
  <c r="K25" i="18"/>
  <c r="A25" i="18"/>
  <c r="X24" i="18"/>
  <c r="Y24" i="18"/>
  <c r="Q24" i="18"/>
  <c r="R24" i="18"/>
  <c r="J24" i="18"/>
  <c r="K24" i="18"/>
  <c r="A24" i="18"/>
  <c r="X23" i="18"/>
  <c r="Y23" i="18"/>
  <c r="Q23" i="18"/>
  <c r="R23" i="18"/>
  <c r="J23" i="18"/>
  <c r="K23" i="18"/>
  <c r="A23" i="18"/>
  <c r="X22" i="18"/>
  <c r="Y22" i="18"/>
  <c r="Q22" i="18"/>
  <c r="R22" i="18"/>
  <c r="J22" i="18"/>
  <c r="K22" i="18"/>
  <c r="A22" i="18"/>
  <c r="X21" i="18"/>
  <c r="Y21" i="18"/>
  <c r="Q21" i="18"/>
  <c r="R21" i="18"/>
  <c r="J21" i="18"/>
  <c r="K21" i="18"/>
  <c r="A21" i="18"/>
  <c r="X20" i="18"/>
  <c r="Y20" i="18"/>
  <c r="Q20" i="18"/>
  <c r="R20" i="18"/>
  <c r="J20" i="18"/>
  <c r="K20" i="18"/>
  <c r="A20" i="18"/>
  <c r="X19" i="18"/>
  <c r="Y19" i="18"/>
  <c r="Q19" i="18"/>
  <c r="R19" i="18"/>
  <c r="J19" i="18"/>
  <c r="K19" i="18"/>
  <c r="A19" i="18"/>
  <c r="X18" i="18"/>
  <c r="Y18" i="18"/>
  <c r="Q18" i="18"/>
  <c r="R18" i="18"/>
  <c r="J18" i="18"/>
  <c r="K18" i="18"/>
  <c r="A18" i="18"/>
  <c r="X17" i="18"/>
  <c r="Y17" i="18"/>
  <c r="Q17" i="18"/>
  <c r="R17" i="18"/>
  <c r="J17" i="18"/>
  <c r="K17" i="18"/>
  <c r="A17" i="18"/>
  <c r="X16" i="18"/>
  <c r="Y16" i="18"/>
  <c r="Q16" i="18"/>
  <c r="R16" i="18"/>
  <c r="J16" i="18"/>
  <c r="K16" i="18"/>
  <c r="A16" i="18"/>
  <c r="X15" i="18"/>
  <c r="Y15" i="18"/>
  <c r="AA15" i="18"/>
  <c r="AC15" i="18"/>
  <c r="Q15" i="18"/>
  <c r="R15" i="18"/>
  <c r="T15" i="18"/>
  <c r="V15" i="18"/>
  <c r="J15" i="18"/>
  <c r="K15" i="18"/>
  <c r="M15" i="18"/>
  <c r="O15" i="18"/>
  <c r="A15" i="18"/>
  <c r="K10" i="18"/>
  <c r="B16" i="1"/>
  <c r="E16" i="1"/>
  <c r="D9" i="5"/>
  <c r="B17" i="1"/>
  <c r="E17" i="1"/>
  <c r="D10" i="5"/>
  <c r="B18" i="1"/>
  <c r="E18" i="1"/>
  <c r="D11" i="5"/>
  <c r="B19" i="1"/>
  <c r="E19" i="1"/>
  <c r="D12" i="5"/>
  <c r="B20" i="1"/>
  <c r="E20" i="1"/>
  <c r="D13" i="5"/>
  <c r="B21" i="1"/>
  <c r="E21" i="1"/>
  <c r="D14" i="5"/>
  <c r="B22" i="1"/>
  <c r="E22" i="1"/>
  <c r="D15" i="5"/>
  <c r="B23" i="1"/>
  <c r="E23" i="1"/>
  <c r="D16" i="5"/>
  <c r="B24" i="1"/>
  <c r="E24" i="1"/>
  <c r="D17" i="5"/>
  <c r="B25" i="1"/>
  <c r="E25" i="1"/>
  <c r="D18" i="5"/>
  <c r="B26" i="1"/>
  <c r="E26" i="1"/>
  <c r="D19" i="5"/>
  <c r="B27" i="1"/>
  <c r="E27" i="1"/>
  <c r="D20" i="5"/>
  <c r="B28" i="1"/>
  <c r="E28" i="1"/>
  <c r="D21" i="5"/>
  <c r="B29" i="1"/>
  <c r="E29" i="1"/>
  <c r="D22" i="5"/>
  <c r="B30" i="1"/>
  <c r="E30" i="1"/>
  <c r="D23" i="5"/>
  <c r="B31" i="1"/>
  <c r="E31" i="1"/>
  <c r="D24" i="5"/>
  <c r="B32" i="1"/>
  <c r="E32" i="1"/>
  <c r="D25" i="5"/>
  <c r="B33" i="1"/>
  <c r="E33" i="1"/>
  <c r="D26" i="5"/>
  <c r="B34" i="1"/>
  <c r="E34" i="1"/>
  <c r="D27" i="5"/>
  <c r="B35" i="1"/>
  <c r="E35" i="1"/>
  <c r="D28" i="5"/>
  <c r="B36" i="1"/>
  <c r="E36" i="1"/>
  <c r="D29" i="5"/>
  <c r="B37" i="1"/>
  <c r="E37" i="1"/>
  <c r="D30" i="5"/>
  <c r="B38" i="1"/>
  <c r="E38" i="1"/>
  <c r="D31" i="5"/>
  <c r="B39" i="1"/>
  <c r="E39" i="1"/>
  <c r="D32" i="5"/>
  <c r="B40" i="1"/>
  <c r="E40" i="1"/>
  <c r="D33" i="5"/>
  <c r="B41" i="1"/>
  <c r="E41" i="1"/>
  <c r="D34" i="5"/>
  <c r="B42" i="1"/>
  <c r="E42" i="1"/>
  <c r="D35" i="5"/>
  <c r="B43" i="1"/>
  <c r="E43" i="1"/>
  <c r="D36" i="5"/>
  <c r="B44" i="1"/>
  <c r="E44" i="1"/>
  <c r="D37" i="5"/>
  <c r="B45" i="1"/>
  <c r="E45" i="1"/>
  <c r="D38" i="5"/>
  <c r="B46" i="1"/>
  <c r="E46" i="1"/>
  <c r="D39" i="5"/>
  <c r="B47" i="1"/>
  <c r="E47" i="1"/>
  <c r="D40" i="5"/>
  <c r="B48" i="1"/>
  <c r="E48" i="1"/>
  <c r="D41" i="5"/>
  <c r="B49" i="1"/>
  <c r="E49" i="1"/>
  <c r="D42" i="5"/>
  <c r="B50" i="1"/>
  <c r="E50" i="1"/>
  <c r="D43" i="5"/>
  <c r="B51" i="1"/>
  <c r="E51" i="1"/>
  <c r="D44" i="5"/>
  <c r="B52" i="1"/>
  <c r="E52" i="1"/>
  <c r="D45" i="5"/>
  <c r="B53" i="1"/>
  <c r="E53" i="1"/>
  <c r="D46" i="5"/>
  <c r="B54" i="1"/>
  <c r="E54" i="1"/>
  <c r="D47" i="5"/>
  <c r="B55" i="1"/>
  <c r="E55" i="1"/>
  <c r="D48" i="5"/>
  <c r="B56" i="1"/>
  <c r="E56" i="1"/>
  <c r="D49" i="5"/>
  <c r="B57" i="1"/>
  <c r="E57" i="1"/>
  <c r="D50" i="5"/>
  <c r="B58" i="1"/>
  <c r="E58" i="1"/>
  <c r="D51" i="5"/>
  <c r="B59" i="1"/>
  <c r="E59" i="1"/>
  <c r="D52" i="5"/>
  <c r="B60" i="1"/>
  <c r="E60" i="1"/>
  <c r="D53" i="5"/>
  <c r="B61" i="1"/>
  <c r="E61" i="1"/>
  <c r="D54" i="5"/>
  <c r="B62" i="1"/>
  <c r="E62" i="1"/>
  <c r="D55" i="5"/>
  <c r="B63" i="1"/>
  <c r="E63" i="1"/>
  <c r="D56" i="5"/>
  <c r="B64" i="1"/>
  <c r="E64" i="1"/>
  <c r="D57" i="5"/>
  <c r="B65" i="1"/>
  <c r="E65" i="1"/>
  <c r="D58" i="5"/>
  <c r="B66" i="1"/>
  <c r="E66" i="1"/>
  <c r="D59" i="5"/>
  <c r="B67" i="1"/>
  <c r="E67" i="1"/>
  <c r="D60" i="5"/>
  <c r="B68" i="1"/>
  <c r="E68" i="1"/>
  <c r="D61" i="5"/>
  <c r="B69" i="1"/>
  <c r="E69" i="1"/>
  <c r="D62" i="5"/>
  <c r="B70" i="1"/>
  <c r="E70" i="1"/>
  <c r="D63" i="5"/>
  <c r="B71" i="1"/>
  <c r="E71" i="1"/>
  <c r="D64" i="5"/>
  <c r="B72" i="1"/>
  <c r="E72" i="1"/>
  <c r="D65" i="5"/>
  <c r="B73" i="1"/>
  <c r="E73" i="1"/>
  <c r="D66" i="5"/>
  <c r="B74" i="1"/>
  <c r="E74" i="1"/>
  <c r="D67" i="5"/>
  <c r="B75" i="1"/>
  <c r="E75" i="1"/>
  <c r="D68" i="5"/>
  <c r="F76" i="6"/>
  <c r="H76" i="6"/>
  <c r="F284" i="6"/>
  <c r="H284" i="6"/>
  <c r="A293" i="6"/>
  <c r="C293" i="6"/>
  <c r="A284" i="6"/>
  <c r="C284" i="6"/>
  <c r="F273" i="6"/>
  <c r="H273" i="6"/>
  <c r="A273" i="6"/>
  <c r="C273" i="6"/>
  <c r="F264" i="6"/>
  <c r="H264" i="6"/>
  <c r="A264" i="6"/>
  <c r="C264" i="6"/>
  <c r="F255" i="6"/>
  <c r="H255" i="6"/>
  <c r="A255" i="6"/>
  <c r="C255" i="6"/>
  <c r="F246" i="6"/>
  <c r="H246" i="6"/>
  <c r="A246" i="6"/>
  <c r="C246" i="6"/>
  <c r="F237" i="6"/>
  <c r="H237" i="6"/>
  <c r="A237" i="6"/>
  <c r="C237" i="6"/>
  <c r="F226" i="6"/>
  <c r="H226" i="6"/>
  <c r="A226" i="6"/>
  <c r="C226" i="6"/>
  <c r="F217" i="6"/>
  <c r="H217" i="6"/>
  <c r="A217" i="6"/>
  <c r="C217" i="6"/>
  <c r="F208" i="6"/>
  <c r="H208" i="6"/>
  <c r="A208" i="6"/>
  <c r="C208" i="6"/>
  <c r="F199" i="6"/>
  <c r="H199" i="6"/>
  <c r="A199" i="6"/>
  <c r="C199" i="6"/>
  <c r="F190" i="6"/>
  <c r="H190" i="6"/>
  <c r="A190" i="6"/>
  <c r="C190" i="6"/>
  <c r="F179" i="6"/>
  <c r="H179" i="6"/>
  <c r="A179" i="6"/>
  <c r="C179" i="6"/>
  <c r="F170" i="6"/>
  <c r="H170" i="6"/>
  <c r="A170" i="6"/>
  <c r="C170" i="6"/>
  <c r="F161" i="6"/>
  <c r="H161" i="6"/>
  <c r="A161" i="6"/>
  <c r="C161" i="6"/>
  <c r="F152" i="6"/>
  <c r="H152" i="6"/>
  <c r="A152" i="6"/>
  <c r="C152" i="6"/>
  <c r="F143" i="6"/>
  <c r="H143" i="6"/>
  <c r="A143" i="6"/>
  <c r="C143" i="6"/>
  <c r="F132" i="6"/>
  <c r="H132" i="6"/>
  <c r="A132" i="6"/>
  <c r="C132" i="6"/>
  <c r="F123" i="6"/>
  <c r="H123" i="6"/>
  <c r="A123" i="6"/>
  <c r="C123" i="6"/>
  <c r="F114" i="6"/>
  <c r="H114" i="6"/>
  <c r="A114" i="6"/>
  <c r="C114" i="6"/>
  <c r="F105" i="6"/>
  <c r="H105" i="6"/>
  <c r="A105" i="6"/>
  <c r="C105" i="6"/>
  <c r="F96" i="6"/>
  <c r="H96" i="6"/>
  <c r="A96" i="6"/>
  <c r="C96" i="6"/>
  <c r="F85" i="6"/>
  <c r="H85" i="6"/>
  <c r="A85" i="6"/>
  <c r="C85" i="6"/>
  <c r="A76" i="6"/>
  <c r="C76" i="6"/>
  <c r="F67" i="6"/>
  <c r="H67" i="6"/>
  <c r="A67" i="6"/>
  <c r="C67" i="6"/>
  <c r="F58" i="6"/>
  <c r="H58" i="6"/>
  <c r="A58" i="6"/>
  <c r="C58" i="6"/>
  <c r="F49" i="6"/>
  <c r="H49" i="6"/>
  <c r="A49" i="6"/>
  <c r="C49" i="6"/>
  <c r="F38" i="6"/>
  <c r="H38" i="6"/>
  <c r="A38" i="6"/>
  <c r="C38" i="6"/>
  <c r="A29" i="6"/>
  <c r="C29" i="6"/>
  <c r="A20" i="6"/>
  <c r="C20" i="6"/>
  <c r="F29" i="6"/>
  <c r="H29" i="6"/>
  <c r="F20" i="6"/>
  <c r="H20" i="6"/>
  <c r="B15" i="1"/>
  <c r="E15" i="1"/>
  <c r="D8" i="5"/>
  <c r="D70" i="5"/>
  <c r="E77" i="1"/>
  <c r="C10" i="7"/>
  <c r="C9"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E10" i="7"/>
  <c r="I10" i="7"/>
  <c r="H10" i="7"/>
  <c r="E11" i="7"/>
  <c r="I11" i="7"/>
  <c r="H11" i="7"/>
  <c r="E12" i="7"/>
  <c r="I12" i="7"/>
  <c r="H12" i="7"/>
  <c r="E13" i="7"/>
  <c r="I13" i="7"/>
  <c r="H13" i="7"/>
  <c r="E14" i="7"/>
  <c r="I14" i="7"/>
  <c r="H14" i="7"/>
  <c r="E15" i="7"/>
  <c r="I15" i="7"/>
  <c r="H15" i="7"/>
  <c r="E16" i="7"/>
  <c r="I16" i="7"/>
  <c r="H16" i="7"/>
  <c r="E17" i="7"/>
  <c r="I17" i="7"/>
  <c r="H17" i="7"/>
  <c r="E18" i="7"/>
  <c r="I18" i="7"/>
  <c r="H18" i="7"/>
  <c r="E19" i="7"/>
  <c r="I19" i="7"/>
  <c r="H19" i="7"/>
  <c r="E20" i="7"/>
  <c r="I20" i="7"/>
  <c r="H20" i="7"/>
  <c r="E21" i="7"/>
  <c r="I21" i="7"/>
  <c r="H21" i="7"/>
  <c r="E22" i="7"/>
  <c r="I22" i="7"/>
  <c r="H22" i="7"/>
  <c r="E23" i="7"/>
  <c r="I23" i="7"/>
  <c r="H23" i="7"/>
  <c r="E24" i="7"/>
  <c r="I24" i="7"/>
  <c r="H24" i="7"/>
  <c r="E25" i="7"/>
  <c r="I25" i="7"/>
  <c r="H25" i="7"/>
  <c r="E26" i="7"/>
  <c r="I26" i="7"/>
  <c r="H26" i="7"/>
  <c r="E27" i="7"/>
  <c r="I27" i="7"/>
  <c r="H27" i="7"/>
  <c r="E28" i="7"/>
  <c r="I28" i="7"/>
  <c r="H28" i="7"/>
  <c r="E29" i="7"/>
  <c r="I29" i="7"/>
  <c r="H29" i="7"/>
  <c r="E30" i="7"/>
  <c r="I30" i="7"/>
  <c r="H30" i="7"/>
  <c r="E31" i="7"/>
  <c r="I31" i="7"/>
  <c r="H31" i="7"/>
  <c r="E32" i="7"/>
  <c r="I32" i="7"/>
  <c r="H32" i="7"/>
  <c r="E33" i="7"/>
  <c r="I33" i="7"/>
  <c r="H33" i="7"/>
  <c r="E34" i="7"/>
  <c r="I34" i="7"/>
  <c r="H34" i="7"/>
  <c r="E35" i="7"/>
  <c r="I35" i="7"/>
  <c r="H35" i="7"/>
  <c r="E36" i="7"/>
  <c r="I36" i="7"/>
  <c r="H36" i="7"/>
  <c r="E37" i="7"/>
  <c r="I37" i="7"/>
  <c r="H37" i="7"/>
  <c r="E38" i="7"/>
  <c r="I38" i="7"/>
  <c r="H38" i="7"/>
  <c r="E39" i="7"/>
  <c r="I39" i="7"/>
  <c r="H39" i="7"/>
  <c r="E40" i="7"/>
  <c r="I40" i="7"/>
  <c r="H40" i="7"/>
  <c r="E41" i="7"/>
  <c r="I41" i="7"/>
  <c r="H41" i="7"/>
  <c r="E42" i="7"/>
  <c r="I42" i="7"/>
  <c r="H42" i="7"/>
  <c r="E43" i="7"/>
  <c r="I43" i="7"/>
  <c r="H43" i="7"/>
  <c r="E44" i="7"/>
  <c r="I44" i="7"/>
  <c r="H44" i="7"/>
  <c r="E45" i="7"/>
  <c r="I45" i="7"/>
  <c r="H45" i="7"/>
  <c r="E46" i="7"/>
  <c r="I46" i="7"/>
  <c r="H46" i="7"/>
  <c r="E47" i="7"/>
  <c r="I47" i="7"/>
  <c r="H47" i="7"/>
  <c r="E48" i="7"/>
  <c r="I48" i="7"/>
  <c r="H48" i="7"/>
  <c r="E49" i="7"/>
  <c r="I49" i="7"/>
  <c r="H49" i="7"/>
  <c r="E9" i="7"/>
  <c r="I9" i="7"/>
  <c r="H9" i="7"/>
  <c r="A8" i="5"/>
  <c r="X15" i="1"/>
  <c r="Y15" i="1"/>
  <c r="X16" i="1"/>
  <c r="Y16" i="1"/>
  <c r="X17" i="1"/>
  <c r="Y17" i="1"/>
  <c r="X18" i="1"/>
  <c r="Y18" i="1"/>
  <c r="X19" i="1"/>
  <c r="Y19" i="1"/>
  <c r="X20" i="1"/>
  <c r="Y20" i="1"/>
  <c r="X21" i="1"/>
  <c r="Y21" i="1"/>
  <c r="X22" i="1"/>
  <c r="Y22" i="1"/>
  <c r="X23" i="1"/>
  <c r="Y23" i="1"/>
  <c r="X24" i="1"/>
  <c r="Y24" i="1"/>
  <c r="X25" i="1"/>
  <c r="Y25" i="1"/>
  <c r="X26" i="1"/>
  <c r="Y26" i="1"/>
  <c r="X27" i="1"/>
  <c r="Y27" i="1"/>
  <c r="X28" i="1"/>
  <c r="Y28" i="1"/>
  <c r="X29" i="1"/>
  <c r="Y29" i="1"/>
  <c r="X30" i="1"/>
  <c r="Y30" i="1"/>
  <c r="X31" i="1"/>
  <c r="Y31" i="1"/>
  <c r="X32" i="1"/>
  <c r="Y32" i="1"/>
  <c r="X33" i="1"/>
  <c r="Y33" i="1"/>
  <c r="X34" i="1"/>
  <c r="Y34" i="1"/>
  <c r="X35" i="1"/>
  <c r="Y35" i="1"/>
  <c r="X36" i="1"/>
  <c r="Y36" i="1"/>
  <c r="X37" i="1"/>
  <c r="Y37" i="1"/>
  <c r="X38" i="1"/>
  <c r="Y38" i="1"/>
  <c r="X39" i="1"/>
  <c r="Y39" i="1"/>
  <c r="X40" i="1"/>
  <c r="Y40" i="1"/>
  <c r="X41" i="1"/>
  <c r="Y41" i="1"/>
  <c r="X42" i="1"/>
  <c r="Y42" i="1"/>
  <c r="X43" i="1"/>
  <c r="Y43" i="1"/>
  <c r="X44" i="1"/>
  <c r="Y44" i="1"/>
  <c r="X45" i="1"/>
  <c r="Y45" i="1"/>
  <c r="X46" i="1"/>
  <c r="Y46" i="1"/>
  <c r="X47" i="1"/>
  <c r="Y47" i="1"/>
  <c r="X48" i="1"/>
  <c r="Y48" i="1"/>
  <c r="X49" i="1"/>
  <c r="Y49" i="1"/>
  <c r="X50" i="1"/>
  <c r="Y50" i="1"/>
  <c r="X51" i="1"/>
  <c r="Y51" i="1"/>
  <c r="X52" i="1"/>
  <c r="Y52" i="1"/>
  <c r="X53" i="1"/>
  <c r="Y53" i="1"/>
  <c r="X54" i="1"/>
  <c r="Y54" i="1"/>
  <c r="X55" i="1"/>
  <c r="Y55" i="1"/>
  <c r="X56" i="1"/>
  <c r="Y56" i="1"/>
  <c r="X57" i="1"/>
  <c r="Y57" i="1"/>
  <c r="X58" i="1"/>
  <c r="Y58" i="1"/>
  <c r="X59" i="1"/>
  <c r="Y59" i="1"/>
  <c r="X60" i="1"/>
  <c r="Y60" i="1"/>
  <c r="X61" i="1"/>
  <c r="Y61" i="1"/>
  <c r="X62" i="1"/>
  <c r="Y62" i="1"/>
  <c r="X63" i="1"/>
  <c r="Y63" i="1"/>
  <c r="X64" i="1"/>
  <c r="Y64" i="1"/>
  <c r="X65" i="1"/>
  <c r="Y65" i="1"/>
  <c r="X66" i="1"/>
  <c r="Y66" i="1"/>
  <c r="X67" i="1"/>
  <c r="Y67" i="1"/>
  <c r="X68" i="1"/>
  <c r="Y68" i="1"/>
  <c r="X69" i="1"/>
  <c r="Y69" i="1"/>
  <c r="X70" i="1"/>
  <c r="Y70" i="1"/>
  <c r="X71" i="1"/>
  <c r="Y71" i="1"/>
  <c r="X72" i="1"/>
  <c r="Y72" i="1"/>
  <c r="X73" i="1"/>
  <c r="Y73" i="1"/>
  <c r="X74" i="1"/>
  <c r="Y74" i="1"/>
  <c r="X75" i="1"/>
  <c r="Y75" i="1"/>
  <c r="AA15" i="1"/>
  <c r="AC15" i="1"/>
  <c r="Q15" i="1"/>
  <c r="R15" i="1"/>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T15" i="1"/>
  <c r="V15" i="1"/>
  <c r="J15" i="1"/>
  <c r="K15" i="1"/>
  <c r="J16" i="1"/>
  <c r="K16" i="1"/>
  <c r="J17" i="1"/>
  <c r="K17" i="1"/>
  <c r="J18" i="1"/>
  <c r="K18" i="1"/>
  <c r="J19" i="1"/>
  <c r="K19" i="1"/>
  <c r="J20" i="1"/>
  <c r="K20" i="1"/>
  <c r="J21" i="1"/>
  <c r="K21" i="1"/>
  <c r="J22" i="1"/>
  <c r="K22" i="1"/>
  <c r="J23" i="1"/>
  <c r="K23" i="1"/>
  <c r="J24" i="1"/>
  <c r="K24" i="1"/>
  <c r="J25" i="1"/>
  <c r="K25" i="1"/>
  <c r="J26" i="1"/>
  <c r="K26" i="1"/>
  <c r="J27" i="1"/>
  <c r="K27" i="1"/>
  <c r="J28" i="1"/>
  <c r="K28"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J51" i="1"/>
  <c r="K51" i="1"/>
  <c r="J52" i="1"/>
  <c r="K52" i="1"/>
  <c r="J53" i="1"/>
  <c r="K53"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75" i="1"/>
  <c r="K75" i="1"/>
  <c r="M15" i="1"/>
  <c r="O15" i="1"/>
  <c r="B294" i="6"/>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D7" i="5"/>
  <c r="A15" i="1"/>
  <c r="A11" i="6"/>
  <c r="C11" i="6"/>
  <c r="D17" i="6"/>
  <c r="B17" i="6"/>
  <c r="D16" i="6"/>
  <c r="B16" i="6"/>
  <c r="D15" i="6"/>
  <c r="B15" i="6"/>
  <c r="D14" i="6"/>
  <c r="B14" i="6"/>
  <c r="D13" i="6"/>
  <c r="B13" i="6"/>
  <c r="D12" i="6"/>
  <c r="B12" i="6"/>
  <c r="F11" i="6"/>
  <c r="H11" i="6"/>
  <c r="I12" i="6"/>
  <c r="D299" i="6"/>
  <c r="B299" i="6"/>
  <c r="D298" i="6"/>
  <c r="B298" i="6"/>
  <c r="D297" i="6"/>
  <c r="B297" i="6"/>
  <c r="D296" i="6"/>
  <c r="B296" i="6"/>
  <c r="D295" i="6"/>
  <c r="B295" i="6"/>
  <c r="D294" i="6"/>
  <c r="I290" i="6"/>
  <c r="G290" i="6"/>
  <c r="D290" i="6"/>
  <c r="B290" i="6"/>
  <c r="I289" i="6"/>
  <c r="G289" i="6"/>
  <c r="D289" i="6"/>
  <c r="B289" i="6"/>
  <c r="I288" i="6"/>
  <c r="G288" i="6"/>
  <c r="D288" i="6"/>
  <c r="B288" i="6"/>
  <c r="I287" i="6"/>
  <c r="G287" i="6"/>
  <c r="D287" i="6"/>
  <c r="B287" i="6"/>
  <c r="I286" i="6"/>
  <c r="G286" i="6"/>
  <c r="D286" i="6"/>
  <c r="B286" i="6"/>
  <c r="I285" i="6"/>
  <c r="G285" i="6"/>
  <c r="D285" i="6"/>
  <c r="B285" i="6"/>
  <c r="I279" i="6"/>
  <c r="G279" i="6"/>
  <c r="D279" i="6"/>
  <c r="B279" i="6"/>
  <c r="I278" i="6"/>
  <c r="G278" i="6"/>
  <c r="D278" i="6"/>
  <c r="B278" i="6"/>
  <c r="I277" i="6"/>
  <c r="G277" i="6"/>
  <c r="D277" i="6"/>
  <c r="B277" i="6"/>
  <c r="I276" i="6"/>
  <c r="G276" i="6"/>
  <c r="D276" i="6"/>
  <c r="B276" i="6"/>
  <c r="I275" i="6"/>
  <c r="G275" i="6"/>
  <c r="D275" i="6"/>
  <c r="B275" i="6"/>
  <c r="I274" i="6"/>
  <c r="G274" i="6"/>
  <c r="D274" i="6"/>
  <c r="B274" i="6"/>
  <c r="I270" i="6"/>
  <c r="G270" i="6"/>
  <c r="D270" i="6"/>
  <c r="B270" i="6"/>
  <c r="I269" i="6"/>
  <c r="G269" i="6"/>
  <c r="D269" i="6"/>
  <c r="B269" i="6"/>
  <c r="I268" i="6"/>
  <c r="G268" i="6"/>
  <c r="D268" i="6"/>
  <c r="B268" i="6"/>
  <c r="I267" i="6"/>
  <c r="G267" i="6"/>
  <c r="D267" i="6"/>
  <c r="B267" i="6"/>
  <c r="I266" i="6"/>
  <c r="G266" i="6"/>
  <c r="D266" i="6"/>
  <c r="B266" i="6"/>
  <c r="I265" i="6"/>
  <c r="G265" i="6"/>
  <c r="D265" i="6"/>
  <c r="B265" i="6"/>
  <c r="I261" i="6"/>
  <c r="G261" i="6"/>
  <c r="D261" i="6"/>
  <c r="B261" i="6"/>
  <c r="I260" i="6"/>
  <c r="G260" i="6"/>
  <c r="D260" i="6"/>
  <c r="B260" i="6"/>
  <c r="I259" i="6"/>
  <c r="G259" i="6"/>
  <c r="D259" i="6"/>
  <c r="B259" i="6"/>
  <c r="I258" i="6"/>
  <c r="G258" i="6"/>
  <c r="D258" i="6"/>
  <c r="B258" i="6"/>
  <c r="I257" i="6"/>
  <c r="G257" i="6"/>
  <c r="D257" i="6"/>
  <c r="B257" i="6"/>
  <c r="I256" i="6"/>
  <c r="G256" i="6"/>
  <c r="D256" i="6"/>
  <c r="B256" i="6"/>
  <c r="I252" i="6"/>
  <c r="G252" i="6"/>
  <c r="D252" i="6"/>
  <c r="B252" i="6"/>
  <c r="I251" i="6"/>
  <c r="G251" i="6"/>
  <c r="D251" i="6"/>
  <c r="B251" i="6"/>
  <c r="I250" i="6"/>
  <c r="G250" i="6"/>
  <c r="D250" i="6"/>
  <c r="B250" i="6"/>
  <c r="I249" i="6"/>
  <c r="G249" i="6"/>
  <c r="D249" i="6"/>
  <c r="B249" i="6"/>
  <c r="I248" i="6"/>
  <c r="G248" i="6"/>
  <c r="D248" i="6"/>
  <c r="B248" i="6"/>
  <c r="I247" i="6"/>
  <c r="G247" i="6"/>
  <c r="D247" i="6"/>
  <c r="B247" i="6"/>
  <c r="I243" i="6"/>
  <c r="G243" i="6"/>
  <c r="D243" i="6"/>
  <c r="B243" i="6"/>
  <c r="I242" i="6"/>
  <c r="G242" i="6"/>
  <c r="D242" i="6"/>
  <c r="B242" i="6"/>
  <c r="I241" i="6"/>
  <c r="G241" i="6"/>
  <c r="D241" i="6"/>
  <c r="B241" i="6"/>
  <c r="I240" i="6"/>
  <c r="G240" i="6"/>
  <c r="D240" i="6"/>
  <c r="B240" i="6"/>
  <c r="I239" i="6"/>
  <c r="G239" i="6"/>
  <c r="D239" i="6"/>
  <c r="B239" i="6"/>
  <c r="I238" i="6"/>
  <c r="G238" i="6"/>
  <c r="D238" i="6"/>
  <c r="B238" i="6"/>
  <c r="I232" i="6"/>
  <c r="G232" i="6"/>
  <c r="D232" i="6"/>
  <c r="B232" i="6"/>
  <c r="I231" i="6"/>
  <c r="G231" i="6"/>
  <c r="D231" i="6"/>
  <c r="B231" i="6"/>
  <c r="I230" i="6"/>
  <c r="G230" i="6"/>
  <c r="D230" i="6"/>
  <c r="B230" i="6"/>
  <c r="I229" i="6"/>
  <c r="G229" i="6"/>
  <c r="D229" i="6"/>
  <c r="B229" i="6"/>
  <c r="I228" i="6"/>
  <c r="G228" i="6"/>
  <c r="D228" i="6"/>
  <c r="B228" i="6"/>
  <c r="I227" i="6"/>
  <c r="G227" i="6"/>
  <c r="D227" i="6"/>
  <c r="B227" i="6"/>
  <c r="I223" i="6"/>
  <c r="G223" i="6"/>
  <c r="D223" i="6"/>
  <c r="B223" i="6"/>
  <c r="I222" i="6"/>
  <c r="G222" i="6"/>
  <c r="D222" i="6"/>
  <c r="B222" i="6"/>
  <c r="I221" i="6"/>
  <c r="G221" i="6"/>
  <c r="D221" i="6"/>
  <c r="B221" i="6"/>
  <c r="I220" i="6"/>
  <c r="G220" i="6"/>
  <c r="D220" i="6"/>
  <c r="B220" i="6"/>
  <c r="I219" i="6"/>
  <c r="G219" i="6"/>
  <c r="D219" i="6"/>
  <c r="B219" i="6"/>
  <c r="I218" i="6"/>
  <c r="G218" i="6"/>
  <c r="D218" i="6"/>
  <c r="B218" i="6"/>
  <c r="I214" i="6"/>
  <c r="G214" i="6"/>
  <c r="D214" i="6"/>
  <c r="B214" i="6"/>
  <c r="I213" i="6"/>
  <c r="G213" i="6"/>
  <c r="D213" i="6"/>
  <c r="B213" i="6"/>
  <c r="I212" i="6"/>
  <c r="G212" i="6"/>
  <c r="D212" i="6"/>
  <c r="B212" i="6"/>
  <c r="I211" i="6"/>
  <c r="G211" i="6"/>
  <c r="D211" i="6"/>
  <c r="B211" i="6"/>
  <c r="I210" i="6"/>
  <c r="G210" i="6"/>
  <c r="D210" i="6"/>
  <c r="B210" i="6"/>
  <c r="I209" i="6"/>
  <c r="G209" i="6"/>
  <c r="D209" i="6"/>
  <c r="B209" i="6"/>
  <c r="I205" i="6"/>
  <c r="G205" i="6"/>
  <c r="D205" i="6"/>
  <c r="B205" i="6"/>
  <c r="I204" i="6"/>
  <c r="G204" i="6"/>
  <c r="D204" i="6"/>
  <c r="B204" i="6"/>
  <c r="I203" i="6"/>
  <c r="G203" i="6"/>
  <c r="D203" i="6"/>
  <c r="B203" i="6"/>
  <c r="I202" i="6"/>
  <c r="G202" i="6"/>
  <c r="D202" i="6"/>
  <c r="B202" i="6"/>
  <c r="I201" i="6"/>
  <c r="G201" i="6"/>
  <c r="D201" i="6"/>
  <c r="B201" i="6"/>
  <c r="I200" i="6"/>
  <c r="G200" i="6"/>
  <c r="D200" i="6"/>
  <c r="B200" i="6"/>
  <c r="I196" i="6"/>
  <c r="G196" i="6"/>
  <c r="D196" i="6"/>
  <c r="B196" i="6"/>
  <c r="I195" i="6"/>
  <c r="G195" i="6"/>
  <c r="D195" i="6"/>
  <c r="B195" i="6"/>
  <c r="I194" i="6"/>
  <c r="G194" i="6"/>
  <c r="D194" i="6"/>
  <c r="B194" i="6"/>
  <c r="I193" i="6"/>
  <c r="G193" i="6"/>
  <c r="D193" i="6"/>
  <c r="B193" i="6"/>
  <c r="I192" i="6"/>
  <c r="G192" i="6"/>
  <c r="D192" i="6"/>
  <c r="B192" i="6"/>
  <c r="I191" i="6"/>
  <c r="G191" i="6"/>
  <c r="D191" i="6"/>
  <c r="B191" i="6"/>
  <c r="I185" i="6"/>
  <c r="G185" i="6"/>
  <c r="D185" i="6"/>
  <c r="B185" i="6"/>
  <c r="I184" i="6"/>
  <c r="G184" i="6"/>
  <c r="D184" i="6"/>
  <c r="B184" i="6"/>
  <c r="I183" i="6"/>
  <c r="G183" i="6"/>
  <c r="D183" i="6"/>
  <c r="B183" i="6"/>
  <c r="I182" i="6"/>
  <c r="G182" i="6"/>
  <c r="D182" i="6"/>
  <c r="B182" i="6"/>
  <c r="I181" i="6"/>
  <c r="G181" i="6"/>
  <c r="D181" i="6"/>
  <c r="B181" i="6"/>
  <c r="I180" i="6"/>
  <c r="G180" i="6"/>
  <c r="D180" i="6"/>
  <c r="B180" i="6"/>
  <c r="I176" i="6"/>
  <c r="G176" i="6"/>
  <c r="D176" i="6"/>
  <c r="B176" i="6"/>
  <c r="I175" i="6"/>
  <c r="G175" i="6"/>
  <c r="D175" i="6"/>
  <c r="B175" i="6"/>
  <c r="I174" i="6"/>
  <c r="G174" i="6"/>
  <c r="D174" i="6"/>
  <c r="B174" i="6"/>
  <c r="I173" i="6"/>
  <c r="G173" i="6"/>
  <c r="D173" i="6"/>
  <c r="B173" i="6"/>
  <c r="I172" i="6"/>
  <c r="G172" i="6"/>
  <c r="D172" i="6"/>
  <c r="B172" i="6"/>
  <c r="I171" i="6"/>
  <c r="G171" i="6"/>
  <c r="D171" i="6"/>
  <c r="B171" i="6"/>
  <c r="I167" i="6"/>
  <c r="G167" i="6"/>
  <c r="D167" i="6"/>
  <c r="B167" i="6"/>
  <c r="I166" i="6"/>
  <c r="G166" i="6"/>
  <c r="D166" i="6"/>
  <c r="B166" i="6"/>
  <c r="I165" i="6"/>
  <c r="G165" i="6"/>
  <c r="D165" i="6"/>
  <c r="B165" i="6"/>
  <c r="I164" i="6"/>
  <c r="G164" i="6"/>
  <c r="D164" i="6"/>
  <c r="B164" i="6"/>
  <c r="I163" i="6"/>
  <c r="G163" i="6"/>
  <c r="D163" i="6"/>
  <c r="B163" i="6"/>
  <c r="I162" i="6"/>
  <c r="G162" i="6"/>
  <c r="D162" i="6"/>
  <c r="B162" i="6"/>
  <c r="I158" i="6"/>
  <c r="G158" i="6"/>
  <c r="D158" i="6"/>
  <c r="B158" i="6"/>
  <c r="I157" i="6"/>
  <c r="G157" i="6"/>
  <c r="D157" i="6"/>
  <c r="B157" i="6"/>
  <c r="I156" i="6"/>
  <c r="G156" i="6"/>
  <c r="D156" i="6"/>
  <c r="B156" i="6"/>
  <c r="I155" i="6"/>
  <c r="G155" i="6"/>
  <c r="D155" i="6"/>
  <c r="B155" i="6"/>
  <c r="I154" i="6"/>
  <c r="G154" i="6"/>
  <c r="D154" i="6"/>
  <c r="B154" i="6"/>
  <c r="I153" i="6"/>
  <c r="G153" i="6"/>
  <c r="D153" i="6"/>
  <c r="B153" i="6"/>
  <c r="I149" i="6"/>
  <c r="G149" i="6"/>
  <c r="D149" i="6"/>
  <c r="B149" i="6"/>
  <c r="I148" i="6"/>
  <c r="G148" i="6"/>
  <c r="D148" i="6"/>
  <c r="B148" i="6"/>
  <c r="I147" i="6"/>
  <c r="G147" i="6"/>
  <c r="D147" i="6"/>
  <c r="B147" i="6"/>
  <c r="I146" i="6"/>
  <c r="G146" i="6"/>
  <c r="D146" i="6"/>
  <c r="B146" i="6"/>
  <c r="I145" i="6"/>
  <c r="G145" i="6"/>
  <c r="D145" i="6"/>
  <c r="B145" i="6"/>
  <c r="I144" i="6"/>
  <c r="G144" i="6"/>
  <c r="D144" i="6"/>
  <c r="B144" i="6"/>
  <c r="I138" i="6"/>
  <c r="G138" i="6"/>
  <c r="D138" i="6"/>
  <c r="B138" i="6"/>
  <c r="I137" i="6"/>
  <c r="G137" i="6"/>
  <c r="D137" i="6"/>
  <c r="B137" i="6"/>
  <c r="I136" i="6"/>
  <c r="G136" i="6"/>
  <c r="D136" i="6"/>
  <c r="B136" i="6"/>
  <c r="I135" i="6"/>
  <c r="G135" i="6"/>
  <c r="D135" i="6"/>
  <c r="B135" i="6"/>
  <c r="I134" i="6"/>
  <c r="G134" i="6"/>
  <c r="D134" i="6"/>
  <c r="B134" i="6"/>
  <c r="I133" i="6"/>
  <c r="G133" i="6"/>
  <c r="D133" i="6"/>
  <c r="B133" i="6"/>
  <c r="I129" i="6"/>
  <c r="G129" i="6"/>
  <c r="D129" i="6"/>
  <c r="B129" i="6"/>
  <c r="I128" i="6"/>
  <c r="G128" i="6"/>
  <c r="D128" i="6"/>
  <c r="B128" i="6"/>
  <c r="I127" i="6"/>
  <c r="G127" i="6"/>
  <c r="D127" i="6"/>
  <c r="B127" i="6"/>
  <c r="I126" i="6"/>
  <c r="G126" i="6"/>
  <c r="D126" i="6"/>
  <c r="B126" i="6"/>
  <c r="I125" i="6"/>
  <c r="G125" i="6"/>
  <c r="D125" i="6"/>
  <c r="B125" i="6"/>
  <c r="I124" i="6"/>
  <c r="G124" i="6"/>
  <c r="D124" i="6"/>
  <c r="B124" i="6"/>
  <c r="I120" i="6"/>
  <c r="G120" i="6"/>
  <c r="D120" i="6"/>
  <c r="B120" i="6"/>
  <c r="I119" i="6"/>
  <c r="G119" i="6"/>
  <c r="D119" i="6"/>
  <c r="B119" i="6"/>
  <c r="I118" i="6"/>
  <c r="G118" i="6"/>
  <c r="D118" i="6"/>
  <c r="B118" i="6"/>
  <c r="I117" i="6"/>
  <c r="G117" i="6"/>
  <c r="D117" i="6"/>
  <c r="B117" i="6"/>
  <c r="I116" i="6"/>
  <c r="G116" i="6"/>
  <c r="D116" i="6"/>
  <c r="B116" i="6"/>
  <c r="I115" i="6"/>
  <c r="G115" i="6"/>
  <c r="D115" i="6"/>
  <c r="B115" i="6"/>
  <c r="I111" i="6"/>
  <c r="G111" i="6"/>
  <c r="D111" i="6"/>
  <c r="B111" i="6"/>
  <c r="I110" i="6"/>
  <c r="G110" i="6"/>
  <c r="D110" i="6"/>
  <c r="B110" i="6"/>
  <c r="I109" i="6"/>
  <c r="G109" i="6"/>
  <c r="D109" i="6"/>
  <c r="B109" i="6"/>
  <c r="I108" i="6"/>
  <c r="G108" i="6"/>
  <c r="D108" i="6"/>
  <c r="B108" i="6"/>
  <c r="I107" i="6"/>
  <c r="G107" i="6"/>
  <c r="D107" i="6"/>
  <c r="B107" i="6"/>
  <c r="I106" i="6"/>
  <c r="G106" i="6"/>
  <c r="D106" i="6"/>
  <c r="B106" i="6"/>
  <c r="I102" i="6"/>
  <c r="G102" i="6"/>
  <c r="D102" i="6"/>
  <c r="B102" i="6"/>
  <c r="I101" i="6"/>
  <c r="G101" i="6"/>
  <c r="D101" i="6"/>
  <c r="B101" i="6"/>
  <c r="I100" i="6"/>
  <c r="G100" i="6"/>
  <c r="D100" i="6"/>
  <c r="B100" i="6"/>
  <c r="I99" i="6"/>
  <c r="G99" i="6"/>
  <c r="D99" i="6"/>
  <c r="B99" i="6"/>
  <c r="I98" i="6"/>
  <c r="G98" i="6"/>
  <c r="D98" i="6"/>
  <c r="B98" i="6"/>
  <c r="I97" i="6"/>
  <c r="G97" i="6"/>
  <c r="D97" i="6"/>
  <c r="B97" i="6"/>
  <c r="I91" i="6"/>
  <c r="G91" i="6"/>
  <c r="D91" i="6"/>
  <c r="B91" i="6"/>
  <c r="I90" i="6"/>
  <c r="G90" i="6"/>
  <c r="D90" i="6"/>
  <c r="B90" i="6"/>
  <c r="I89" i="6"/>
  <c r="G89" i="6"/>
  <c r="D89" i="6"/>
  <c r="B89" i="6"/>
  <c r="I88" i="6"/>
  <c r="G88" i="6"/>
  <c r="D88" i="6"/>
  <c r="B88" i="6"/>
  <c r="I87" i="6"/>
  <c r="G87" i="6"/>
  <c r="D87" i="6"/>
  <c r="B87" i="6"/>
  <c r="I86" i="6"/>
  <c r="G86" i="6"/>
  <c r="D86" i="6"/>
  <c r="B86" i="6"/>
  <c r="I82" i="6"/>
  <c r="G82" i="6"/>
  <c r="D82" i="6"/>
  <c r="B82" i="6"/>
  <c r="I81" i="6"/>
  <c r="G81" i="6"/>
  <c r="D81" i="6"/>
  <c r="B81" i="6"/>
  <c r="I80" i="6"/>
  <c r="G80" i="6"/>
  <c r="D80" i="6"/>
  <c r="B80" i="6"/>
  <c r="I79" i="6"/>
  <c r="G79" i="6"/>
  <c r="D79" i="6"/>
  <c r="B79" i="6"/>
  <c r="I78" i="6"/>
  <c r="G78" i="6"/>
  <c r="D78" i="6"/>
  <c r="B78" i="6"/>
  <c r="I77" i="6"/>
  <c r="G77" i="6"/>
  <c r="D77" i="6"/>
  <c r="B77" i="6"/>
  <c r="I73" i="6"/>
  <c r="G73" i="6"/>
  <c r="D73" i="6"/>
  <c r="B73" i="6"/>
  <c r="I72" i="6"/>
  <c r="G72" i="6"/>
  <c r="D72" i="6"/>
  <c r="B72" i="6"/>
  <c r="I71" i="6"/>
  <c r="G71" i="6"/>
  <c r="D71" i="6"/>
  <c r="B71" i="6"/>
  <c r="I70" i="6"/>
  <c r="G70" i="6"/>
  <c r="D70" i="6"/>
  <c r="B70" i="6"/>
  <c r="I69" i="6"/>
  <c r="G69" i="6"/>
  <c r="D69" i="6"/>
  <c r="B69" i="6"/>
  <c r="I68" i="6"/>
  <c r="G68" i="6"/>
  <c r="D68" i="6"/>
  <c r="B68" i="6"/>
  <c r="I64" i="6"/>
  <c r="G64" i="6"/>
  <c r="D64" i="6"/>
  <c r="B64" i="6"/>
  <c r="I63" i="6"/>
  <c r="G63" i="6"/>
  <c r="D63" i="6"/>
  <c r="B63" i="6"/>
  <c r="I62" i="6"/>
  <c r="G62" i="6"/>
  <c r="D62" i="6"/>
  <c r="B62" i="6"/>
  <c r="I61" i="6"/>
  <c r="G61" i="6"/>
  <c r="D61" i="6"/>
  <c r="B61" i="6"/>
  <c r="I60" i="6"/>
  <c r="G60" i="6"/>
  <c r="D60" i="6"/>
  <c r="B60" i="6"/>
  <c r="I59" i="6"/>
  <c r="G59" i="6"/>
  <c r="D59" i="6"/>
  <c r="B59" i="6"/>
  <c r="I55" i="6"/>
  <c r="G55" i="6"/>
  <c r="D55" i="6"/>
  <c r="B55" i="6"/>
  <c r="I54" i="6"/>
  <c r="G54" i="6"/>
  <c r="D54" i="6"/>
  <c r="B54" i="6"/>
  <c r="I53" i="6"/>
  <c r="G53" i="6"/>
  <c r="D53" i="6"/>
  <c r="B53" i="6"/>
  <c r="I52" i="6"/>
  <c r="G52" i="6"/>
  <c r="D52" i="6"/>
  <c r="B52" i="6"/>
  <c r="I51" i="6"/>
  <c r="G51" i="6"/>
  <c r="D51" i="6"/>
  <c r="B51" i="6"/>
  <c r="I50" i="6"/>
  <c r="G50" i="6"/>
  <c r="D50" i="6"/>
  <c r="B50" i="6"/>
  <c r="I44" i="6"/>
  <c r="G44" i="6"/>
  <c r="D44" i="6"/>
  <c r="B44" i="6"/>
  <c r="I43" i="6"/>
  <c r="G43" i="6"/>
  <c r="D43" i="6"/>
  <c r="B43" i="6"/>
  <c r="I42" i="6"/>
  <c r="G42" i="6"/>
  <c r="D42" i="6"/>
  <c r="B42" i="6"/>
  <c r="I41" i="6"/>
  <c r="G41" i="6"/>
  <c r="D41" i="6"/>
  <c r="B41" i="6"/>
  <c r="I40" i="6"/>
  <c r="G40" i="6"/>
  <c r="D40" i="6"/>
  <c r="B40" i="6"/>
  <c r="I39" i="6"/>
  <c r="G39" i="6"/>
  <c r="D39" i="6"/>
  <c r="B39" i="6"/>
  <c r="I35" i="6"/>
  <c r="G35" i="6"/>
  <c r="D35" i="6"/>
  <c r="B35" i="6"/>
  <c r="I34" i="6"/>
  <c r="G34" i="6"/>
  <c r="D34" i="6"/>
  <c r="B34" i="6"/>
  <c r="I33" i="6"/>
  <c r="G33" i="6"/>
  <c r="D33" i="6"/>
  <c r="B33" i="6"/>
  <c r="I32" i="6"/>
  <c r="G32" i="6"/>
  <c r="D32" i="6"/>
  <c r="B32" i="6"/>
  <c r="I31" i="6"/>
  <c r="G31" i="6"/>
  <c r="D31" i="6"/>
  <c r="B31" i="6"/>
  <c r="I30" i="6"/>
  <c r="G30" i="6"/>
  <c r="D30" i="6"/>
  <c r="B30" i="6"/>
  <c r="I26" i="6"/>
  <c r="G26" i="6"/>
  <c r="D26" i="6"/>
  <c r="B26" i="6"/>
  <c r="I25" i="6"/>
  <c r="G25" i="6"/>
  <c r="D25" i="6"/>
  <c r="B25" i="6"/>
  <c r="I24" i="6"/>
  <c r="G24" i="6"/>
  <c r="D24" i="6"/>
  <c r="B24" i="6"/>
  <c r="I23" i="6"/>
  <c r="G23" i="6"/>
  <c r="D23" i="6"/>
  <c r="B23" i="6"/>
  <c r="I22" i="6"/>
  <c r="G22" i="6"/>
  <c r="D22" i="6"/>
  <c r="B22" i="6"/>
  <c r="I21" i="6"/>
  <c r="G21" i="6"/>
  <c r="D21" i="6"/>
  <c r="B21" i="6"/>
  <c r="I16" i="6"/>
  <c r="I17" i="6"/>
  <c r="G17" i="6"/>
  <c r="G16" i="6"/>
  <c r="I15" i="6"/>
  <c r="G15" i="6"/>
  <c r="I14" i="6"/>
  <c r="G14" i="6"/>
  <c r="I13" i="6"/>
  <c r="G13" i="6"/>
  <c r="G12" i="6"/>
  <c r="A9" i="5"/>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F10" i="7"/>
  <c r="G10" i="7"/>
  <c r="J10" i="7"/>
  <c r="K10" i="7"/>
  <c r="L10" i="7"/>
  <c r="M10" i="7"/>
  <c r="N10" i="7"/>
  <c r="O10" i="7"/>
  <c r="P10" i="7"/>
  <c r="F11" i="7"/>
  <c r="G11" i="7"/>
  <c r="J11" i="7"/>
  <c r="K11" i="7"/>
  <c r="L11" i="7"/>
  <c r="M11" i="7"/>
  <c r="N11" i="7"/>
  <c r="O11" i="7"/>
  <c r="P11" i="7"/>
  <c r="F12" i="7"/>
  <c r="G12" i="7"/>
  <c r="J12" i="7"/>
  <c r="K12" i="7"/>
  <c r="L12" i="7"/>
  <c r="M12" i="7"/>
  <c r="N12" i="7"/>
  <c r="O12" i="7"/>
  <c r="P12" i="7"/>
  <c r="F13" i="7"/>
  <c r="G13" i="7"/>
  <c r="J13" i="7"/>
  <c r="K13" i="7"/>
  <c r="L13" i="7"/>
  <c r="M13" i="7"/>
  <c r="N13" i="7"/>
  <c r="O13" i="7"/>
  <c r="P13" i="7"/>
  <c r="F14" i="7"/>
  <c r="G14" i="7"/>
  <c r="J14" i="7"/>
  <c r="K14" i="7"/>
  <c r="L14" i="7"/>
  <c r="M14" i="7"/>
  <c r="N14" i="7"/>
  <c r="O14" i="7"/>
  <c r="P14" i="7"/>
  <c r="F15" i="7"/>
  <c r="G15" i="7"/>
  <c r="J15" i="7"/>
  <c r="K15" i="7"/>
  <c r="L15" i="7"/>
  <c r="M15" i="7"/>
  <c r="N15" i="7"/>
  <c r="O15" i="7"/>
  <c r="P15" i="7"/>
  <c r="F16" i="7"/>
  <c r="G16" i="7"/>
  <c r="J16" i="7"/>
  <c r="K16" i="7"/>
  <c r="L16" i="7"/>
  <c r="M16" i="7"/>
  <c r="N16" i="7"/>
  <c r="O16" i="7"/>
  <c r="P16" i="7"/>
  <c r="F17" i="7"/>
  <c r="G17" i="7"/>
  <c r="J17" i="7"/>
  <c r="K17" i="7"/>
  <c r="L17" i="7"/>
  <c r="M17" i="7"/>
  <c r="N17" i="7"/>
  <c r="O17" i="7"/>
  <c r="P17" i="7"/>
  <c r="F18" i="7"/>
  <c r="G18" i="7"/>
  <c r="J18" i="7"/>
  <c r="K18" i="7"/>
  <c r="L18" i="7"/>
  <c r="M18" i="7"/>
  <c r="N18" i="7"/>
  <c r="O18" i="7"/>
  <c r="P18" i="7"/>
  <c r="F19" i="7"/>
  <c r="G19" i="7"/>
  <c r="J19" i="7"/>
  <c r="K19" i="7"/>
  <c r="L19" i="7"/>
  <c r="M19" i="7"/>
  <c r="N19" i="7"/>
  <c r="O19" i="7"/>
  <c r="P19" i="7"/>
  <c r="F20" i="7"/>
  <c r="G20" i="7"/>
  <c r="J20" i="7"/>
  <c r="K20" i="7"/>
  <c r="L20" i="7"/>
  <c r="M20" i="7"/>
  <c r="N20" i="7"/>
  <c r="O20" i="7"/>
  <c r="P20" i="7"/>
  <c r="F21" i="7"/>
  <c r="G21" i="7"/>
  <c r="J21" i="7"/>
  <c r="K21" i="7"/>
  <c r="L21" i="7"/>
  <c r="M21" i="7"/>
  <c r="N21" i="7"/>
  <c r="O21" i="7"/>
  <c r="P21" i="7"/>
  <c r="F22" i="7"/>
  <c r="G22" i="7"/>
  <c r="J22" i="7"/>
  <c r="K22" i="7"/>
  <c r="L22" i="7"/>
  <c r="M22" i="7"/>
  <c r="N22" i="7"/>
  <c r="O22" i="7"/>
  <c r="P22" i="7"/>
  <c r="F23" i="7"/>
  <c r="G23" i="7"/>
  <c r="J23" i="7"/>
  <c r="K23" i="7"/>
  <c r="L23" i="7"/>
  <c r="M23" i="7"/>
  <c r="N23" i="7"/>
  <c r="O23" i="7"/>
  <c r="P23" i="7"/>
  <c r="F24" i="7"/>
  <c r="G24" i="7"/>
  <c r="J24" i="7"/>
  <c r="K24" i="7"/>
  <c r="L24" i="7"/>
  <c r="M24" i="7"/>
  <c r="N24" i="7"/>
  <c r="O24" i="7"/>
  <c r="P24" i="7"/>
  <c r="F25" i="7"/>
  <c r="G25" i="7"/>
  <c r="J25" i="7"/>
  <c r="K25" i="7"/>
  <c r="L25" i="7"/>
  <c r="M25" i="7"/>
  <c r="N25" i="7"/>
  <c r="O25" i="7"/>
  <c r="P25" i="7"/>
  <c r="F26" i="7"/>
  <c r="G26" i="7"/>
  <c r="J26" i="7"/>
  <c r="K26" i="7"/>
  <c r="L26" i="7"/>
  <c r="M26" i="7"/>
  <c r="N26" i="7"/>
  <c r="O26" i="7"/>
  <c r="P26" i="7"/>
  <c r="F27" i="7"/>
  <c r="G27" i="7"/>
  <c r="J27" i="7"/>
  <c r="K27" i="7"/>
  <c r="L27" i="7"/>
  <c r="M27" i="7"/>
  <c r="N27" i="7"/>
  <c r="O27" i="7"/>
  <c r="P27" i="7"/>
  <c r="F28" i="7"/>
  <c r="G28" i="7"/>
  <c r="J28" i="7"/>
  <c r="K28" i="7"/>
  <c r="L28" i="7"/>
  <c r="M28" i="7"/>
  <c r="N28" i="7"/>
  <c r="O28" i="7"/>
  <c r="P28" i="7"/>
  <c r="F29" i="7"/>
  <c r="G29" i="7"/>
  <c r="J29" i="7"/>
  <c r="K29" i="7"/>
  <c r="L29" i="7"/>
  <c r="M29" i="7"/>
  <c r="N29" i="7"/>
  <c r="O29" i="7"/>
  <c r="P29" i="7"/>
  <c r="F30" i="7"/>
  <c r="G30" i="7"/>
  <c r="J30" i="7"/>
  <c r="K30" i="7"/>
  <c r="L30" i="7"/>
  <c r="M30" i="7"/>
  <c r="N30" i="7"/>
  <c r="O30" i="7"/>
  <c r="P30" i="7"/>
  <c r="F31" i="7"/>
  <c r="G31" i="7"/>
  <c r="J31" i="7"/>
  <c r="K31" i="7"/>
  <c r="L31" i="7"/>
  <c r="M31" i="7"/>
  <c r="N31" i="7"/>
  <c r="O31" i="7"/>
  <c r="P31" i="7"/>
  <c r="F32" i="7"/>
  <c r="G32" i="7"/>
  <c r="J32" i="7"/>
  <c r="K32" i="7"/>
  <c r="L32" i="7"/>
  <c r="M32" i="7"/>
  <c r="N32" i="7"/>
  <c r="O32" i="7"/>
  <c r="P32" i="7"/>
  <c r="F33" i="7"/>
  <c r="G33" i="7"/>
  <c r="J33" i="7"/>
  <c r="K33" i="7"/>
  <c r="L33" i="7"/>
  <c r="M33" i="7"/>
  <c r="N33" i="7"/>
  <c r="O33" i="7"/>
  <c r="P33" i="7"/>
  <c r="F34" i="7"/>
  <c r="G34" i="7"/>
  <c r="J34" i="7"/>
  <c r="K34" i="7"/>
  <c r="L34" i="7"/>
  <c r="M34" i="7"/>
  <c r="N34" i="7"/>
  <c r="O34" i="7"/>
  <c r="P34" i="7"/>
  <c r="F35" i="7"/>
  <c r="G35" i="7"/>
  <c r="J35" i="7"/>
  <c r="K35" i="7"/>
  <c r="L35" i="7"/>
  <c r="M35" i="7"/>
  <c r="N35" i="7"/>
  <c r="O35" i="7"/>
  <c r="P35" i="7"/>
  <c r="F36" i="7"/>
  <c r="G36" i="7"/>
  <c r="J36" i="7"/>
  <c r="K36" i="7"/>
  <c r="L36" i="7"/>
  <c r="M36" i="7"/>
  <c r="N36" i="7"/>
  <c r="O36" i="7"/>
  <c r="P36" i="7"/>
  <c r="F37" i="7"/>
  <c r="G37" i="7"/>
  <c r="J37" i="7"/>
  <c r="K37" i="7"/>
  <c r="L37" i="7"/>
  <c r="M37" i="7"/>
  <c r="N37" i="7"/>
  <c r="O37" i="7"/>
  <c r="P37" i="7"/>
  <c r="F38" i="7"/>
  <c r="G38" i="7"/>
  <c r="J38" i="7"/>
  <c r="K38" i="7"/>
  <c r="L38" i="7"/>
  <c r="M38" i="7"/>
  <c r="N38" i="7"/>
  <c r="O38" i="7"/>
  <c r="P38" i="7"/>
  <c r="F39" i="7"/>
  <c r="G39" i="7"/>
  <c r="J39" i="7"/>
  <c r="K39" i="7"/>
  <c r="L39" i="7"/>
  <c r="M39" i="7"/>
  <c r="N39" i="7"/>
  <c r="O39" i="7"/>
  <c r="P39" i="7"/>
  <c r="F40" i="7"/>
  <c r="G40" i="7"/>
  <c r="J40" i="7"/>
  <c r="K40" i="7"/>
  <c r="L40" i="7"/>
  <c r="M40" i="7"/>
  <c r="N40" i="7"/>
  <c r="O40" i="7"/>
  <c r="P40" i="7"/>
  <c r="F41" i="7"/>
  <c r="G41" i="7"/>
  <c r="J41" i="7"/>
  <c r="K41" i="7"/>
  <c r="L41" i="7"/>
  <c r="M41" i="7"/>
  <c r="N41" i="7"/>
  <c r="O41" i="7"/>
  <c r="P41" i="7"/>
  <c r="F42" i="7"/>
  <c r="G42" i="7"/>
  <c r="J42" i="7"/>
  <c r="K42" i="7"/>
  <c r="L42" i="7"/>
  <c r="M42" i="7"/>
  <c r="N42" i="7"/>
  <c r="O42" i="7"/>
  <c r="P42" i="7"/>
  <c r="F43" i="7"/>
  <c r="G43" i="7"/>
  <c r="J43" i="7"/>
  <c r="K43" i="7"/>
  <c r="L43" i="7"/>
  <c r="M43" i="7"/>
  <c r="N43" i="7"/>
  <c r="O43" i="7"/>
  <c r="P43" i="7"/>
  <c r="F44" i="7"/>
  <c r="G44" i="7"/>
  <c r="J44" i="7"/>
  <c r="K44" i="7"/>
  <c r="L44" i="7"/>
  <c r="M44" i="7"/>
  <c r="N44" i="7"/>
  <c r="O44" i="7"/>
  <c r="P44" i="7"/>
  <c r="F45" i="7"/>
  <c r="G45" i="7"/>
  <c r="J45" i="7"/>
  <c r="K45" i="7"/>
  <c r="L45" i="7"/>
  <c r="M45" i="7"/>
  <c r="N45" i="7"/>
  <c r="O45" i="7"/>
  <c r="P45" i="7"/>
  <c r="F46" i="7"/>
  <c r="G46" i="7"/>
  <c r="J46" i="7"/>
  <c r="K46" i="7"/>
  <c r="L46" i="7"/>
  <c r="M46" i="7"/>
  <c r="N46" i="7"/>
  <c r="O46" i="7"/>
  <c r="P46" i="7"/>
  <c r="F47" i="7"/>
  <c r="G47" i="7"/>
  <c r="J47" i="7"/>
  <c r="K47" i="7"/>
  <c r="L47" i="7"/>
  <c r="M47" i="7"/>
  <c r="N47" i="7"/>
  <c r="O47" i="7"/>
  <c r="P47" i="7"/>
  <c r="F48" i="7"/>
  <c r="G48" i="7"/>
  <c r="J48" i="7"/>
  <c r="K48" i="7"/>
  <c r="L48" i="7"/>
  <c r="M48" i="7"/>
  <c r="N48" i="7"/>
  <c r="O48" i="7"/>
  <c r="P48" i="7"/>
  <c r="F49" i="7"/>
  <c r="G49" i="7"/>
  <c r="J49" i="7"/>
  <c r="K49" i="7"/>
  <c r="L49" i="7"/>
  <c r="M49" i="7"/>
  <c r="N49" i="7"/>
  <c r="O49" i="7"/>
  <c r="P49" i="7"/>
  <c r="B9" i="7"/>
  <c r="A7" i="16"/>
  <c r="P7" i="16"/>
  <c r="B1" i="16"/>
  <c r="J7" i="16"/>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99" i="16"/>
  <c r="J100" i="16"/>
  <c r="J101" i="16"/>
  <c r="J102" i="16"/>
  <c r="J103" i="16"/>
  <c r="J104" i="16"/>
  <c r="J105" i="16"/>
  <c r="J106" i="16"/>
  <c r="J107" i="16"/>
  <c r="J108" i="16"/>
  <c r="J109" i="16"/>
  <c r="J110" i="16"/>
  <c r="J111" i="16"/>
  <c r="J112" i="16"/>
  <c r="J113" i="16"/>
  <c r="J114" i="16"/>
  <c r="J115" i="16"/>
  <c r="J116" i="16"/>
  <c r="J117" i="16"/>
  <c r="J118" i="16"/>
  <c r="J119" i="16"/>
  <c r="J120" i="16"/>
  <c r="J121" i="16"/>
  <c r="J122" i="16"/>
  <c r="J123" i="16"/>
  <c r="J24" i="16"/>
  <c r="J8" i="16"/>
  <c r="J9" i="16"/>
  <c r="J10" i="16"/>
  <c r="J11" i="16"/>
  <c r="J12" i="16"/>
  <c r="J13" i="16"/>
  <c r="J14" i="16"/>
  <c r="J15" i="16"/>
  <c r="J16" i="16"/>
  <c r="J17" i="16"/>
  <c r="J18" i="16"/>
  <c r="J19" i="16"/>
  <c r="J20" i="16"/>
  <c r="J21" i="16"/>
  <c r="F7" i="16"/>
  <c r="G7" i="16"/>
  <c r="H7" i="16"/>
  <c r="F8" i="16"/>
  <c r="G8" i="16"/>
  <c r="H8" i="16"/>
  <c r="F9" i="16"/>
  <c r="G9" i="16"/>
  <c r="H9" i="16"/>
  <c r="F10" i="16"/>
  <c r="G10" i="16"/>
  <c r="H10" i="16"/>
  <c r="F11" i="16"/>
  <c r="G11" i="16"/>
  <c r="H11" i="16"/>
  <c r="F12" i="16"/>
  <c r="G12" i="16"/>
  <c r="H12" i="16"/>
  <c r="F13" i="16"/>
  <c r="G13" i="16"/>
  <c r="H13" i="16"/>
  <c r="F14" i="16"/>
  <c r="G14" i="16"/>
  <c r="H14" i="16"/>
  <c r="F15" i="16"/>
  <c r="G15" i="16"/>
  <c r="H15" i="16"/>
  <c r="F16" i="16"/>
  <c r="G16" i="16"/>
  <c r="H16" i="16"/>
  <c r="F17" i="16"/>
  <c r="G17" i="16"/>
  <c r="H17" i="16"/>
  <c r="F18" i="16"/>
  <c r="G18" i="16"/>
  <c r="H18" i="16"/>
  <c r="F19" i="16"/>
  <c r="G19" i="16"/>
  <c r="H19" i="16"/>
  <c r="F20" i="16"/>
  <c r="G20" i="16"/>
  <c r="H20" i="16"/>
  <c r="F21" i="16"/>
  <c r="G21" i="16"/>
  <c r="H21" i="16"/>
  <c r="E22" i="16"/>
  <c r="G22" i="16"/>
  <c r="H22" i="16"/>
  <c r="J22" i="16"/>
  <c r="F24" i="16"/>
  <c r="G24" i="16"/>
  <c r="H24" i="16"/>
  <c r="F25" i="16"/>
  <c r="G25" i="16"/>
  <c r="H25" i="16"/>
  <c r="F26" i="16"/>
  <c r="G26" i="16"/>
  <c r="H26" i="16"/>
  <c r="F27" i="16"/>
  <c r="G27" i="16"/>
  <c r="H27" i="16"/>
  <c r="F28" i="16"/>
  <c r="G28" i="16"/>
  <c r="H28" i="16"/>
  <c r="F29" i="16"/>
  <c r="G29" i="16"/>
  <c r="H29" i="16"/>
  <c r="F30" i="16"/>
  <c r="G30" i="16"/>
  <c r="H30" i="16"/>
  <c r="F31" i="16"/>
  <c r="G31" i="16"/>
  <c r="H31" i="16"/>
  <c r="F32" i="16"/>
  <c r="G32" i="16"/>
  <c r="H32" i="16"/>
  <c r="F33" i="16"/>
  <c r="G33" i="16"/>
  <c r="H33" i="16"/>
  <c r="F34" i="16"/>
  <c r="G34" i="16"/>
  <c r="H34" i="16"/>
  <c r="F35" i="16"/>
  <c r="G35" i="16"/>
  <c r="H35" i="16"/>
  <c r="F36" i="16"/>
  <c r="G36" i="16"/>
  <c r="H36" i="16"/>
  <c r="F37" i="16"/>
  <c r="G37" i="16"/>
  <c r="H37" i="16"/>
  <c r="F38" i="16"/>
  <c r="G38" i="16"/>
  <c r="H38" i="16"/>
  <c r="F39" i="16"/>
  <c r="G39" i="16"/>
  <c r="H39" i="16"/>
  <c r="F40" i="16"/>
  <c r="G40" i="16"/>
  <c r="H40" i="16"/>
  <c r="F41" i="16"/>
  <c r="G41" i="16"/>
  <c r="H41" i="16"/>
  <c r="F42" i="16"/>
  <c r="G42" i="16"/>
  <c r="H42" i="16"/>
  <c r="F43" i="16"/>
  <c r="G43" i="16"/>
  <c r="H43" i="16"/>
  <c r="F44" i="16"/>
  <c r="G44" i="16"/>
  <c r="H44" i="16"/>
  <c r="F45" i="16"/>
  <c r="G45" i="16"/>
  <c r="H45" i="16"/>
  <c r="F46" i="16"/>
  <c r="G46" i="16"/>
  <c r="H46" i="16"/>
  <c r="F47" i="16"/>
  <c r="G47" i="16"/>
  <c r="H47" i="16"/>
  <c r="F48" i="16"/>
  <c r="G48" i="16"/>
  <c r="H48" i="16"/>
  <c r="F49" i="16"/>
  <c r="G49" i="16"/>
  <c r="H49" i="16"/>
  <c r="F50" i="16"/>
  <c r="G50" i="16"/>
  <c r="H50" i="16"/>
  <c r="F51" i="16"/>
  <c r="G51" i="16"/>
  <c r="H51" i="16"/>
  <c r="F52" i="16"/>
  <c r="G52" i="16"/>
  <c r="H52" i="16"/>
  <c r="F53" i="16"/>
  <c r="G53" i="16"/>
  <c r="H53" i="16"/>
  <c r="F54" i="16"/>
  <c r="G54" i="16"/>
  <c r="H54" i="16"/>
  <c r="F55" i="16"/>
  <c r="G55" i="16"/>
  <c r="H55" i="16"/>
  <c r="F56" i="16"/>
  <c r="G56" i="16"/>
  <c r="H56" i="16"/>
  <c r="F57" i="16"/>
  <c r="G57" i="16"/>
  <c r="H57" i="16"/>
  <c r="F58" i="16"/>
  <c r="G58" i="16"/>
  <c r="H58" i="16"/>
  <c r="F59" i="16"/>
  <c r="G59" i="16"/>
  <c r="H59" i="16"/>
  <c r="F60" i="16"/>
  <c r="G60" i="16"/>
  <c r="H60" i="16"/>
  <c r="F61" i="16"/>
  <c r="G61" i="16"/>
  <c r="H61" i="16"/>
  <c r="F62" i="16"/>
  <c r="G62" i="16"/>
  <c r="H62" i="16"/>
  <c r="F63" i="16"/>
  <c r="G63" i="16"/>
  <c r="H63" i="16"/>
  <c r="F64" i="16"/>
  <c r="G64" i="16"/>
  <c r="H64" i="16"/>
  <c r="F65" i="16"/>
  <c r="G65" i="16"/>
  <c r="H65" i="16"/>
  <c r="F66" i="16"/>
  <c r="G66" i="16"/>
  <c r="H66" i="16"/>
  <c r="F67" i="16"/>
  <c r="G67" i="16"/>
  <c r="H67" i="16"/>
  <c r="F68" i="16"/>
  <c r="G68" i="16"/>
  <c r="H68" i="16"/>
  <c r="F69" i="16"/>
  <c r="G69" i="16"/>
  <c r="H69" i="16"/>
  <c r="F70" i="16"/>
  <c r="G70" i="16"/>
  <c r="H70" i="16"/>
  <c r="F71" i="16"/>
  <c r="G71" i="16"/>
  <c r="H71" i="16"/>
  <c r="F72" i="16"/>
  <c r="G72" i="16"/>
  <c r="H72" i="16"/>
  <c r="F73" i="16"/>
  <c r="G73" i="16"/>
  <c r="H73" i="16"/>
  <c r="F74" i="16"/>
  <c r="G74" i="16"/>
  <c r="H74" i="16"/>
  <c r="F75" i="16"/>
  <c r="G75" i="16"/>
  <c r="H75" i="16"/>
  <c r="F76" i="16"/>
  <c r="G76" i="16"/>
  <c r="H76" i="16"/>
  <c r="F77" i="16"/>
  <c r="G77" i="16"/>
  <c r="H77" i="16"/>
  <c r="F78" i="16"/>
  <c r="G78" i="16"/>
  <c r="H78" i="16"/>
  <c r="F79" i="16"/>
  <c r="G79" i="16"/>
  <c r="H79" i="16"/>
  <c r="F80" i="16"/>
  <c r="G80" i="16"/>
  <c r="H80" i="16"/>
  <c r="F81" i="16"/>
  <c r="G81" i="16"/>
  <c r="H81" i="16"/>
  <c r="F82" i="16"/>
  <c r="G82" i="16"/>
  <c r="H82" i="16"/>
  <c r="F83" i="16"/>
  <c r="G83" i="16"/>
  <c r="H83" i="16"/>
  <c r="F84" i="16"/>
  <c r="G84" i="16"/>
  <c r="H84" i="16"/>
  <c r="F85" i="16"/>
  <c r="G85" i="16"/>
  <c r="H85" i="16"/>
  <c r="F86" i="16"/>
  <c r="G86" i="16"/>
  <c r="H86" i="16"/>
  <c r="F87" i="16"/>
  <c r="G87" i="16"/>
  <c r="H87" i="16"/>
  <c r="F88" i="16"/>
  <c r="G88" i="16"/>
  <c r="H88" i="16"/>
  <c r="F89" i="16"/>
  <c r="G89" i="16"/>
  <c r="H89" i="16"/>
  <c r="F90" i="16"/>
  <c r="G90" i="16"/>
  <c r="H90" i="16"/>
  <c r="F91" i="16"/>
  <c r="G91" i="16"/>
  <c r="H91" i="16"/>
  <c r="F92" i="16"/>
  <c r="G92" i="16"/>
  <c r="H92" i="16"/>
  <c r="F93" i="16"/>
  <c r="G93" i="16"/>
  <c r="H93" i="16"/>
  <c r="F94" i="16"/>
  <c r="G94" i="16"/>
  <c r="H94" i="16"/>
  <c r="F95" i="16"/>
  <c r="G95" i="16"/>
  <c r="H95" i="16"/>
  <c r="F96" i="16"/>
  <c r="G96" i="16"/>
  <c r="H96" i="16"/>
  <c r="F97" i="16"/>
  <c r="G97" i="16"/>
  <c r="H97" i="16"/>
  <c r="F98" i="16"/>
  <c r="G98" i="16"/>
  <c r="H98" i="16"/>
  <c r="F99" i="16"/>
  <c r="G99" i="16"/>
  <c r="H99" i="16"/>
  <c r="F100" i="16"/>
  <c r="G100" i="16"/>
  <c r="H100" i="16"/>
  <c r="F101" i="16"/>
  <c r="G101" i="16"/>
  <c r="H101" i="16"/>
  <c r="F102" i="16"/>
  <c r="G102" i="16"/>
  <c r="H102" i="16"/>
  <c r="F103" i="16"/>
  <c r="G103" i="16"/>
  <c r="H103" i="16"/>
  <c r="F104" i="16"/>
  <c r="G104" i="16"/>
  <c r="H104" i="16"/>
  <c r="F105" i="16"/>
  <c r="G105" i="16"/>
  <c r="H105" i="16"/>
  <c r="F106" i="16"/>
  <c r="G106" i="16"/>
  <c r="H106" i="16"/>
  <c r="F107" i="16"/>
  <c r="G107" i="16"/>
  <c r="H107" i="16"/>
  <c r="F108" i="16"/>
  <c r="G108" i="16"/>
  <c r="H108" i="16"/>
  <c r="F109" i="16"/>
  <c r="G109" i="16"/>
  <c r="H109" i="16"/>
  <c r="F110" i="16"/>
  <c r="G110" i="16"/>
  <c r="H110" i="16"/>
  <c r="F111" i="16"/>
  <c r="G111" i="16"/>
  <c r="H111" i="16"/>
  <c r="F112" i="16"/>
  <c r="G112" i="16"/>
  <c r="H112" i="16"/>
  <c r="F113" i="16"/>
  <c r="G113" i="16"/>
  <c r="H113" i="16"/>
  <c r="F114" i="16"/>
  <c r="G114" i="16"/>
  <c r="H114" i="16"/>
  <c r="F115" i="16"/>
  <c r="G115" i="16"/>
  <c r="H115" i="16"/>
  <c r="F116" i="16"/>
  <c r="G116" i="16"/>
  <c r="H116" i="16"/>
  <c r="F117" i="16"/>
  <c r="G117" i="16"/>
  <c r="H117" i="16"/>
  <c r="F118" i="16"/>
  <c r="G118" i="16"/>
  <c r="H118" i="16"/>
  <c r="F119" i="16"/>
  <c r="G119" i="16"/>
  <c r="H119" i="16"/>
  <c r="F120" i="16"/>
  <c r="G120" i="16"/>
  <c r="H120" i="16"/>
  <c r="F121" i="16"/>
  <c r="G121" i="16"/>
  <c r="H121" i="16"/>
  <c r="F122" i="16"/>
  <c r="G122" i="16"/>
  <c r="H122" i="16"/>
  <c r="F123" i="16"/>
  <c r="G123" i="16"/>
  <c r="H123" i="16"/>
  <c r="E124" i="16"/>
  <c r="G124" i="16"/>
  <c r="H124" i="16"/>
  <c r="J124" i="16"/>
  <c r="E6" i="11"/>
  <c r="D15" i="11"/>
  <c r="C23" i="11"/>
  <c r="C24" i="11"/>
  <c r="C22" i="11"/>
  <c r="C21" i="11"/>
  <c r="C16" i="11"/>
  <c r="C17" i="11"/>
  <c r="C18" i="11"/>
  <c r="C19" i="11"/>
  <c r="C20" i="11"/>
  <c r="A1" i="14"/>
  <c r="A2" i="14"/>
  <c r="A3" i="14"/>
  <c r="J5" i="14"/>
  <c r="K5" i="14"/>
  <c r="E6" i="14"/>
  <c r="F6" i="14"/>
  <c r="J6" i="14"/>
  <c r="K6" i="14"/>
  <c r="F7" i="12"/>
  <c r="M28" i="12"/>
  <c r="A9" i="12"/>
  <c r="H9" i="12"/>
  <c r="B16" i="12"/>
  <c r="D16" i="12"/>
  <c r="K16" i="12"/>
  <c r="F16" i="12"/>
  <c r="M16" i="12"/>
  <c r="H16" i="12"/>
  <c r="I16" i="12"/>
  <c r="J16" i="12"/>
  <c r="L16" i="12"/>
  <c r="C17" i="12"/>
  <c r="E17" i="12"/>
  <c r="L17" i="12"/>
  <c r="J17" i="12"/>
  <c r="F28" i="12"/>
  <c r="A30" i="12"/>
  <c r="H30" i="12"/>
  <c r="A37" i="12"/>
  <c r="B37" i="12"/>
  <c r="C37" i="12"/>
  <c r="D37" i="12"/>
  <c r="E37" i="12"/>
  <c r="H37" i="12"/>
  <c r="I37" i="12"/>
  <c r="J37" i="12"/>
  <c r="L37" i="12"/>
  <c r="A38" i="12"/>
  <c r="C38" i="12"/>
  <c r="D38" i="12"/>
  <c r="H38" i="12"/>
  <c r="J38" i="12"/>
  <c r="K38" i="12"/>
  <c r="M49" i="12"/>
  <c r="A51" i="12"/>
  <c r="H51" i="12"/>
  <c r="A58" i="12"/>
  <c r="B58" i="12"/>
  <c r="C58" i="12"/>
  <c r="E58" i="12"/>
  <c r="H58" i="12"/>
  <c r="I58" i="12"/>
  <c r="J58" i="12"/>
  <c r="K58" i="12"/>
  <c r="L58" i="12"/>
  <c r="C59" i="12"/>
  <c r="J59" i="12"/>
  <c r="M70" i="12"/>
  <c r="A72" i="12"/>
  <c r="H72" i="12"/>
  <c r="A79" i="12"/>
  <c r="B79" i="12"/>
  <c r="C79" i="12"/>
  <c r="D79" i="12"/>
  <c r="E79" i="12"/>
  <c r="H79" i="12"/>
  <c r="I79" i="12"/>
  <c r="J79" i="12"/>
  <c r="K79" i="12"/>
  <c r="L79" i="12"/>
  <c r="C80" i="12"/>
  <c r="J80" i="12"/>
  <c r="D10" i="11"/>
  <c r="A7" i="12"/>
  <c r="I10" i="11"/>
  <c r="C15" i="11"/>
  <c r="E16" i="11"/>
  <c r="B10" i="14"/>
  <c r="D16" i="11"/>
  <c r="D17" i="11"/>
  <c r="E17" i="11"/>
  <c r="B11" i="14"/>
  <c r="E18" i="11"/>
  <c r="B12" i="14"/>
  <c r="D18" i="11"/>
  <c r="E19" i="11"/>
  <c r="B13" i="14"/>
  <c r="D19" i="11"/>
  <c r="E20" i="11"/>
  <c r="B14" i="14"/>
  <c r="D20" i="11"/>
  <c r="E14" i="14"/>
  <c r="D21" i="11"/>
  <c r="E15" i="14"/>
  <c r="L15" i="14"/>
  <c r="E21" i="11"/>
  <c r="B15" i="14"/>
  <c r="D22" i="11"/>
  <c r="E16" i="14"/>
  <c r="L16" i="14"/>
  <c r="E22" i="11"/>
  <c r="B16" i="14"/>
  <c r="D23" i="11"/>
  <c r="E17" i="14"/>
  <c r="P17" i="14"/>
  <c r="E23" i="11"/>
  <c r="B17" i="14"/>
  <c r="D24" i="11"/>
  <c r="E18" i="14"/>
  <c r="E24" i="11"/>
  <c r="B18" i="14"/>
  <c r="E59" i="12"/>
  <c r="L80" i="12"/>
  <c r="L38" i="12"/>
  <c r="E38" i="12"/>
  <c r="M79" i="12"/>
  <c r="F58" i="12"/>
  <c r="M37" i="12"/>
  <c r="D58" i="12"/>
  <c r="K37" i="12"/>
  <c r="F49" i="12"/>
  <c r="M7" i="12"/>
  <c r="F70" i="12"/>
  <c r="J15" i="14"/>
  <c r="G15" i="14"/>
  <c r="N15" i="14"/>
  <c r="K15" i="14"/>
  <c r="L17" i="14"/>
  <c r="D15" i="14"/>
  <c r="G16" i="14"/>
  <c r="M16" i="14"/>
  <c r="F16" i="14"/>
  <c r="N16" i="14"/>
  <c r="J16" i="14"/>
  <c r="I16" i="14"/>
  <c r="K16" i="14"/>
  <c r="O15" i="14"/>
  <c r="F14" i="14"/>
  <c r="J14" i="14"/>
  <c r="N14" i="14"/>
  <c r="M14" i="14"/>
  <c r="G14" i="14"/>
  <c r="K14" i="14"/>
  <c r="O14" i="14"/>
  <c r="I14" i="14"/>
  <c r="D14" i="14"/>
  <c r="L14" i="14"/>
  <c r="P14" i="14"/>
  <c r="I18" i="14"/>
  <c r="M18" i="14"/>
  <c r="F18" i="14"/>
  <c r="J18" i="14"/>
  <c r="N18" i="14"/>
  <c r="D18" i="14"/>
  <c r="L18" i="14"/>
  <c r="P18" i="14"/>
  <c r="G18" i="14"/>
  <c r="K18" i="14"/>
  <c r="O18" i="14"/>
  <c r="P16" i="14"/>
  <c r="D17" i="14"/>
  <c r="J17" i="14"/>
  <c r="O17" i="14"/>
  <c r="I17" i="14"/>
  <c r="N17" i="14"/>
  <c r="F17" i="14"/>
  <c r="K17" i="14"/>
  <c r="G17" i="14"/>
  <c r="M17" i="14"/>
  <c r="F15" i="14"/>
  <c r="M15" i="14"/>
  <c r="I15" i="14"/>
  <c r="O16" i="14"/>
  <c r="D16" i="14"/>
  <c r="P15" i="14"/>
  <c r="V24" i="11"/>
  <c r="W24" i="11"/>
  <c r="H24" i="11"/>
  <c r="I24" i="11"/>
  <c r="A24" i="11"/>
  <c r="O24" i="11"/>
  <c r="P24" i="11"/>
  <c r="B24" i="11"/>
  <c r="F24" i="11"/>
  <c r="C18" i="14"/>
  <c r="H19" i="11"/>
  <c r="I19" i="11"/>
  <c r="O19" i="11"/>
  <c r="P19" i="11"/>
  <c r="B19" i="11"/>
  <c r="F19" i="11"/>
  <c r="C13" i="14"/>
  <c r="E13" i="14"/>
  <c r="A19" i="11"/>
  <c r="V19" i="11"/>
  <c r="W19" i="11"/>
  <c r="A15" i="11"/>
  <c r="E9" i="14"/>
  <c r="V15" i="11"/>
  <c r="W15" i="11"/>
  <c r="H15" i="11"/>
  <c r="I15" i="11"/>
  <c r="O15" i="11"/>
  <c r="P15" i="11"/>
  <c r="O23" i="11"/>
  <c r="P23" i="11"/>
  <c r="B23" i="11"/>
  <c r="F23" i="11"/>
  <c r="C17" i="14"/>
  <c r="V23" i="11"/>
  <c r="W23" i="11"/>
  <c r="H23" i="11"/>
  <c r="I23" i="11"/>
  <c r="A23" i="11"/>
  <c r="A21" i="11"/>
  <c r="V21" i="11"/>
  <c r="W21" i="11"/>
  <c r="H21" i="11"/>
  <c r="I21" i="11"/>
  <c r="O21" i="11"/>
  <c r="P21" i="11"/>
  <c r="B21" i="11"/>
  <c r="F21" i="11"/>
  <c r="C15" i="14"/>
  <c r="A17" i="11"/>
  <c r="O17" i="11"/>
  <c r="P17" i="11"/>
  <c r="V17" i="11"/>
  <c r="W17" i="11"/>
  <c r="H17" i="11"/>
  <c r="I17" i="11"/>
  <c r="E11" i="14"/>
  <c r="O22" i="11"/>
  <c r="P22" i="11"/>
  <c r="B22" i="11"/>
  <c r="F22" i="11"/>
  <c r="C16" i="14"/>
  <c r="A16" i="14"/>
  <c r="A22" i="11"/>
  <c r="V22" i="11"/>
  <c r="W22" i="11"/>
  <c r="H22" i="11"/>
  <c r="I22" i="11"/>
  <c r="V20" i="11"/>
  <c r="W20" i="11"/>
  <c r="H20" i="11"/>
  <c r="I20" i="11"/>
  <c r="A20" i="11"/>
  <c r="O20" i="11"/>
  <c r="P20" i="11"/>
  <c r="B20" i="11"/>
  <c r="F20" i="11"/>
  <c r="C14" i="14"/>
  <c r="O18" i="11"/>
  <c r="P18" i="11"/>
  <c r="B18" i="11"/>
  <c r="F18" i="11"/>
  <c r="C12" i="14"/>
  <c r="A18" i="11"/>
  <c r="E12" i="14"/>
  <c r="V18" i="11"/>
  <c r="W18" i="11"/>
  <c r="H18" i="11"/>
  <c r="I18" i="11"/>
  <c r="V16" i="11"/>
  <c r="W16" i="11"/>
  <c r="H16" i="11"/>
  <c r="I16" i="11"/>
  <c r="E10" i="14"/>
  <c r="A16" i="11"/>
  <c r="O16" i="11"/>
  <c r="P16" i="11"/>
  <c r="A12" i="12"/>
  <c r="H33" i="12"/>
  <c r="A14" i="12"/>
  <c r="H14" i="12"/>
  <c r="A49" i="12"/>
  <c r="H70" i="12"/>
  <c r="H49" i="12"/>
  <c r="A70" i="12"/>
  <c r="H28" i="12"/>
  <c r="H7" i="12"/>
  <c r="A28" i="12"/>
  <c r="A13" i="12"/>
  <c r="H55" i="12"/>
  <c r="A10" i="12"/>
  <c r="H52" i="12"/>
  <c r="A15" i="12"/>
  <c r="A11" i="12"/>
  <c r="H53" i="12"/>
  <c r="E80" i="12"/>
  <c r="F79" i="12"/>
  <c r="L59" i="12"/>
  <c r="M58" i="12"/>
  <c r="F37" i="12"/>
  <c r="E15" i="11"/>
  <c r="A14" i="14"/>
  <c r="H14" i="14"/>
  <c r="H15" i="14"/>
  <c r="A15" i="14"/>
  <c r="H17" i="14"/>
  <c r="A17" i="14"/>
  <c r="H16" i="14"/>
  <c r="A18" i="14"/>
  <c r="H18" i="14"/>
  <c r="H56" i="12"/>
  <c r="P10" i="14"/>
  <c r="D10" i="14"/>
  <c r="G10" i="14"/>
  <c r="I10" i="14"/>
  <c r="J10" i="14"/>
  <c r="M10" i="14"/>
  <c r="N10" i="14"/>
  <c r="F10" i="14"/>
  <c r="K10" i="14"/>
  <c r="O10" i="14"/>
  <c r="F15" i="12"/>
  <c r="E15" i="12"/>
  <c r="G11" i="14"/>
  <c r="F12" i="12"/>
  <c r="F54" i="12"/>
  <c r="P11" i="14"/>
  <c r="D11" i="14"/>
  <c r="I11" i="14"/>
  <c r="M11" i="14"/>
  <c r="F11" i="14"/>
  <c r="K11" i="14"/>
  <c r="O11" i="14"/>
  <c r="J11" i="14"/>
  <c r="N11" i="14"/>
  <c r="B9" i="14"/>
  <c r="B19" i="14"/>
  <c r="F12" i="14"/>
  <c r="I12" i="14"/>
  <c r="M12" i="14"/>
  <c r="G12" i="14"/>
  <c r="F13" i="12"/>
  <c r="P12" i="14"/>
  <c r="J12" i="14"/>
  <c r="L12" i="14"/>
  <c r="E13" i="12"/>
  <c r="O12" i="14"/>
  <c r="N12" i="14"/>
  <c r="D12" i="14"/>
  <c r="K12" i="14"/>
  <c r="N9" i="14"/>
  <c r="D9" i="14"/>
  <c r="G9" i="14"/>
  <c r="K9" i="14"/>
  <c r="M9" i="14"/>
  <c r="I9" i="14"/>
  <c r="P9" i="14"/>
  <c r="F9" i="14"/>
  <c r="J9" i="14"/>
  <c r="O9" i="14"/>
  <c r="G13" i="14"/>
  <c r="F14" i="12"/>
  <c r="M56" i="12"/>
  <c r="D13" i="14"/>
  <c r="J13" i="14"/>
  <c r="P13" i="14"/>
  <c r="I13" i="14"/>
  <c r="L13" i="14"/>
  <c r="E14" i="12"/>
  <c r="E77" i="12"/>
  <c r="N13" i="14"/>
  <c r="F13" i="14"/>
  <c r="M13" i="14"/>
  <c r="O13" i="14"/>
  <c r="K13" i="14"/>
  <c r="H13" i="12"/>
  <c r="A75" i="12"/>
  <c r="K15" i="11"/>
  <c r="M15" i="11"/>
  <c r="H54" i="12"/>
  <c r="H75" i="12"/>
  <c r="A33" i="12"/>
  <c r="A54" i="12"/>
  <c r="H12" i="12"/>
  <c r="A53" i="12"/>
  <c r="A74" i="12"/>
  <c r="H74" i="12"/>
  <c r="A32" i="12"/>
  <c r="H32" i="12"/>
  <c r="H11" i="12"/>
  <c r="H10" i="12"/>
  <c r="A73" i="12"/>
  <c r="H73" i="12"/>
  <c r="A31" i="12"/>
  <c r="H31" i="12"/>
  <c r="A56" i="12"/>
  <c r="A77" i="12"/>
  <c r="H77" i="12"/>
  <c r="A35" i="12"/>
  <c r="H35" i="12"/>
  <c r="R15" i="11"/>
  <c r="T15" i="11"/>
  <c r="H15" i="12"/>
  <c r="A78" i="12"/>
  <c r="A57" i="12"/>
  <c r="H78" i="12"/>
  <c r="H36" i="12"/>
  <c r="A36" i="12"/>
  <c r="H57" i="12"/>
  <c r="A52" i="12"/>
  <c r="A55" i="12"/>
  <c r="A76" i="12"/>
  <c r="H76" i="12"/>
  <c r="A34" i="12"/>
  <c r="H34" i="12"/>
  <c r="Y15" i="11"/>
  <c r="AA15" i="11"/>
  <c r="Q16" i="14"/>
  <c r="R16" i="14"/>
  <c r="S16" i="14"/>
  <c r="S15" i="14"/>
  <c r="Q15" i="14"/>
  <c r="R15" i="14"/>
  <c r="Q14" i="14"/>
  <c r="R14" i="14"/>
  <c r="S14" i="14"/>
  <c r="Q18" i="14"/>
  <c r="R18" i="14"/>
  <c r="S18" i="14"/>
  <c r="Q17" i="14"/>
  <c r="R17" i="14"/>
  <c r="S17" i="14"/>
  <c r="F77" i="12"/>
  <c r="E56" i="12"/>
  <c r="F56" i="12"/>
  <c r="M35" i="12"/>
  <c r="L56" i="12"/>
  <c r="L14" i="12"/>
  <c r="M14" i="12"/>
  <c r="M77" i="12"/>
  <c r="F35" i="12"/>
  <c r="L35" i="12"/>
  <c r="E35" i="12"/>
  <c r="L77" i="12"/>
  <c r="M12" i="12"/>
  <c r="M33" i="12"/>
  <c r="M54" i="12"/>
  <c r="M75" i="12"/>
  <c r="F33" i="12"/>
  <c r="F75" i="12"/>
  <c r="F57" i="12"/>
  <c r="M15" i="12"/>
  <c r="F78" i="12"/>
  <c r="M78" i="12"/>
  <c r="M57" i="12"/>
  <c r="M36" i="12"/>
  <c r="F36" i="12"/>
  <c r="F55" i="12"/>
  <c r="F34" i="12"/>
  <c r="M34" i="12"/>
  <c r="F76" i="12"/>
  <c r="M76" i="12"/>
  <c r="M13" i="12"/>
  <c r="M55" i="12"/>
  <c r="E36" i="12"/>
  <c r="E57" i="12"/>
  <c r="L15" i="12"/>
  <c r="L57" i="12"/>
  <c r="L78" i="12"/>
  <c r="L36" i="12"/>
  <c r="E78" i="12"/>
  <c r="E76" i="12"/>
  <c r="L13" i="12"/>
  <c r="E34" i="12"/>
  <c r="L55" i="12"/>
  <c r="L76" i="12"/>
  <c r="L34" i="12"/>
  <c r="E55" i="12"/>
  <c r="F10" i="12"/>
  <c r="F11" i="12"/>
  <c r="D15" i="12"/>
  <c r="F52" i="12"/>
  <c r="F31" i="12"/>
  <c r="M31" i="12"/>
  <c r="F73" i="12"/>
  <c r="M73" i="12"/>
  <c r="M10" i="12"/>
  <c r="M52" i="12"/>
  <c r="F53" i="12"/>
  <c r="F32" i="12"/>
  <c r="M32" i="12"/>
  <c r="F74" i="12"/>
  <c r="M74" i="12"/>
  <c r="M11" i="12"/>
  <c r="M53" i="12"/>
  <c r="K36" i="12"/>
  <c r="K15" i="12"/>
  <c r="D78" i="12"/>
  <c r="D36" i="12"/>
  <c r="K57" i="12"/>
  <c r="D57" i="12"/>
  <c r="K78" i="12"/>
  <c r="F16" i="10"/>
  <c r="B11" i="7"/>
  <c r="B12" i="7"/>
  <c r="B13" i="7"/>
  <c r="B14" i="7"/>
  <c r="F15" i="10"/>
  <c r="M15" i="10"/>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A12" i="10"/>
  <c r="H12" i="10"/>
  <c r="A14" i="10"/>
  <c r="H14" i="10"/>
  <c r="A13" i="10"/>
  <c r="H13" i="10"/>
  <c r="A15" i="10"/>
  <c r="H15" i="10"/>
  <c r="A7" i="10"/>
  <c r="H70" i="10"/>
  <c r="L79" i="10"/>
  <c r="J79" i="10"/>
  <c r="H79" i="10"/>
  <c r="E79" i="10"/>
  <c r="C79" i="10"/>
  <c r="A79" i="10"/>
  <c r="L58" i="10"/>
  <c r="J58" i="10"/>
  <c r="H58" i="10"/>
  <c r="E58" i="10"/>
  <c r="C58" i="10"/>
  <c r="A58" i="10"/>
  <c r="K38" i="10"/>
  <c r="H38" i="10"/>
  <c r="D38" i="10"/>
  <c r="A38" i="10"/>
  <c r="L37" i="10"/>
  <c r="J37" i="10"/>
  <c r="H37" i="10"/>
  <c r="E37" i="10"/>
  <c r="C37" i="10"/>
  <c r="A37" i="10"/>
  <c r="E17" i="10"/>
  <c r="L80" i="10"/>
  <c r="C17" i="10"/>
  <c r="J80" i="10"/>
  <c r="L16" i="10"/>
  <c r="J16" i="10"/>
  <c r="H16" i="10"/>
  <c r="M79" i="10"/>
  <c r="D16" i="10"/>
  <c r="D79" i="10"/>
  <c r="B16" i="10"/>
  <c r="B79" i="10"/>
  <c r="A9" i="10"/>
  <c r="H72" i="10"/>
  <c r="F7" i="10"/>
  <c r="E12" i="10"/>
  <c r="L12" i="10"/>
  <c r="E15" i="10"/>
  <c r="L15" i="10"/>
  <c r="E14" i="10"/>
  <c r="L14" i="10"/>
  <c r="F14" i="10"/>
  <c r="M14" i="10"/>
  <c r="F13" i="10"/>
  <c r="M13" i="10"/>
  <c r="E13" i="10"/>
  <c r="L13" i="10"/>
  <c r="F12" i="10"/>
  <c r="M12" i="10"/>
  <c r="J17" i="10"/>
  <c r="A49" i="10"/>
  <c r="A70" i="10"/>
  <c r="H28" i="10"/>
  <c r="H49" i="10"/>
  <c r="A28" i="10"/>
  <c r="H7" i="10"/>
  <c r="I79" i="10"/>
  <c r="B58" i="10"/>
  <c r="I37" i="10"/>
  <c r="A51" i="10"/>
  <c r="H9" i="10"/>
  <c r="A30" i="10"/>
  <c r="H30" i="10"/>
  <c r="A72" i="10"/>
  <c r="F70" i="10"/>
  <c r="M49" i="10"/>
  <c r="F28" i="10"/>
  <c r="M70" i="10"/>
  <c r="F49" i="10"/>
  <c r="M28" i="10"/>
  <c r="M7" i="10"/>
  <c r="J59" i="10"/>
  <c r="C80" i="10"/>
  <c r="I16" i="10"/>
  <c r="M16" i="10"/>
  <c r="L17" i="10"/>
  <c r="B37" i="10"/>
  <c r="F37" i="10"/>
  <c r="K37" i="10"/>
  <c r="C38" i="10"/>
  <c r="J38" i="10"/>
  <c r="H51" i="10"/>
  <c r="D58" i="10"/>
  <c r="I58" i="10"/>
  <c r="M58" i="10"/>
  <c r="L59" i="10"/>
  <c r="F79" i="10"/>
  <c r="K79" i="10"/>
  <c r="E80" i="10"/>
  <c r="C59" i="10"/>
  <c r="K16" i="10"/>
  <c r="D37" i="10"/>
  <c r="M37" i="10"/>
  <c r="E38" i="10"/>
  <c r="L38" i="10"/>
  <c r="F58" i="10"/>
  <c r="K58" i="10"/>
  <c r="E59" i="10"/>
  <c r="K10" i="1"/>
  <c r="B10" i="7"/>
  <c r="L10" i="14"/>
  <c r="E11" i="12"/>
  <c r="B16" i="11"/>
  <c r="F16" i="11"/>
  <c r="L11" i="14"/>
  <c r="E12" i="12"/>
  <c r="B17" i="11"/>
  <c r="F17" i="11"/>
  <c r="C11" i="14"/>
  <c r="L9" i="14"/>
  <c r="E10" i="12"/>
  <c r="B15" i="11"/>
  <c r="F15" i="11"/>
  <c r="C9" i="14"/>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7" i="5"/>
  <c r="B5" i="5"/>
  <c r="B4" i="5"/>
  <c r="B3" i="5"/>
  <c r="B2" i="5"/>
  <c r="B1" i="5"/>
  <c r="I2" i="6"/>
  <c r="I1" i="6"/>
  <c r="K6" i="7"/>
  <c r="J6" i="7"/>
  <c r="F6" i="7"/>
  <c r="E6" i="7"/>
  <c r="K5" i="7"/>
  <c r="J5" i="7"/>
  <c r="A3" i="7"/>
  <c r="A2" i="7"/>
  <c r="A1" i="7"/>
  <c r="E73" i="12"/>
  <c r="E52" i="12"/>
  <c r="L73" i="12"/>
  <c r="E31" i="12"/>
  <c r="L10" i="12"/>
  <c r="L52" i="12"/>
  <c r="L31" i="12"/>
  <c r="L12" i="12"/>
  <c r="L33" i="12"/>
  <c r="E75" i="12"/>
  <c r="E33" i="12"/>
  <c r="E54" i="12"/>
  <c r="L54" i="12"/>
  <c r="L75" i="12"/>
  <c r="L53" i="12"/>
  <c r="E74" i="12"/>
  <c r="L74" i="12"/>
  <c r="E32" i="12"/>
  <c r="L32" i="12"/>
  <c r="L11" i="12"/>
  <c r="E53" i="12"/>
  <c r="C10" i="14"/>
  <c r="C19" i="14"/>
  <c r="H10" i="14"/>
  <c r="F26" i="11"/>
  <c r="B50" i="7"/>
  <c r="A11" i="10"/>
  <c r="A10" i="14"/>
  <c r="A13" i="14"/>
  <c r="A12" i="14"/>
  <c r="H12" i="14"/>
  <c r="H13" i="14"/>
  <c r="A11" i="14"/>
  <c r="H11" i="14"/>
  <c r="A9" i="14"/>
  <c r="A19" i="14"/>
  <c r="H9" i="14"/>
  <c r="R10" i="14"/>
  <c r="S10" i="14"/>
  <c r="D11" i="12"/>
  <c r="Q10" i="14"/>
  <c r="H57" i="10"/>
  <c r="A57" i="10"/>
  <c r="H36" i="10"/>
  <c r="A78" i="10"/>
  <c r="H78" i="10"/>
  <c r="A36" i="10"/>
  <c r="L35" i="10"/>
  <c r="L56" i="10"/>
  <c r="E35" i="10"/>
  <c r="E56" i="10"/>
  <c r="E77" i="10"/>
  <c r="L77" i="10"/>
  <c r="H77" i="10"/>
  <c r="H35" i="10"/>
  <c r="A35" i="10"/>
  <c r="A77" i="10"/>
  <c r="H56" i="10"/>
  <c r="A56" i="10"/>
  <c r="A34" i="10"/>
  <c r="A76" i="10"/>
  <c r="H76" i="10"/>
  <c r="H55" i="10"/>
  <c r="A55" i="10"/>
  <c r="H34" i="10"/>
  <c r="A33" i="10"/>
  <c r="H33" i="10"/>
  <c r="A75" i="10"/>
  <c r="H54" i="10"/>
  <c r="A54" i="10"/>
  <c r="H75" i="10"/>
  <c r="L33" i="10"/>
  <c r="E54" i="10"/>
  <c r="E75" i="10"/>
  <c r="L54" i="10"/>
  <c r="L75" i="10"/>
  <c r="E33" i="10"/>
  <c r="E11" i="10"/>
  <c r="F11" i="10"/>
  <c r="H53" i="10"/>
  <c r="H11" i="10"/>
  <c r="A32" i="10"/>
  <c r="A53" i="10"/>
  <c r="H32" i="10"/>
  <c r="H74" i="10"/>
  <c r="A74" i="10"/>
  <c r="S9" i="14"/>
  <c r="S19" i="14"/>
  <c r="R9" i="14"/>
  <c r="R19" i="14"/>
  <c r="J20" i="14"/>
  <c r="Q9" i="14"/>
  <c r="Q19" i="14"/>
  <c r="J19" i="14"/>
  <c r="F19" i="14"/>
  <c r="D10" i="12"/>
  <c r="D14" i="12"/>
  <c r="Q13" i="14"/>
  <c r="S13" i="14"/>
  <c r="R13" i="14"/>
  <c r="D13" i="12"/>
  <c r="S12" i="14"/>
  <c r="Q12" i="14"/>
  <c r="R12" i="14"/>
  <c r="D12" i="12"/>
  <c r="Q11" i="14"/>
  <c r="R11" i="14"/>
  <c r="S11" i="14"/>
  <c r="D74" i="12"/>
  <c r="K32" i="12"/>
  <c r="K11" i="12"/>
  <c r="D53" i="12"/>
  <c r="D32" i="12"/>
  <c r="K74" i="12"/>
  <c r="K53" i="12"/>
  <c r="E57" i="10"/>
  <c r="L36" i="10"/>
  <c r="L57" i="10"/>
  <c r="E36" i="10"/>
  <c r="E78" i="10"/>
  <c r="L78" i="10"/>
  <c r="M78" i="10"/>
  <c r="M57" i="10"/>
  <c r="F78" i="10"/>
  <c r="F57" i="10"/>
  <c r="M36" i="10"/>
  <c r="F36" i="10"/>
  <c r="M77" i="10"/>
  <c r="F35" i="10"/>
  <c r="M35" i="10"/>
  <c r="F77" i="10"/>
  <c r="F56" i="10"/>
  <c r="M56" i="10"/>
  <c r="L76" i="10"/>
  <c r="L55" i="10"/>
  <c r="E55" i="10"/>
  <c r="L34" i="10"/>
  <c r="E34" i="10"/>
  <c r="E76" i="10"/>
  <c r="M76" i="10"/>
  <c r="M34" i="10"/>
  <c r="F55" i="10"/>
  <c r="F76" i="10"/>
  <c r="M55" i="10"/>
  <c r="F34" i="10"/>
  <c r="M75" i="10"/>
  <c r="F54" i="10"/>
  <c r="F33" i="10"/>
  <c r="M54" i="10"/>
  <c r="M33" i="10"/>
  <c r="F75" i="10"/>
  <c r="M74" i="10"/>
  <c r="M11" i="10"/>
  <c r="F74" i="10"/>
  <c r="F32" i="10"/>
  <c r="F53" i="10"/>
  <c r="M32" i="10"/>
  <c r="M53" i="10"/>
  <c r="L32" i="10"/>
  <c r="L53" i="10"/>
  <c r="E74" i="10"/>
  <c r="L74" i="10"/>
  <c r="L11" i="10"/>
  <c r="E53" i="10"/>
  <c r="E32" i="10"/>
  <c r="J21" i="14"/>
  <c r="S21" i="14"/>
  <c r="K54" i="12"/>
  <c r="D75" i="12"/>
  <c r="D33" i="12"/>
  <c r="K12" i="12"/>
  <c r="K75" i="12"/>
  <c r="D54" i="12"/>
  <c r="K33" i="12"/>
  <c r="K13" i="12"/>
  <c r="D34" i="12"/>
  <c r="D55" i="12"/>
  <c r="K76" i="12"/>
  <c r="K34" i="12"/>
  <c r="D76" i="12"/>
  <c r="K55" i="12"/>
  <c r="K35" i="12"/>
  <c r="D35" i="12"/>
  <c r="D56" i="12"/>
  <c r="K77" i="12"/>
  <c r="K14" i="12"/>
  <c r="D77" i="12"/>
  <c r="K56" i="12"/>
  <c r="D52" i="12"/>
  <c r="P9" i="12"/>
  <c r="P14" i="12"/>
  <c r="D73" i="12"/>
  <c r="D31" i="12"/>
  <c r="K52" i="12"/>
  <c r="K31" i="12"/>
  <c r="K73" i="12"/>
  <c r="K10" i="12"/>
  <c r="S29" i="7"/>
  <c r="R29" i="7"/>
  <c r="Q29" i="7"/>
  <c r="Q30" i="7"/>
  <c r="R30" i="7"/>
  <c r="S30" i="7"/>
  <c r="Q25" i="7"/>
  <c r="R25" i="7"/>
  <c r="S25" i="7"/>
  <c r="R37" i="7"/>
  <c r="Q37" i="7"/>
  <c r="S37" i="7"/>
  <c r="Q38" i="7"/>
  <c r="R38" i="7"/>
  <c r="S38" i="7"/>
  <c r="S36" i="7"/>
  <c r="Q36" i="7"/>
  <c r="R36" i="7"/>
  <c r="R39" i="7"/>
  <c r="Q39" i="7"/>
  <c r="S39" i="7"/>
  <c r="R43" i="7"/>
  <c r="Q43" i="7"/>
  <c r="S43" i="7"/>
  <c r="Q34" i="7"/>
  <c r="R34" i="7"/>
  <c r="S34" i="7"/>
  <c r="R31" i="7"/>
  <c r="S31" i="7"/>
  <c r="Q31" i="7"/>
  <c r="R20" i="7"/>
  <c r="S20" i="7"/>
  <c r="Q20" i="7"/>
  <c r="S13" i="7"/>
  <c r="Q13" i="7"/>
  <c r="R13" i="7"/>
  <c r="D14" i="10"/>
  <c r="K14" i="10"/>
  <c r="Q14" i="7"/>
  <c r="R14" i="7"/>
  <c r="S14" i="7"/>
  <c r="D15" i="10"/>
  <c r="K15" i="10"/>
  <c r="S24" i="7"/>
  <c r="Q24" i="7"/>
  <c r="R24" i="7"/>
  <c r="S40" i="7"/>
  <c r="R40" i="7"/>
  <c r="Q40" i="7"/>
  <c r="R27" i="7"/>
  <c r="Q27" i="7"/>
  <c r="S27" i="7"/>
  <c r="R23" i="7"/>
  <c r="S23" i="7"/>
  <c r="Q23" i="7"/>
  <c r="R16" i="7"/>
  <c r="S16" i="7"/>
  <c r="Q16" i="7"/>
  <c r="Q21" i="7"/>
  <c r="S21" i="7"/>
  <c r="R21" i="7"/>
  <c r="Q46" i="7"/>
  <c r="R46" i="7"/>
  <c r="S46" i="7"/>
  <c r="S41" i="7"/>
  <c r="Q41" i="7"/>
  <c r="R41" i="7"/>
  <c r="S17" i="7"/>
  <c r="Q17" i="7"/>
  <c r="R17" i="7"/>
  <c r="S44" i="7"/>
  <c r="Q44" i="7"/>
  <c r="R44" i="7"/>
  <c r="Q22" i="7"/>
  <c r="R22" i="7"/>
  <c r="S22" i="7"/>
  <c r="R35" i="7"/>
  <c r="S35" i="7"/>
  <c r="Q35" i="7"/>
  <c r="S28" i="7"/>
  <c r="Q28" i="7"/>
  <c r="R28" i="7"/>
  <c r="Q15" i="7"/>
  <c r="R15" i="7"/>
  <c r="S15" i="7"/>
  <c r="Q19" i="7"/>
  <c r="R19" i="7"/>
  <c r="S19" i="7"/>
  <c r="R12" i="7"/>
  <c r="S12" i="7"/>
  <c r="D13" i="10"/>
  <c r="K13" i="10"/>
  <c r="Q12" i="7"/>
  <c r="Q18" i="7"/>
  <c r="R18" i="7"/>
  <c r="S18" i="7"/>
  <c r="R45" i="7"/>
  <c r="S45" i="7"/>
  <c r="Q45" i="7"/>
  <c r="Q42" i="7"/>
  <c r="S42" i="7"/>
  <c r="R42" i="7"/>
  <c r="Q33" i="7"/>
  <c r="R33" i="7"/>
  <c r="S33" i="7"/>
  <c r="R47" i="7"/>
  <c r="Q47" i="7"/>
  <c r="S47" i="7"/>
  <c r="R48" i="7"/>
  <c r="S48" i="7"/>
  <c r="Q48" i="7"/>
  <c r="S32" i="7"/>
  <c r="Q32" i="7"/>
  <c r="R32" i="7"/>
  <c r="Q26" i="7"/>
  <c r="R26" i="7"/>
  <c r="S26" i="7"/>
  <c r="Q11" i="7"/>
  <c r="R11" i="7"/>
  <c r="S11" i="7"/>
  <c r="D12" i="10"/>
  <c r="K12" i="10"/>
  <c r="Q49" i="7"/>
  <c r="R49" i="7"/>
  <c r="S49" i="7"/>
  <c r="R10" i="7"/>
  <c r="S10" i="7"/>
  <c r="Q10" i="7"/>
  <c r="K75" i="10"/>
  <c r="K54" i="10"/>
  <c r="D54" i="10"/>
  <c r="D75" i="10"/>
  <c r="K33" i="10"/>
  <c r="D33" i="10"/>
  <c r="K56" i="10"/>
  <c r="D56" i="10"/>
  <c r="K77" i="10"/>
  <c r="K35" i="10"/>
  <c r="D35" i="10"/>
  <c r="D77" i="10"/>
  <c r="D55" i="10"/>
  <c r="K55" i="10"/>
  <c r="D34" i="10"/>
  <c r="K76" i="10"/>
  <c r="K34" i="10"/>
  <c r="D76" i="10"/>
  <c r="K57" i="10"/>
  <c r="D36" i="10"/>
  <c r="K78" i="10"/>
  <c r="D57" i="10"/>
  <c r="K36" i="10"/>
  <c r="D78" i="10"/>
  <c r="D11" i="10"/>
  <c r="K53" i="10"/>
  <c r="K74" i="10"/>
  <c r="D53" i="10"/>
  <c r="D32" i="10"/>
  <c r="K11" i="10"/>
  <c r="K32" i="10"/>
  <c r="D74" i="10"/>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F9" i="7"/>
  <c r="P9" i="7"/>
  <c r="O9" i="7"/>
  <c r="N9" i="7"/>
  <c r="M9" i="7"/>
  <c r="K9" i="7"/>
  <c r="J9" i="7"/>
  <c r="D9" i="7"/>
  <c r="A10" i="10"/>
  <c r="H31" i="10"/>
  <c r="A31" i="10"/>
  <c r="H52" i="10"/>
  <c r="H10" i="10"/>
  <c r="A52" i="10"/>
  <c r="H73" i="10"/>
  <c r="A73" i="10"/>
  <c r="L9" i="7"/>
  <c r="E10" i="10"/>
  <c r="L10" i="10"/>
  <c r="E31" i="10"/>
  <c r="L31" i="10"/>
  <c r="L52" i="10"/>
  <c r="L73" i="10"/>
  <c r="E52" i="10"/>
  <c r="E73" i="10"/>
  <c r="G9" i="7"/>
  <c r="F10" i="10"/>
  <c r="M73" i="10"/>
  <c r="F52" i="10"/>
  <c r="M10" i="10"/>
  <c r="F73" i="10"/>
  <c r="M31" i="10"/>
  <c r="M52" i="10"/>
  <c r="F31" i="10"/>
  <c r="Q9" i="7"/>
  <c r="Q50" i="7"/>
  <c r="J50" i="7"/>
  <c r="S52" i="7"/>
  <c r="D10" i="10"/>
  <c r="K31" i="10"/>
  <c r="D73" i="10"/>
  <c r="D31" i="10"/>
  <c r="K10" i="10"/>
  <c r="K52" i="10"/>
  <c r="D52" i="10"/>
  <c r="K73" i="10"/>
  <c r="P9" i="10"/>
  <c r="P14" i="10"/>
  <c r="R9" i="7"/>
  <c r="R50" i="7"/>
  <c r="J51" i="7"/>
  <c r="F50" i="7"/>
  <c r="J52" i="7"/>
  <c r="S9" i="7"/>
  <c r="S50" i="7"/>
</calcChain>
</file>

<file path=xl/sharedStrings.xml><?xml version="1.0" encoding="utf-8"?>
<sst xmlns="http://schemas.openxmlformats.org/spreadsheetml/2006/main" count="1756" uniqueCount="447">
  <si>
    <t>1600 Cornhusker Hwy</t>
  </si>
  <si>
    <t>Lincoln, NE  68521</t>
  </si>
  <si>
    <t>Lot #</t>
  </si>
  <si>
    <t>PLS %</t>
  </si>
  <si>
    <t>PLS LBS/Acre</t>
  </si>
  <si>
    <t>Item</t>
  </si>
  <si>
    <t>PLS LBS</t>
  </si>
  <si>
    <t>BULK LBS</t>
  </si>
  <si>
    <t>Mix Worksheet</t>
  </si>
  <si>
    <t>Invoice #</t>
  </si>
  <si>
    <t>Date:</t>
  </si>
  <si>
    <t>Acres:</t>
  </si>
  <si>
    <t>Customer:</t>
  </si>
  <si>
    <t>Total LBS</t>
  </si>
  <si>
    <t xml:space="preserve"> </t>
  </si>
  <si>
    <t>Phone: 402-438-1232</t>
  </si>
  <si>
    <t>Fax: 402-438-1068</t>
  </si>
  <si>
    <t>www.millerseed.com</t>
  </si>
  <si>
    <t>Fill out purity, germ, bulk pounds, PLS pounds, seedlot no.</t>
  </si>
  <si>
    <t>Customer name date dealer and by</t>
  </si>
  <si>
    <t>Oats</t>
  </si>
  <si>
    <t>Sand Bluestem</t>
  </si>
  <si>
    <t>Sand Dropseed</t>
  </si>
  <si>
    <t>Sheep Fescue</t>
  </si>
  <si>
    <t>Forage Fescue</t>
  </si>
  <si>
    <t>Red Clover</t>
  </si>
  <si>
    <t>Alsike Clover</t>
  </si>
  <si>
    <t>Crimson Clover</t>
  </si>
  <si>
    <t>Ladino Clover</t>
  </si>
  <si>
    <t>Dwarf Essex Rape Seed</t>
  </si>
  <si>
    <t>Purple Top Turnips</t>
  </si>
  <si>
    <t>Forage Chicory</t>
  </si>
  <si>
    <t>Intermediate Wheatgrass</t>
  </si>
  <si>
    <t xml:space="preserve">Timothy </t>
  </si>
  <si>
    <t>PRICE/ACRE</t>
  </si>
  <si>
    <t>PRICE/PLS LB</t>
  </si>
  <si>
    <t>Price/Acre</t>
  </si>
  <si>
    <t>Total Price</t>
  </si>
  <si>
    <t>LOT#</t>
  </si>
  <si>
    <t>Prairie Sandreed</t>
  </si>
  <si>
    <t>Smooth Bromegrass</t>
  </si>
  <si>
    <t>Invoice#</t>
  </si>
  <si>
    <t>Total Bulk LBS.</t>
  </si>
  <si>
    <t>1. Invoice #</t>
  </si>
  <si>
    <t>2. Total Acres</t>
  </si>
  <si>
    <t>3. Customer Name</t>
  </si>
  <si>
    <t>4. Enter Item and PLS LBS/Acre</t>
  </si>
  <si>
    <t>6. Print 2 copies and include the seed tags on the backside</t>
  </si>
  <si>
    <t>7. Print a warehouse sheet</t>
  </si>
  <si>
    <t>On the Invoice write Specs per worksheet and # of Acres under Bulk LBS.</t>
  </si>
  <si>
    <t>Sold to. Customer Name</t>
  </si>
  <si>
    <t>CRP</t>
  </si>
  <si>
    <t>5. Delete unused cells on Mix worksheet tab and Warehouse tab</t>
  </si>
  <si>
    <t>Purity</t>
  </si>
  <si>
    <t>Crop</t>
  </si>
  <si>
    <t>Inert</t>
  </si>
  <si>
    <t>Germ</t>
  </si>
  <si>
    <t>Test Date</t>
  </si>
  <si>
    <t>Variety</t>
  </si>
  <si>
    <t>KIND</t>
  </si>
  <si>
    <t>VARIETY</t>
  </si>
  <si>
    <t>PURITY</t>
  </si>
  <si>
    <t>CROP</t>
  </si>
  <si>
    <t>INERT</t>
  </si>
  <si>
    <t>GERM</t>
  </si>
  <si>
    <t>DORMANT</t>
  </si>
  <si>
    <t>TOTAL</t>
  </si>
  <si>
    <t>TEST DATE</t>
  </si>
  <si>
    <t>ORGIN</t>
  </si>
  <si>
    <t>WEEDS</t>
  </si>
  <si>
    <t>PLS:</t>
  </si>
  <si>
    <t>NOXIOUS WEEDS</t>
  </si>
  <si>
    <t>Seller makes no warranty either expressed or implied except that the product conforms to the description on the label. Buy agrees that seller's liability under this warranty is limited to the amount of the purchase prices and seller has no responsibility for special consequential or contingent damages.</t>
  </si>
  <si>
    <t>Pubescent Wheatgrass</t>
  </si>
  <si>
    <t>Tall Fescue (Fawn)</t>
  </si>
  <si>
    <t xml:space="preserve">Indiangrass </t>
  </si>
  <si>
    <t xml:space="preserve">Little Bluestem </t>
  </si>
  <si>
    <t xml:space="preserve">Western Wheatgrass </t>
  </si>
  <si>
    <t xml:space="preserve">Switchgrass </t>
  </si>
  <si>
    <t>Seed Tags</t>
  </si>
  <si>
    <t>Orchardgrass</t>
  </si>
  <si>
    <t xml:space="preserve">Perennial Ryegrass </t>
  </si>
  <si>
    <t>Sand Lovegrass</t>
  </si>
  <si>
    <t>Festulolium</t>
  </si>
  <si>
    <t xml:space="preserve">DISTRIBUTOR </t>
  </si>
  <si>
    <t>WHOLESALE</t>
  </si>
  <si>
    <t>RETAIL</t>
  </si>
  <si>
    <t xml:space="preserve">Sideoats Grama </t>
  </si>
  <si>
    <t xml:space="preserve">Alfalfa </t>
  </si>
  <si>
    <t xml:space="preserve">Blue Grama </t>
  </si>
  <si>
    <t xml:space="preserve">Buffalograss </t>
  </si>
  <si>
    <t>Big Bluestem</t>
  </si>
  <si>
    <t>Project:</t>
  </si>
  <si>
    <t>1600 Cornhusker Hwy ~ Lincoln, NE 68521</t>
  </si>
  <si>
    <t>Mix %</t>
  </si>
  <si>
    <t>PLS lb</t>
  </si>
  <si>
    <t>Bulk lb</t>
  </si>
  <si>
    <t>Lot Number</t>
  </si>
  <si>
    <t>Orign</t>
  </si>
  <si>
    <t>Mix Purity</t>
  </si>
  <si>
    <t>Species Purity</t>
  </si>
  <si>
    <t>Hard or Dormant</t>
  </si>
  <si>
    <t>Total Viable</t>
  </si>
  <si>
    <t>Common Name</t>
  </si>
  <si>
    <t>Phone (402) 438-1232</t>
  </si>
  <si>
    <t>Weed Seeds</t>
  </si>
  <si>
    <t xml:space="preserve">                       Noxious Weed</t>
  </si>
  <si>
    <t xml:space="preserve">                       Purity</t>
  </si>
  <si>
    <t xml:space="preserve">                Inert Matter</t>
  </si>
  <si>
    <t xml:space="preserve">               Weed Seed</t>
  </si>
  <si>
    <t>Crop Seed</t>
  </si>
  <si>
    <t>Mix Inert</t>
  </si>
  <si>
    <t>Mix Weed</t>
  </si>
  <si>
    <t>Mix Crop</t>
  </si>
  <si>
    <t>Tag Check</t>
  </si>
  <si>
    <t>oz. to lbs.</t>
  </si>
  <si>
    <t>Miller Seed Company</t>
  </si>
  <si>
    <t>P.O. Box 81823 ~ 1600 Cornhusker Hwy ~ Lincoln, NE  68501</t>
  </si>
  <si>
    <t>Phone (402) 438-1232 * Fax (402) 438-1068 * Email - info@millerseed.com</t>
  </si>
  <si>
    <t>Net Wt.</t>
  </si>
  <si>
    <t>Origin</t>
  </si>
  <si>
    <t>Other Crop</t>
  </si>
  <si>
    <t>Inert Matter</t>
  </si>
  <si>
    <t>Weed Seed</t>
  </si>
  <si>
    <t>NOXIOUS WEEDS:</t>
  </si>
  <si>
    <t>Test Date:</t>
  </si>
  <si>
    <t>Seller makes no warranty, either expressed or implied except that the product conforms to the description on the label.  Buyer agrees that seller’s liability under this warranty is limited to the amount of the purchase prices and seller has no responsibility for special, consequential or contingent damages.</t>
  </si>
  <si>
    <t xml:space="preserve">Germ </t>
  </si>
  <si>
    <t>Total Purity</t>
  </si>
  <si>
    <t>Nox Weed</t>
  </si>
  <si>
    <t>NONE</t>
  </si>
  <si>
    <t>Total Mix</t>
  </si>
  <si>
    <t xml:space="preserve">Lot# </t>
  </si>
  <si>
    <t>Mix</t>
  </si>
  <si>
    <t>MIX#</t>
  </si>
  <si>
    <t>Brome/Orchard Mix</t>
  </si>
  <si>
    <t>Preferred Pasture</t>
  </si>
  <si>
    <t>All-Purpose Contractors Mix</t>
  </si>
  <si>
    <t>Preferred Shade</t>
  </si>
  <si>
    <t>Preferred Blue/Rye</t>
  </si>
  <si>
    <t>Preferred Perennial Rye</t>
  </si>
  <si>
    <t>Preferred Bluegrass</t>
  </si>
  <si>
    <t>Preferred Tuff Turf</t>
  </si>
  <si>
    <t>Nexus XD</t>
  </si>
  <si>
    <t>Kentucky Bluegrass</t>
  </si>
  <si>
    <t>Rendition Rx</t>
  </si>
  <si>
    <t>Hudson Tall Fescue</t>
  </si>
  <si>
    <t>Titan Ultra Tall Fescue</t>
  </si>
  <si>
    <t>Titan Rx Tall Fescue</t>
  </si>
  <si>
    <t>Preferred Turf Plus</t>
  </si>
  <si>
    <t>Preferred Turf</t>
  </si>
  <si>
    <t xml:space="preserve">Lbs. </t>
  </si>
  <si>
    <t>Var. 6</t>
  </si>
  <si>
    <t>Lbs</t>
  </si>
  <si>
    <t>Var. 5</t>
  </si>
  <si>
    <t>Var. 4</t>
  </si>
  <si>
    <t>Lbs.</t>
  </si>
  <si>
    <t>Var. 3</t>
  </si>
  <si>
    <t>Var. 2</t>
  </si>
  <si>
    <t>Var. 1</t>
  </si>
  <si>
    <t>MIX</t>
  </si>
  <si>
    <t>Waterway Mix</t>
  </si>
  <si>
    <t>Sandy Native 1</t>
  </si>
  <si>
    <t>Sandy Native 2</t>
  </si>
  <si>
    <t>Native Pasture</t>
  </si>
  <si>
    <t>Native Lawn Mix</t>
  </si>
  <si>
    <t>Fawn Tall Fescue</t>
  </si>
  <si>
    <t>Switchgrass</t>
  </si>
  <si>
    <t>Little Bluestem</t>
  </si>
  <si>
    <t>Native Mix 1</t>
  </si>
  <si>
    <t>Native Mix 2</t>
  </si>
  <si>
    <t>Var. 7</t>
  </si>
  <si>
    <t>Var. 8</t>
  </si>
  <si>
    <t>Var. 9</t>
  </si>
  <si>
    <t xml:space="preserve">NDOR </t>
  </si>
  <si>
    <t>Var. 10</t>
  </si>
  <si>
    <t>Canada Wildrye</t>
  </si>
  <si>
    <t>Acres or Lbs.</t>
  </si>
  <si>
    <t>Acres</t>
  </si>
  <si>
    <t>Deer Food Plot</t>
  </si>
  <si>
    <t>Alice White Clover</t>
  </si>
  <si>
    <t>Midnight Kentucky Bluegrass</t>
  </si>
  <si>
    <t>Rubix Kentucky Bluegrass</t>
  </si>
  <si>
    <t>Prosperity Kentucky Bluegrass</t>
  </si>
  <si>
    <t>Blue Devil Kentucky Bluegrass</t>
  </si>
  <si>
    <t>CRP Option #1</t>
  </si>
  <si>
    <t>Totals</t>
  </si>
  <si>
    <t>FORBS &amp; LEGUMES</t>
  </si>
  <si>
    <t>GRASSES</t>
  </si>
  <si>
    <t>PLS Lbs</t>
  </si>
  <si>
    <t>Bulk Lbs</t>
  </si>
  <si>
    <t>PLS</t>
  </si>
  <si>
    <t>Bulk</t>
  </si>
  <si>
    <t>Non-Cert</t>
  </si>
  <si>
    <t>Cert</t>
  </si>
  <si>
    <t xml:space="preserve"> Variety</t>
  </si>
  <si>
    <t xml:space="preserve">Species List </t>
  </si>
  <si>
    <t>County/state of Origin (Required for Non-Certified Grass Seed)</t>
  </si>
  <si>
    <t>Seedlot No.</t>
  </si>
  <si>
    <t xml:space="preserve">Seed Purchased </t>
  </si>
  <si>
    <t>Total Lbs. Needed</t>
  </si>
  <si>
    <t>% of Mix</t>
  </si>
  <si>
    <t xml:space="preserve">PLS per    ft² </t>
  </si>
  <si>
    <t>PLS per ft² @ 1lb/ac</t>
  </si>
  <si>
    <t>PLS LBS per acre</t>
  </si>
  <si>
    <t>Seed dealer please check whether seedlot provided is certified or non certified</t>
  </si>
  <si>
    <t>*Please refer to mileage restrictions if non-certified grass seed (variety stated or variety not stated) is provided</t>
  </si>
  <si>
    <t>Information to be completed by seed dealer</t>
  </si>
  <si>
    <t>Planned</t>
  </si>
  <si>
    <t>Acres to be Seeded:</t>
  </si>
  <si>
    <r>
      <t xml:space="preserve">Yucca </t>
    </r>
    <r>
      <rPr>
        <i/>
        <sz val="8"/>
        <color theme="1"/>
        <rFont val="Calibri"/>
        <family val="2"/>
        <scheme val="minor"/>
      </rPr>
      <t xml:space="preserve">(Yucca glauca) </t>
    </r>
  </si>
  <si>
    <r>
      <t xml:space="preserve">Woolly Plantain </t>
    </r>
    <r>
      <rPr>
        <i/>
        <sz val="8"/>
        <color theme="1"/>
        <rFont val="Calibri"/>
        <family val="2"/>
        <scheme val="minor"/>
      </rPr>
      <t>(Plantago patagonica)</t>
    </r>
  </si>
  <si>
    <r>
      <t xml:space="preserve">Winterfat </t>
    </r>
    <r>
      <rPr>
        <i/>
        <sz val="8"/>
        <rFont val="Calibri"/>
        <family val="2"/>
        <scheme val="minor"/>
      </rPr>
      <t>(Krascheninnikovia lanata, Eurotia lanata, Ceratoides lanata</t>
    </r>
    <r>
      <rPr>
        <i/>
        <sz val="10"/>
        <rFont val="Calibri"/>
        <family val="2"/>
        <scheme val="minor"/>
      </rPr>
      <t>)</t>
    </r>
  </si>
  <si>
    <r>
      <t xml:space="preserve">Willowleaf Aster </t>
    </r>
    <r>
      <rPr>
        <i/>
        <sz val="8"/>
        <color theme="1"/>
        <rFont val="Calibri"/>
        <family val="2"/>
        <scheme val="minor"/>
      </rPr>
      <t>(Aster praeltus)</t>
    </r>
  </si>
  <si>
    <r>
      <t xml:space="preserve">Wild Senna </t>
    </r>
    <r>
      <rPr>
        <i/>
        <sz val="8"/>
        <rFont val="Calibri"/>
        <family val="2"/>
        <scheme val="minor"/>
      </rPr>
      <t>(Cassia hebecarpa)</t>
    </r>
  </si>
  <si>
    <r>
      <t xml:space="preserve">Wild Onion </t>
    </r>
    <r>
      <rPr>
        <i/>
        <sz val="8"/>
        <rFont val="Calibri"/>
        <family val="2"/>
        <scheme val="minor"/>
      </rPr>
      <t>(Allium cernuum)</t>
    </r>
  </si>
  <si>
    <r>
      <t xml:space="preserve">Wild Garlic </t>
    </r>
    <r>
      <rPr>
        <i/>
        <sz val="8"/>
        <color theme="1"/>
        <rFont val="Calibri"/>
        <family val="2"/>
        <scheme val="minor"/>
      </rPr>
      <t>(Allium canadense)</t>
    </r>
  </si>
  <si>
    <r>
      <t xml:space="preserve">Wild Bergamot </t>
    </r>
    <r>
      <rPr>
        <i/>
        <sz val="8"/>
        <rFont val="Calibri"/>
        <family val="2"/>
        <scheme val="minor"/>
      </rPr>
      <t>(Monarda fistulosa)</t>
    </r>
  </si>
  <si>
    <r>
      <t>Wild Alfalfa (Slimflower scurfpea) (</t>
    </r>
    <r>
      <rPr>
        <i/>
        <sz val="8"/>
        <color theme="1"/>
        <rFont val="Calibri"/>
        <family val="2"/>
        <scheme val="minor"/>
      </rPr>
      <t>Psoralidium tenuiflorum)</t>
    </r>
  </si>
  <si>
    <r>
      <t xml:space="preserve">Wild 4 O'Clock </t>
    </r>
    <r>
      <rPr>
        <i/>
        <sz val="8"/>
        <color theme="1"/>
        <rFont val="Calibri"/>
        <family val="2"/>
        <scheme val="minor"/>
      </rPr>
      <t>(Mirabillis nyctaginea)</t>
    </r>
  </si>
  <si>
    <r>
      <t xml:space="preserve">Whorled Milkweed </t>
    </r>
    <r>
      <rPr>
        <i/>
        <sz val="8"/>
        <rFont val="Calibri"/>
        <family val="2"/>
        <scheme val="minor"/>
      </rPr>
      <t>(Asclepias verticillata)</t>
    </r>
  </si>
  <si>
    <r>
      <t xml:space="preserve">White Wild Indigo </t>
    </r>
    <r>
      <rPr>
        <i/>
        <sz val="8"/>
        <color theme="1"/>
        <rFont val="Calibri"/>
        <family val="2"/>
        <scheme val="minor"/>
      </rPr>
      <t>(Baptisia alba var. macrophylla)</t>
    </r>
  </si>
  <si>
    <r>
      <t xml:space="preserve">White Vervain </t>
    </r>
    <r>
      <rPr>
        <i/>
        <sz val="8"/>
        <color theme="1"/>
        <rFont val="Calibri"/>
        <family val="2"/>
        <scheme val="minor"/>
      </rPr>
      <t>(Verbena urticifolia)</t>
    </r>
  </si>
  <si>
    <r>
      <t xml:space="preserve">White Sage (Cudweed Sagewort) </t>
    </r>
    <r>
      <rPr>
        <i/>
        <sz val="8"/>
        <color theme="1"/>
        <rFont val="Calibri"/>
        <family val="2"/>
        <scheme val="minor"/>
      </rPr>
      <t>(Artemisia ludoviciana)</t>
    </r>
  </si>
  <si>
    <r>
      <t xml:space="preserve">White Prairieclover </t>
    </r>
    <r>
      <rPr>
        <i/>
        <sz val="8"/>
        <rFont val="Calibri"/>
        <family val="2"/>
        <scheme val="minor"/>
      </rPr>
      <t>(Dalea candida)</t>
    </r>
  </si>
  <si>
    <r>
      <t xml:space="preserve">White Prairie Aster </t>
    </r>
    <r>
      <rPr>
        <i/>
        <sz val="8"/>
        <rFont val="Calibri"/>
        <family val="2"/>
        <scheme val="minor"/>
      </rPr>
      <t>(Symphyotrichum falcatum var. commutatum)</t>
    </r>
  </si>
  <si>
    <r>
      <t xml:space="preserve">White or Rocket Larkspur </t>
    </r>
    <r>
      <rPr>
        <i/>
        <sz val="8"/>
        <rFont val="Calibri"/>
        <family val="2"/>
        <scheme val="minor"/>
      </rPr>
      <t>(Delphinium carolinianum ssp. virescens )</t>
    </r>
  </si>
  <si>
    <r>
      <t xml:space="preserve">White Dutch Clover </t>
    </r>
    <r>
      <rPr>
        <i/>
        <sz val="8"/>
        <color theme="1"/>
        <rFont val="Calibri"/>
        <family val="2"/>
        <scheme val="minor"/>
      </rPr>
      <t>(Trifolium repens)</t>
    </r>
  </si>
  <si>
    <r>
      <t xml:space="preserve">Western Yarrow </t>
    </r>
    <r>
      <rPr>
        <i/>
        <sz val="8"/>
        <rFont val="Calibri"/>
        <family val="2"/>
        <scheme val="minor"/>
      </rPr>
      <t>(Achillea millefolium)</t>
    </r>
  </si>
  <si>
    <r>
      <t xml:space="preserve">Western Wild Rose </t>
    </r>
    <r>
      <rPr>
        <i/>
        <sz val="8"/>
        <rFont val="Calibri"/>
        <family val="2"/>
        <scheme val="minor"/>
      </rPr>
      <t>(Rosa woodsii)</t>
    </r>
  </si>
  <si>
    <r>
      <t xml:space="preserve">Western Wallflower </t>
    </r>
    <r>
      <rPr>
        <i/>
        <sz val="8"/>
        <color theme="1"/>
        <rFont val="Calibri"/>
        <family val="2"/>
        <scheme val="minor"/>
      </rPr>
      <t>(Erysimum asperum)</t>
    </r>
  </si>
  <si>
    <r>
      <t>Western Salsify</t>
    </r>
    <r>
      <rPr>
        <i/>
        <sz val="8"/>
        <rFont val="Calibri"/>
        <family val="2"/>
        <scheme val="minor"/>
      </rPr>
      <t xml:space="preserve"> (Tragopogon dubius)</t>
    </r>
  </si>
  <si>
    <r>
      <t xml:space="preserve">Western Ironweed </t>
    </r>
    <r>
      <rPr>
        <i/>
        <sz val="8"/>
        <rFont val="Calibri"/>
        <family val="2"/>
        <scheme val="minor"/>
      </rPr>
      <t>(Vernonia fasciculata)</t>
    </r>
  </si>
  <si>
    <r>
      <t xml:space="preserve">Western Heath Aster </t>
    </r>
    <r>
      <rPr>
        <i/>
        <sz val="8"/>
        <color theme="1"/>
        <rFont val="Calibri"/>
        <family val="2"/>
        <scheme val="minor"/>
      </rPr>
      <t>(Symphyotrichum falcatum var falcatum = Aster falcatus)</t>
    </r>
  </si>
  <si>
    <r>
      <t xml:space="preserve">Virginia Mountian Mint </t>
    </r>
    <r>
      <rPr>
        <i/>
        <sz val="8"/>
        <rFont val="Calibri"/>
        <family val="2"/>
        <scheme val="minor"/>
      </rPr>
      <t>(Pycnanthemum virginianum)</t>
    </r>
  </si>
  <si>
    <r>
      <t xml:space="preserve">Velvety Gaura </t>
    </r>
    <r>
      <rPr>
        <i/>
        <sz val="8"/>
        <rFont val="Calibri"/>
        <family val="2"/>
        <scheme val="minor"/>
      </rPr>
      <t>(Gaura parviflora)</t>
    </r>
  </si>
  <si>
    <r>
      <t xml:space="preserve">Upright Coneflower </t>
    </r>
    <r>
      <rPr>
        <i/>
        <sz val="8"/>
        <rFont val="Calibri"/>
        <family val="2"/>
        <scheme val="minor"/>
      </rPr>
      <t>(Ratibida columnifera)</t>
    </r>
  </si>
  <si>
    <r>
      <t xml:space="preserve">Thickspike Gayfeather </t>
    </r>
    <r>
      <rPr>
        <i/>
        <sz val="8"/>
        <rFont val="Calibri"/>
        <family val="2"/>
        <scheme val="minor"/>
      </rPr>
      <t>(Liatris pycnostachya)</t>
    </r>
  </si>
  <si>
    <r>
      <t xml:space="preserve">Tall Thistle </t>
    </r>
    <r>
      <rPr>
        <i/>
        <sz val="8"/>
        <color theme="1"/>
        <rFont val="Calibri"/>
        <family val="2"/>
        <scheme val="minor"/>
      </rPr>
      <t>(Cirsium altissimum)</t>
    </r>
  </si>
  <si>
    <r>
      <t xml:space="preserve">Tall Swamp Marigold </t>
    </r>
    <r>
      <rPr>
        <i/>
        <sz val="8"/>
        <color theme="1"/>
        <rFont val="Calibri"/>
        <family val="2"/>
        <scheme val="minor"/>
      </rPr>
      <t>(Bidens connata)</t>
    </r>
  </si>
  <si>
    <r>
      <t>Tall Coreopsis</t>
    </r>
    <r>
      <rPr>
        <i/>
        <sz val="8"/>
        <color theme="1"/>
        <rFont val="Calibri"/>
        <family val="2"/>
        <scheme val="minor"/>
      </rPr>
      <t xml:space="preserve"> (Coreopsis tripteris)</t>
    </r>
  </si>
  <si>
    <r>
      <t xml:space="preserve">Tall Cinquefoil  </t>
    </r>
    <r>
      <rPr>
        <i/>
        <sz val="8"/>
        <color theme="1"/>
        <rFont val="Calibri"/>
        <family val="2"/>
        <scheme val="minor"/>
      </rPr>
      <t>(Drymocallis arguta)</t>
    </r>
  </si>
  <si>
    <r>
      <t xml:space="preserve">Tall Boneset </t>
    </r>
    <r>
      <rPr>
        <i/>
        <sz val="8"/>
        <rFont val="Calibri"/>
        <family val="2"/>
        <scheme val="minor"/>
      </rPr>
      <t>(Eupatorium altissimum)</t>
    </r>
  </si>
  <si>
    <r>
      <t xml:space="preserve">Sweetclover (yellow) </t>
    </r>
    <r>
      <rPr>
        <i/>
        <sz val="8"/>
        <rFont val="Calibri"/>
        <family val="2"/>
        <scheme val="minor"/>
      </rPr>
      <t>(Melilotus officinalis)</t>
    </r>
  </si>
  <si>
    <r>
      <t xml:space="preserve">Sweetclover (White) </t>
    </r>
    <r>
      <rPr>
        <i/>
        <sz val="8"/>
        <color theme="1"/>
        <rFont val="Calibri"/>
        <family val="2"/>
        <scheme val="minor"/>
      </rPr>
      <t>(Melilotus officinalis)</t>
    </r>
  </si>
  <si>
    <r>
      <t xml:space="preserve">Sweet Flag </t>
    </r>
    <r>
      <rPr>
        <i/>
        <sz val="8"/>
        <color theme="1"/>
        <rFont val="Calibri"/>
        <family val="2"/>
        <scheme val="minor"/>
      </rPr>
      <t>(Acorus calamus)</t>
    </r>
  </si>
  <si>
    <r>
      <t xml:space="preserve">Sweet Blackeyed Susan </t>
    </r>
    <r>
      <rPr>
        <i/>
        <sz val="8"/>
        <rFont val="Calibri"/>
        <family val="2"/>
        <scheme val="minor"/>
      </rPr>
      <t>(Rudbeckia subtomentosa)</t>
    </r>
  </si>
  <si>
    <r>
      <t xml:space="preserve">Swamp or Rose Milkweed </t>
    </r>
    <r>
      <rPr>
        <i/>
        <sz val="8"/>
        <rFont val="Calibri"/>
        <family val="2"/>
        <scheme val="minor"/>
      </rPr>
      <t>(Asclepias incarnata)</t>
    </r>
  </si>
  <si>
    <r>
      <t>Strawberry Clover (</t>
    </r>
    <r>
      <rPr>
        <i/>
        <sz val="10"/>
        <color theme="1"/>
        <rFont val="Calibri"/>
        <family val="2"/>
        <scheme val="minor"/>
      </rPr>
      <t>Trifolium fragiferum</t>
    </r>
    <r>
      <rPr>
        <sz val="10"/>
        <color theme="1"/>
        <rFont val="Calibri"/>
        <family val="2"/>
        <scheme val="minor"/>
      </rPr>
      <t>)</t>
    </r>
  </si>
  <si>
    <r>
      <t xml:space="preserve">Stiff Sunflower </t>
    </r>
    <r>
      <rPr>
        <i/>
        <sz val="8"/>
        <color theme="1"/>
        <rFont val="Calibri"/>
        <family val="2"/>
        <scheme val="minor"/>
      </rPr>
      <t>(Helianthus pauciflorus)</t>
    </r>
  </si>
  <si>
    <r>
      <t xml:space="preserve">Stiff Goldenrod </t>
    </r>
    <r>
      <rPr>
        <i/>
        <sz val="8"/>
        <rFont val="Calibri"/>
        <family val="2"/>
        <scheme val="minor"/>
      </rPr>
      <t>(Solidago rigida)</t>
    </r>
  </si>
  <si>
    <r>
      <t xml:space="preserve">Spotted Joe-pye-weed </t>
    </r>
    <r>
      <rPr>
        <i/>
        <sz val="8"/>
        <rFont val="Calibri"/>
        <family val="2"/>
        <scheme val="minor"/>
      </rPr>
      <t>(Eupatorium maculatum)</t>
    </r>
  </si>
  <si>
    <r>
      <t xml:space="preserve">Soft Goldenrod </t>
    </r>
    <r>
      <rPr>
        <i/>
        <sz val="8"/>
        <rFont val="Calibri"/>
        <family val="2"/>
        <scheme val="minor"/>
      </rPr>
      <t>(Solidago mollis)</t>
    </r>
  </si>
  <si>
    <r>
      <t xml:space="preserve">Sneezeweed </t>
    </r>
    <r>
      <rPr>
        <i/>
        <sz val="8"/>
        <rFont val="Calibri"/>
        <family val="2"/>
        <scheme val="minor"/>
      </rPr>
      <t>(Helenium autumnale)</t>
    </r>
  </si>
  <si>
    <r>
      <t xml:space="preserve">Smooth Milkweed </t>
    </r>
    <r>
      <rPr>
        <i/>
        <sz val="8"/>
        <rFont val="Calibri"/>
        <family val="2"/>
        <scheme val="minor"/>
      </rPr>
      <t>(Asclepias sullivantii)</t>
    </r>
  </si>
  <si>
    <r>
      <t xml:space="preserve">Smooth Blue Aster </t>
    </r>
    <r>
      <rPr>
        <i/>
        <sz val="8"/>
        <rFont val="Calibri"/>
        <family val="2"/>
        <scheme val="minor"/>
      </rPr>
      <t>(Symphyotrichum laeve var. laeve= Aster laevis)</t>
    </r>
  </si>
  <si>
    <r>
      <t xml:space="preserve">Smartweed, Dotted </t>
    </r>
    <r>
      <rPr>
        <i/>
        <sz val="8"/>
        <color theme="1"/>
        <rFont val="Calibri"/>
        <family val="2"/>
        <scheme val="minor"/>
      </rPr>
      <t>(Polygonum punctatum)</t>
    </r>
  </si>
  <si>
    <r>
      <t xml:space="preserve">Small Burnet </t>
    </r>
    <r>
      <rPr>
        <i/>
        <sz val="8"/>
        <rFont val="Calibri"/>
        <family val="2"/>
        <scheme val="minor"/>
      </rPr>
      <t>(Sanguisorba minor)</t>
    </r>
  </si>
  <si>
    <r>
      <t>Slimleaf (Narrowleaf) Scurfpea (</t>
    </r>
    <r>
      <rPr>
        <i/>
        <sz val="10"/>
        <color theme="1"/>
        <rFont val="Calibri"/>
        <family val="2"/>
        <scheme val="minor"/>
      </rPr>
      <t>Pediomelium linearifolium</t>
    </r>
    <r>
      <rPr>
        <sz val="10"/>
        <color theme="1"/>
        <rFont val="Calibri"/>
        <family val="2"/>
        <scheme val="minor"/>
      </rPr>
      <t>)</t>
    </r>
  </si>
  <si>
    <r>
      <t xml:space="preserve">Slender Gerardia </t>
    </r>
    <r>
      <rPr>
        <i/>
        <sz val="8"/>
        <rFont val="Calibri"/>
        <family val="2"/>
        <scheme val="minor"/>
      </rPr>
      <t>(Agalinis tenuifolia)</t>
    </r>
  </si>
  <si>
    <r>
      <t xml:space="preserve">Slender Beardstongue </t>
    </r>
    <r>
      <rPr>
        <i/>
        <sz val="8"/>
        <color theme="1"/>
        <rFont val="Calibri"/>
        <family val="2"/>
        <scheme val="minor"/>
      </rPr>
      <t>(Penstemon gracilis)</t>
    </r>
  </si>
  <si>
    <r>
      <t xml:space="preserve">Sleepy Catchfly </t>
    </r>
    <r>
      <rPr>
        <i/>
        <sz val="8"/>
        <color theme="1"/>
        <rFont val="Calibri"/>
        <family val="2"/>
        <scheme val="minor"/>
      </rPr>
      <t>(Silene antirrhina)</t>
    </r>
  </si>
  <si>
    <r>
      <t>Silky Prairieclover</t>
    </r>
    <r>
      <rPr>
        <b/>
        <sz val="10"/>
        <rFont val="Calibri"/>
        <family val="2"/>
        <scheme val="minor"/>
      </rPr>
      <t xml:space="preserve"> </t>
    </r>
    <r>
      <rPr>
        <i/>
        <sz val="8"/>
        <rFont val="Calibri"/>
        <family val="2"/>
        <scheme val="minor"/>
      </rPr>
      <t>(Dalea villosa)</t>
    </r>
  </si>
  <si>
    <r>
      <t xml:space="preserve">Silky Aster </t>
    </r>
    <r>
      <rPr>
        <sz val="8"/>
        <color theme="1"/>
        <rFont val="Calibri"/>
        <family val="2"/>
        <scheme val="minor"/>
      </rPr>
      <t>(</t>
    </r>
    <r>
      <rPr>
        <i/>
        <sz val="8"/>
        <color theme="1"/>
        <rFont val="Calibri"/>
        <family val="2"/>
        <scheme val="minor"/>
      </rPr>
      <t>Symphyotrichum sericeum = Aster sericeus)</t>
    </r>
  </si>
  <si>
    <r>
      <t xml:space="preserve">Showy-wand goldenrod </t>
    </r>
    <r>
      <rPr>
        <i/>
        <sz val="8"/>
        <rFont val="Calibri"/>
        <family val="2"/>
        <scheme val="minor"/>
      </rPr>
      <t>(Solidago speciosa)</t>
    </r>
  </si>
  <si>
    <r>
      <t xml:space="preserve">Showy Partridgepea </t>
    </r>
    <r>
      <rPr>
        <i/>
        <sz val="8"/>
        <rFont val="Calibri"/>
        <family val="2"/>
        <scheme val="minor"/>
      </rPr>
      <t>(Chamaecrista fasciculata)</t>
    </r>
  </si>
  <si>
    <r>
      <t>Shell-leaf Penstemon</t>
    </r>
    <r>
      <rPr>
        <b/>
        <sz val="10"/>
        <rFont val="Calibri"/>
        <family val="2"/>
        <scheme val="minor"/>
      </rPr>
      <t xml:space="preserve"> </t>
    </r>
    <r>
      <rPr>
        <i/>
        <sz val="8"/>
        <rFont val="Calibri"/>
        <family val="2"/>
        <scheme val="minor"/>
      </rPr>
      <t>(Penstemon grandiflorus)</t>
    </r>
  </si>
  <si>
    <r>
      <t>Sensitive Briar</t>
    </r>
    <r>
      <rPr>
        <i/>
        <sz val="10"/>
        <color theme="1"/>
        <rFont val="Calibri"/>
        <family val="2"/>
        <scheme val="minor"/>
      </rPr>
      <t xml:space="preserve"> </t>
    </r>
    <r>
      <rPr>
        <i/>
        <sz val="8"/>
        <color theme="1"/>
        <rFont val="Calibri"/>
        <family val="2"/>
        <scheme val="minor"/>
      </rPr>
      <t>(Mimosa nuttallii)</t>
    </r>
  </si>
  <si>
    <r>
      <t xml:space="preserve">Seed Box </t>
    </r>
    <r>
      <rPr>
        <i/>
        <sz val="8"/>
        <rFont val="Calibri"/>
        <family val="2"/>
        <scheme val="minor"/>
      </rPr>
      <t>(Ludwigia alternifolia)</t>
    </r>
  </si>
  <si>
    <r>
      <t xml:space="preserve">Scurfpea Mixture - </t>
    </r>
    <r>
      <rPr>
        <sz val="8"/>
        <rFont val="Calibri"/>
        <family val="2"/>
        <scheme val="minor"/>
      </rPr>
      <t>non-USDA plantings mixtures</t>
    </r>
  </si>
  <si>
    <r>
      <t xml:space="preserve">Scarlet Globemallow </t>
    </r>
    <r>
      <rPr>
        <i/>
        <sz val="8"/>
        <rFont val="Calibri"/>
        <family val="2"/>
        <scheme val="minor"/>
      </rPr>
      <t>(Sphaeralcea coccinea)</t>
    </r>
  </si>
  <si>
    <r>
      <t xml:space="preserve">Scaly Blazingstar or Gayfeather </t>
    </r>
    <r>
      <rPr>
        <i/>
        <sz val="8"/>
        <color theme="1"/>
        <rFont val="Calibri"/>
        <family val="2"/>
        <scheme val="minor"/>
      </rPr>
      <t>(Liatris squarrosa)</t>
    </r>
  </si>
  <si>
    <r>
      <t xml:space="preserve">Sawtooth Sunflower </t>
    </r>
    <r>
      <rPr>
        <i/>
        <sz val="8"/>
        <rFont val="Calibri"/>
        <family val="2"/>
        <scheme val="minor"/>
      </rPr>
      <t>(Helianthus grosseserratus)</t>
    </r>
  </si>
  <si>
    <r>
      <t>Sand Milkweed</t>
    </r>
    <r>
      <rPr>
        <i/>
        <sz val="8"/>
        <rFont val="Calibri"/>
        <family val="2"/>
        <scheme val="minor"/>
      </rPr>
      <t xml:space="preserve"> (Asclepias arenaria)</t>
    </r>
  </si>
  <si>
    <r>
      <t>Sainfoin (</t>
    </r>
    <r>
      <rPr>
        <i/>
        <sz val="10"/>
        <color theme="1"/>
        <rFont val="Calibri"/>
        <family val="2"/>
        <scheme val="minor"/>
      </rPr>
      <t>Onobrychis vicciifolia</t>
    </r>
    <r>
      <rPr>
        <sz val="10"/>
        <color theme="1"/>
        <rFont val="Calibri"/>
        <family val="2"/>
        <scheme val="minor"/>
      </rPr>
      <t>)</t>
    </r>
  </si>
  <si>
    <r>
      <t xml:space="preserve">Roundhead Lespedeza </t>
    </r>
    <r>
      <rPr>
        <i/>
        <sz val="8"/>
        <color theme="1"/>
        <rFont val="Calibri"/>
        <family val="2"/>
        <scheme val="minor"/>
      </rPr>
      <t>(Lespedeza capitata)</t>
    </r>
  </si>
  <si>
    <r>
      <t xml:space="preserve">Rough Purple Gerardia </t>
    </r>
    <r>
      <rPr>
        <i/>
        <sz val="8"/>
        <rFont val="Calibri"/>
        <family val="2"/>
        <scheme val="minor"/>
      </rPr>
      <t>(Agalinis aspera)</t>
    </r>
  </si>
  <si>
    <r>
      <t xml:space="preserve">Rough Blazing Star or Gayfeather </t>
    </r>
    <r>
      <rPr>
        <i/>
        <sz val="8"/>
        <rFont val="Calibri"/>
        <family val="2"/>
        <scheme val="minor"/>
      </rPr>
      <t>(Liatris aspera)</t>
    </r>
  </si>
  <si>
    <r>
      <t xml:space="preserve">Rocky Mountain Bee Plant </t>
    </r>
    <r>
      <rPr>
        <i/>
        <sz val="8"/>
        <rFont val="Calibri"/>
        <family val="2"/>
        <scheme val="minor"/>
      </rPr>
      <t>(Cleome serrulata</t>
    </r>
    <r>
      <rPr>
        <sz val="10"/>
        <rFont val="Calibri"/>
        <family val="2"/>
        <scheme val="minor"/>
      </rPr>
      <t>)</t>
    </r>
  </si>
  <si>
    <r>
      <t xml:space="preserve">Red Clover </t>
    </r>
    <r>
      <rPr>
        <i/>
        <sz val="8"/>
        <rFont val="Calibri"/>
        <family val="2"/>
        <scheme val="minor"/>
      </rPr>
      <t>(Trifollurn pratense)</t>
    </r>
  </si>
  <si>
    <r>
      <t xml:space="preserve">Rayless Greenthread </t>
    </r>
    <r>
      <rPr>
        <i/>
        <sz val="8"/>
        <color theme="1"/>
        <rFont val="Calibri"/>
        <family val="2"/>
        <scheme val="minor"/>
      </rPr>
      <t>(Thelesperma megapotamicum)</t>
    </r>
  </si>
  <si>
    <r>
      <t xml:space="preserve">Rattlesnake Master </t>
    </r>
    <r>
      <rPr>
        <i/>
        <sz val="8"/>
        <rFont val="Calibri"/>
        <family val="2"/>
        <scheme val="minor"/>
      </rPr>
      <t>(Eryngium yuccifolium)</t>
    </r>
  </si>
  <si>
    <r>
      <t xml:space="preserve">Ragweed, Western </t>
    </r>
    <r>
      <rPr>
        <i/>
        <sz val="8"/>
        <rFont val="Calibri"/>
        <family val="2"/>
        <scheme val="minor"/>
      </rPr>
      <t>(Ambrosia psilostachya)</t>
    </r>
  </si>
  <si>
    <r>
      <t>Ragweed, Common</t>
    </r>
    <r>
      <rPr>
        <i/>
        <sz val="8"/>
        <rFont val="Calibri"/>
        <family val="2"/>
        <scheme val="minor"/>
      </rPr>
      <t xml:space="preserve"> (Ambrosia artemisiifolia)</t>
    </r>
  </si>
  <si>
    <r>
      <t xml:space="preserve">Purple Prairieclover </t>
    </r>
    <r>
      <rPr>
        <i/>
        <sz val="8"/>
        <rFont val="Calibri"/>
        <family val="2"/>
        <scheme val="minor"/>
      </rPr>
      <t>(Dalea purpurea)</t>
    </r>
  </si>
  <si>
    <r>
      <t xml:space="preserve">Purple Poppymallow </t>
    </r>
    <r>
      <rPr>
        <i/>
        <sz val="8"/>
        <rFont val="Calibri"/>
        <family val="2"/>
        <scheme val="minor"/>
      </rPr>
      <t>(Callirhoe involucrata)</t>
    </r>
  </si>
  <si>
    <r>
      <t xml:space="preserve">Purple Coneflower </t>
    </r>
    <r>
      <rPr>
        <i/>
        <sz val="8"/>
        <rFont val="Calibri"/>
        <family val="2"/>
        <scheme val="minor"/>
      </rPr>
      <t>(Echinacea purpurea)</t>
    </r>
  </si>
  <si>
    <r>
      <t xml:space="preserve">Prickly Poppy </t>
    </r>
    <r>
      <rPr>
        <i/>
        <sz val="8"/>
        <color theme="1"/>
        <rFont val="Calibri"/>
        <family val="2"/>
        <scheme val="minor"/>
      </rPr>
      <t>(Argemone polyanthemos)</t>
    </r>
  </si>
  <si>
    <r>
      <t xml:space="preserve">Prairie Violet </t>
    </r>
    <r>
      <rPr>
        <i/>
        <sz val="8"/>
        <rFont val="Calibri"/>
        <family val="2"/>
        <scheme val="minor"/>
      </rPr>
      <t>(Viola pedatifida)</t>
    </r>
  </si>
  <si>
    <r>
      <t xml:space="preserve">Prairie Spiderwort </t>
    </r>
    <r>
      <rPr>
        <i/>
        <sz val="8"/>
        <rFont val="Calibri"/>
        <family val="2"/>
        <scheme val="minor"/>
      </rPr>
      <t>(Tradescantia occidentalis)</t>
    </r>
  </si>
  <si>
    <r>
      <t xml:space="preserve">Prairie Sainfoin </t>
    </r>
    <r>
      <rPr>
        <i/>
        <sz val="8"/>
        <rFont val="Calibri"/>
        <family val="2"/>
        <scheme val="minor"/>
      </rPr>
      <t>(Onobrychis viciifolia)</t>
    </r>
  </si>
  <si>
    <r>
      <t xml:space="preserve">Prairie Ragwort </t>
    </r>
    <r>
      <rPr>
        <i/>
        <sz val="8"/>
        <color theme="1"/>
        <rFont val="Calibri"/>
        <family val="2"/>
        <scheme val="minor"/>
      </rPr>
      <t>(Packera plattensis)</t>
    </r>
  </si>
  <si>
    <r>
      <t xml:space="preserve">Prairie Phlox </t>
    </r>
    <r>
      <rPr>
        <i/>
        <sz val="8"/>
        <rFont val="Calibri"/>
        <family val="2"/>
        <scheme val="minor"/>
      </rPr>
      <t>(Phlox pilosa)</t>
    </r>
  </si>
  <si>
    <r>
      <t xml:space="preserve">Prairie Larkspur </t>
    </r>
    <r>
      <rPr>
        <i/>
        <sz val="8"/>
        <color theme="1"/>
        <rFont val="Calibri"/>
        <family val="2"/>
        <scheme val="minor"/>
      </rPr>
      <t>(Delphinium carolinianum ssp. virescens )</t>
    </r>
  </si>
  <si>
    <r>
      <t xml:space="preserve">Prairie Gentain </t>
    </r>
    <r>
      <rPr>
        <i/>
        <sz val="8"/>
        <rFont val="Calibri"/>
        <family val="2"/>
        <scheme val="minor"/>
      </rPr>
      <t>(Eustoma exaltatum syn: E grandiflorum)</t>
    </r>
  </si>
  <si>
    <r>
      <t xml:space="preserve">Prairie Coreopsis </t>
    </r>
    <r>
      <rPr>
        <i/>
        <sz val="8"/>
        <rFont val="Calibri"/>
        <family val="2"/>
        <scheme val="minor"/>
      </rPr>
      <t>(Coreopsis palmata)</t>
    </r>
  </si>
  <si>
    <t>Prairie Cinquefoil (Drymocallis arguta)</t>
  </si>
  <si>
    <r>
      <t>Plains Wild (False) Indigo</t>
    </r>
    <r>
      <rPr>
        <i/>
        <sz val="8"/>
        <rFont val="Calibri"/>
        <family val="2"/>
        <scheme val="minor"/>
      </rPr>
      <t>(Baptisia bracteata)</t>
    </r>
  </si>
  <si>
    <r>
      <t>Plains Sunflower</t>
    </r>
    <r>
      <rPr>
        <b/>
        <sz val="10"/>
        <rFont val="Calibri"/>
        <family val="2"/>
        <scheme val="minor"/>
      </rPr>
      <t xml:space="preserve"> </t>
    </r>
    <r>
      <rPr>
        <i/>
        <sz val="8"/>
        <rFont val="Calibri"/>
        <family val="2"/>
        <scheme val="minor"/>
      </rPr>
      <t>(Helianthus petiolaris)</t>
    </r>
  </si>
  <si>
    <r>
      <t xml:space="preserve">Plains Coreopsis </t>
    </r>
    <r>
      <rPr>
        <i/>
        <sz val="8"/>
        <rFont val="Calibri"/>
        <family val="2"/>
        <scheme val="minor"/>
      </rPr>
      <t>(Coreopsis tinctoria)</t>
    </r>
  </si>
  <si>
    <r>
      <t xml:space="preserve">Plains Bee Balm </t>
    </r>
    <r>
      <rPr>
        <i/>
        <sz val="8"/>
        <color theme="1"/>
        <rFont val="Calibri"/>
        <family val="2"/>
        <scheme val="minor"/>
      </rPr>
      <t>(Monarda pectinata)</t>
    </r>
    <r>
      <rPr>
        <sz val="10"/>
        <color theme="1"/>
        <rFont val="Calibri"/>
        <family val="2"/>
        <scheme val="minor"/>
      </rPr>
      <t xml:space="preserve"> </t>
    </r>
  </si>
  <si>
    <r>
      <t>Pitcher or Blue Sage</t>
    </r>
    <r>
      <rPr>
        <i/>
        <sz val="8"/>
        <color theme="1"/>
        <rFont val="Calibri"/>
        <family val="2"/>
        <scheme val="minor"/>
      </rPr>
      <t xml:space="preserve"> (Salvia azurea)</t>
    </r>
  </si>
  <si>
    <r>
      <t xml:space="preserve">Pink Poppymallow </t>
    </r>
    <r>
      <rPr>
        <i/>
        <sz val="8"/>
        <color theme="1"/>
        <rFont val="Calibri"/>
        <family val="2"/>
        <scheme val="minor"/>
      </rPr>
      <t>(Callirhoe alcaeoides)</t>
    </r>
  </si>
  <si>
    <r>
      <t xml:space="preserve">Pale Purple Coneflower </t>
    </r>
    <r>
      <rPr>
        <i/>
        <sz val="8"/>
        <rFont val="Calibri"/>
        <family val="2"/>
        <scheme val="minor"/>
      </rPr>
      <t>(Echinacea pallida)</t>
    </r>
  </si>
  <si>
    <r>
      <t xml:space="preserve">Ohio Spiderwort </t>
    </r>
    <r>
      <rPr>
        <i/>
        <sz val="8"/>
        <rFont val="Calibri"/>
        <family val="2"/>
        <scheme val="minor"/>
      </rPr>
      <t>(Tradescantia ohiensis)</t>
    </r>
  </si>
  <si>
    <r>
      <t xml:space="preserve">Obedience Plant </t>
    </r>
    <r>
      <rPr>
        <i/>
        <sz val="8"/>
        <rFont val="Calibri"/>
        <family val="2"/>
        <scheme val="minor"/>
      </rPr>
      <t>(Physostegia virginiana)</t>
    </r>
  </si>
  <si>
    <r>
      <t xml:space="preserve">New Jersey Tea </t>
    </r>
    <r>
      <rPr>
        <i/>
        <sz val="8"/>
        <rFont val="Calibri"/>
        <family val="2"/>
        <scheme val="minor"/>
      </rPr>
      <t>(Ceanothus americanus)</t>
    </r>
  </si>
  <si>
    <r>
      <t xml:space="preserve">New England Aster </t>
    </r>
    <r>
      <rPr>
        <i/>
        <sz val="8"/>
        <rFont val="Calibri"/>
        <family val="2"/>
        <scheme val="minor"/>
      </rPr>
      <t>(Symphyotrichum novae-angliae = Aster novae-angliae)</t>
    </r>
  </si>
  <si>
    <r>
      <t xml:space="preserve">Missouri Goldenrod </t>
    </r>
    <r>
      <rPr>
        <i/>
        <sz val="8"/>
        <rFont val="Calibri"/>
        <family val="2"/>
        <scheme val="minor"/>
      </rPr>
      <t>(Solidago missouriensis)</t>
    </r>
  </si>
  <si>
    <r>
      <t xml:space="preserve">Missouri Evening Primrose </t>
    </r>
    <r>
      <rPr>
        <i/>
        <sz val="8"/>
        <rFont val="Calibri"/>
        <family val="2"/>
        <scheme val="minor"/>
      </rPr>
      <t>(Oenothera macrocarpa ssp. macrocarpa)</t>
    </r>
  </si>
  <si>
    <r>
      <t xml:space="preserve">Mexican Hat </t>
    </r>
    <r>
      <rPr>
        <i/>
        <sz val="8"/>
        <rFont val="Calibri"/>
        <family val="2"/>
        <scheme val="minor"/>
      </rPr>
      <t>(Ratibida peduncularis)</t>
    </r>
  </si>
  <si>
    <r>
      <t xml:space="preserve">Maximillian Sunflower </t>
    </r>
    <r>
      <rPr>
        <i/>
        <sz val="8"/>
        <rFont val="Calibri"/>
        <family val="2"/>
        <scheme val="minor"/>
      </rPr>
      <t>(Helianthus maximiliani)</t>
    </r>
  </si>
  <si>
    <r>
      <t xml:space="preserve">Maryland Senna </t>
    </r>
    <r>
      <rPr>
        <i/>
        <sz val="8"/>
        <color theme="1"/>
        <rFont val="Calibri"/>
        <family val="2"/>
        <scheme val="minor"/>
      </rPr>
      <t>(Senna marilandica)</t>
    </r>
  </si>
  <si>
    <r>
      <t xml:space="preserve">Lemon Mint or Lemon Bee Balm </t>
    </r>
    <r>
      <rPr>
        <i/>
        <sz val="8"/>
        <rFont val="Calibri"/>
        <family val="2"/>
        <scheme val="minor"/>
      </rPr>
      <t>(Monarda citriodora)</t>
    </r>
  </si>
  <si>
    <r>
      <t xml:space="preserve">Leadplant </t>
    </r>
    <r>
      <rPr>
        <i/>
        <sz val="8"/>
        <color theme="1"/>
        <rFont val="Calibri"/>
        <family val="2"/>
        <scheme val="minor"/>
      </rPr>
      <t>(Amorpha canescens)</t>
    </r>
  </si>
  <si>
    <r>
      <t>Late or Giant Goldenrod</t>
    </r>
    <r>
      <rPr>
        <i/>
        <sz val="8"/>
        <color theme="1"/>
        <rFont val="Calibri"/>
        <family val="2"/>
        <scheme val="minor"/>
      </rPr>
      <t xml:space="preserve"> (Solidago gigantea)</t>
    </r>
  </si>
  <si>
    <r>
      <t xml:space="preserve">Lanceleaf Coreopsis </t>
    </r>
    <r>
      <rPr>
        <i/>
        <sz val="8"/>
        <rFont val="Calibri"/>
        <family val="2"/>
        <scheme val="minor"/>
      </rPr>
      <t>(Coreopsis lanceolata)</t>
    </r>
  </si>
  <si>
    <r>
      <t xml:space="preserve">Ladino or White Clover </t>
    </r>
    <r>
      <rPr>
        <i/>
        <sz val="8"/>
        <rFont val="Calibri"/>
        <family val="2"/>
        <scheme val="minor"/>
      </rPr>
      <t>(Trifollurn repens)</t>
    </r>
  </si>
  <si>
    <r>
      <t xml:space="preserve">Lacy Phacelia  or Scorpionweed </t>
    </r>
    <r>
      <rPr>
        <i/>
        <sz val="8"/>
        <color theme="1"/>
        <rFont val="Calibri"/>
        <family val="2"/>
        <scheme val="minor"/>
      </rPr>
      <t>(Phacelia hastata)</t>
    </r>
  </si>
  <si>
    <r>
      <t>Jerusalem Artichoke</t>
    </r>
    <r>
      <rPr>
        <b/>
        <sz val="10"/>
        <rFont val="Calibri"/>
        <family val="2"/>
        <scheme val="minor"/>
      </rPr>
      <t xml:space="preserve"> </t>
    </r>
    <r>
      <rPr>
        <i/>
        <sz val="8"/>
        <rFont val="Calibri"/>
        <family val="2"/>
        <scheme val="minor"/>
      </rPr>
      <t>(Helianthus tuberosus)</t>
    </r>
  </si>
  <si>
    <r>
      <t xml:space="preserve">Illinois Tickclover </t>
    </r>
    <r>
      <rPr>
        <i/>
        <sz val="8"/>
        <rFont val="Calibri"/>
        <family val="2"/>
        <scheme val="minor"/>
      </rPr>
      <t>(Desmodium illinoense)</t>
    </r>
  </si>
  <si>
    <r>
      <t xml:space="preserve">Illinois Bundleflower </t>
    </r>
    <r>
      <rPr>
        <i/>
        <sz val="8"/>
        <rFont val="Calibri"/>
        <family val="2"/>
        <scheme val="minor"/>
      </rPr>
      <t>(Desmanthus illinoensis)</t>
    </r>
  </si>
  <si>
    <r>
      <t xml:space="preserve">Hoary Vervain </t>
    </r>
    <r>
      <rPr>
        <i/>
        <sz val="8"/>
        <color theme="1"/>
        <rFont val="Calibri"/>
        <family val="2"/>
        <scheme val="minor"/>
      </rPr>
      <t>(Verbena stricta)</t>
    </r>
  </si>
  <si>
    <r>
      <t xml:space="preserve">Heath Aster or White Heath Aster </t>
    </r>
    <r>
      <rPr>
        <i/>
        <sz val="8"/>
        <color theme="1"/>
        <rFont val="Calibri"/>
        <family val="2"/>
        <scheme val="minor"/>
      </rPr>
      <t>(Symphyotrichum ericoides = Aster ericoides)</t>
    </r>
  </si>
  <si>
    <r>
      <t xml:space="preserve">Hairy Golden Aster </t>
    </r>
    <r>
      <rPr>
        <i/>
        <sz val="8"/>
        <color theme="1"/>
        <rFont val="Calibri"/>
        <family val="2"/>
        <scheme val="minor"/>
      </rPr>
      <t>(Heterotheca villosa)</t>
    </r>
  </si>
  <si>
    <r>
      <t xml:space="preserve">Hairy 4 O'Clock </t>
    </r>
    <r>
      <rPr>
        <i/>
        <sz val="8"/>
        <color theme="1"/>
        <rFont val="Calibri"/>
        <family val="2"/>
        <scheme val="minor"/>
      </rPr>
      <t>(Mirabilis hirsuta)</t>
    </r>
  </si>
  <si>
    <r>
      <t xml:space="preserve">Hairy (Winter) Vetch </t>
    </r>
    <r>
      <rPr>
        <i/>
        <sz val="8"/>
        <rFont val="Calibri"/>
        <family val="2"/>
        <scheme val="minor"/>
      </rPr>
      <t>(Vicia villosa)</t>
    </r>
  </si>
  <si>
    <r>
      <t>Groundplum Milkvetch (</t>
    </r>
    <r>
      <rPr>
        <sz val="8"/>
        <color theme="1"/>
        <rFont val="Calibri"/>
        <family val="2"/>
        <scheme val="minor"/>
      </rPr>
      <t>Astragalus crassicarpus</t>
    </r>
    <r>
      <rPr>
        <i/>
        <sz val="10"/>
        <color theme="1"/>
        <rFont val="Calibri"/>
        <family val="2"/>
        <scheme val="minor"/>
      </rPr>
      <t>)</t>
    </r>
  </si>
  <si>
    <r>
      <t xml:space="preserve">Great Blue Lobelia </t>
    </r>
    <r>
      <rPr>
        <i/>
        <sz val="8"/>
        <rFont val="Calibri"/>
        <family val="2"/>
        <scheme val="minor"/>
      </rPr>
      <t>(Lobelia siphilitica)</t>
    </r>
  </si>
  <si>
    <r>
      <t>Grayhead Coneflower</t>
    </r>
    <r>
      <rPr>
        <i/>
        <sz val="8"/>
        <rFont val="Calibri"/>
        <family val="2"/>
        <scheme val="minor"/>
      </rPr>
      <t xml:space="preserve"> (Ratibida pinnata)</t>
    </r>
  </si>
  <si>
    <r>
      <t xml:space="preserve">Grass Leaved Goldenrod </t>
    </r>
    <r>
      <rPr>
        <i/>
        <sz val="8"/>
        <color theme="1"/>
        <rFont val="Calibri"/>
        <family val="2"/>
        <scheme val="minor"/>
      </rPr>
      <t>(Euthamia graminifolia)</t>
    </r>
  </si>
  <si>
    <r>
      <t>Goldentop</t>
    </r>
    <r>
      <rPr>
        <i/>
        <sz val="8"/>
        <color theme="1"/>
        <rFont val="Calibri"/>
        <family val="2"/>
        <scheme val="minor"/>
      </rPr>
      <t xml:space="preserve"> (Euthamia gymnospermoides)</t>
    </r>
  </si>
  <si>
    <r>
      <t xml:space="preserve">Golden Alexander </t>
    </r>
    <r>
      <rPr>
        <i/>
        <sz val="8"/>
        <rFont val="Calibri"/>
        <family val="2"/>
        <scheme val="minor"/>
      </rPr>
      <t>(Zizia aurea)</t>
    </r>
  </si>
  <si>
    <r>
      <t xml:space="preserve">Fringed Sagewort </t>
    </r>
    <r>
      <rPr>
        <i/>
        <sz val="8"/>
        <rFont val="Calibri"/>
        <family val="2"/>
        <scheme val="minor"/>
      </rPr>
      <t>(Artemisia frigida)</t>
    </r>
  </si>
  <si>
    <r>
      <t xml:space="preserve">Foxtail Prairie Clover </t>
    </r>
    <r>
      <rPr>
        <i/>
        <sz val="8"/>
        <color theme="1"/>
        <rFont val="Calibri"/>
        <family val="2"/>
        <scheme val="minor"/>
      </rPr>
      <t>(Dalea leporina)</t>
    </r>
  </si>
  <si>
    <r>
      <t xml:space="preserve">Fourwing saltbush </t>
    </r>
    <r>
      <rPr>
        <i/>
        <sz val="8"/>
        <rFont val="Calibri"/>
        <family val="2"/>
        <scheme val="minor"/>
      </rPr>
      <t>(Atriplex canescens)</t>
    </r>
  </si>
  <si>
    <r>
      <t>Fourpoint Evening Primrose</t>
    </r>
    <r>
      <rPr>
        <b/>
        <sz val="10"/>
        <rFont val="Calibri"/>
        <family val="2"/>
        <scheme val="minor"/>
      </rPr>
      <t xml:space="preserve"> </t>
    </r>
    <r>
      <rPr>
        <i/>
        <sz val="8"/>
        <rFont val="Calibri"/>
        <family val="2"/>
        <scheme val="minor"/>
      </rPr>
      <t>(Oenothera rhombipetala)</t>
    </r>
  </si>
  <si>
    <r>
      <t>Field Snake Cotton</t>
    </r>
    <r>
      <rPr>
        <b/>
        <sz val="10"/>
        <rFont val="Calibri"/>
        <family val="2"/>
        <scheme val="minor"/>
      </rPr>
      <t xml:space="preserve"> </t>
    </r>
    <r>
      <rPr>
        <i/>
        <sz val="8"/>
        <rFont val="Calibri"/>
        <family val="2"/>
        <scheme val="minor"/>
      </rPr>
      <t>(Froelichia floridana)</t>
    </r>
  </si>
  <si>
    <r>
      <t xml:space="preserve">False-boneset </t>
    </r>
    <r>
      <rPr>
        <i/>
        <sz val="8"/>
        <rFont val="Calibri"/>
        <family val="2"/>
        <scheme val="minor"/>
      </rPr>
      <t>(Brickellia eupatorioides)</t>
    </r>
  </si>
  <si>
    <r>
      <t xml:space="preserve">False or Oxeye Sunflower </t>
    </r>
    <r>
      <rPr>
        <i/>
        <sz val="8"/>
        <rFont val="Calibri"/>
        <family val="2"/>
        <scheme val="minor"/>
      </rPr>
      <t>(Heliopsis helianthoides)</t>
    </r>
  </si>
  <si>
    <r>
      <t>Entire-leaved Rosinweed</t>
    </r>
    <r>
      <rPr>
        <b/>
        <sz val="10"/>
        <rFont val="Calibri"/>
        <family val="2"/>
        <scheme val="minor"/>
      </rPr>
      <t xml:space="preserve">  </t>
    </r>
    <r>
      <rPr>
        <i/>
        <sz val="8"/>
        <rFont val="Calibri"/>
        <family val="2"/>
        <scheme val="minor"/>
      </rPr>
      <t>(Silphium integrifolium)</t>
    </r>
  </si>
  <si>
    <r>
      <t xml:space="preserve">Dotted Gayfeather </t>
    </r>
    <r>
      <rPr>
        <i/>
        <sz val="8"/>
        <color theme="1"/>
        <rFont val="Calibri"/>
        <family val="2"/>
        <scheme val="minor"/>
      </rPr>
      <t>(Liatris punctata)</t>
    </r>
  </si>
  <si>
    <r>
      <t xml:space="preserve">Dotted Bee Balm </t>
    </r>
    <r>
      <rPr>
        <i/>
        <sz val="8"/>
        <color theme="1"/>
        <rFont val="Calibri"/>
        <family val="2"/>
        <scheme val="minor"/>
      </rPr>
      <t>(Monarda punctata)</t>
    </r>
  </si>
  <si>
    <r>
      <t xml:space="preserve">Deer Vetch </t>
    </r>
    <r>
      <rPr>
        <i/>
        <sz val="8"/>
        <rFont val="Calibri"/>
        <family val="2"/>
        <scheme val="minor"/>
      </rPr>
      <t>(Lotus unifoliolatus)</t>
    </r>
  </si>
  <si>
    <r>
      <t>Cutleaf Ironplant (</t>
    </r>
    <r>
      <rPr>
        <i/>
        <sz val="8"/>
        <color theme="1"/>
        <rFont val="Calibri"/>
        <family val="2"/>
        <scheme val="minor"/>
      </rPr>
      <t>Machaeranthera pinnatifida)</t>
    </r>
  </si>
  <si>
    <r>
      <t xml:space="preserve">Cutleaf Coneflower </t>
    </r>
    <r>
      <rPr>
        <i/>
        <sz val="8"/>
        <rFont val="Calibri"/>
        <family val="2"/>
        <scheme val="minor"/>
      </rPr>
      <t>(Rudbeckia laciniata)</t>
    </r>
  </si>
  <si>
    <r>
      <t xml:space="preserve">Curly Cup Gumweed </t>
    </r>
    <r>
      <rPr>
        <i/>
        <sz val="8"/>
        <rFont val="Calibri"/>
        <family val="2"/>
        <scheme val="minor"/>
      </rPr>
      <t>(Grindelia squarrosa)</t>
    </r>
  </si>
  <si>
    <r>
      <t>Cup Plant</t>
    </r>
    <r>
      <rPr>
        <b/>
        <sz val="10"/>
        <rFont val="Calibri"/>
        <family val="2"/>
        <scheme val="minor"/>
      </rPr>
      <t xml:space="preserve"> </t>
    </r>
    <r>
      <rPr>
        <i/>
        <sz val="8"/>
        <rFont val="Calibri"/>
        <family val="2"/>
        <scheme val="minor"/>
      </rPr>
      <t>(Silphium perfoliatum)</t>
    </r>
  </si>
  <si>
    <r>
      <t xml:space="preserve">Culvers Root </t>
    </r>
    <r>
      <rPr>
        <i/>
        <sz val="8"/>
        <color theme="1"/>
        <rFont val="Calibri"/>
        <family val="2"/>
        <scheme val="minor"/>
      </rPr>
      <t>(Veronicastrum virginicum)</t>
    </r>
  </si>
  <si>
    <r>
      <t xml:space="preserve">Cudweed Sagewort </t>
    </r>
    <r>
      <rPr>
        <i/>
        <sz val="8"/>
        <rFont val="Calibri"/>
        <family val="2"/>
        <scheme val="minor"/>
      </rPr>
      <t>(Artemisia ludoviciana)</t>
    </r>
  </si>
  <si>
    <r>
      <t xml:space="preserve">Crimson Clover </t>
    </r>
    <r>
      <rPr>
        <i/>
        <sz val="8"/>
        <rFont val="Calibri"/>
        <family val="2"/>
        <scheme val="minor"/>
      </rPr>
      <t>(Trifollurn incarnetum)</t>
    </r>
  </si>
  <si>
    <r>
      <t>Creamy false indigo (</t>
    </r>
    <r>
      <rPr>
        <i/>
        <sz val="8"/>
        <rFont val="Calibri"/>
        <family val="2"/>
        <scheme val="minor"/>
      </rPr>
      <t>Baptisa bracteata</t>
    </r>
    <r>
      <rPr>
        <sz val="10"/>
        <rFont val="Calibri"/>
        <family val="2"/>
        <scheme val="minor"/>
      </rPr>
      <t>)</t>
    </r>
  </si>
  <si>
    <r>
      <t xml:space="preserve">Compass Plant </t>
    </r>
    <r>
      <rPr>
        <i/>
        <sz val="8"/>
        <rFont val="Calibri"/>
        <family val="2"/>
        <scheme val="minor"/>
      </rPr>
      <t>(Silphium laciniatum)</t>
    </r>
  </si>
  <si>
    <r>
      <t xml:space="preserve">Common Milkweed </t>
    </r>
    <r>
      <rPr>
        <i/>
        <sz val="8"/>
        <color theme="1"/>
        <rFont val="Calibri"/>
        <family val="2"/>
        <scheme val="minor"/>
      </rPr>
      <t>(Asclepias syriaca)</t>
    </r>
  </si>
  <si>
    <r>
      <t xml:space="preserve">Common Evening Primrose </t>
    </r>
    <r>
      <rPr>
        <i/>
        <sz val="8"/>
        <rFont val="Calibri"/>
        <family val="2"/>
        <scheme val="minor"/>
      </rPr>
      <t>(Oenothera biennis)</t>
    </r>
  </si>
  <si>
    <r>
      <t xml:space="preserve">Clasping Coneflower </t>
    </r>
    <r>
      <rPr>
        <i/>
        <sz val="8"/>
        <rFont val="Calibri"/>
        <family val="2"/>
        <scheme val="minor"/>
      </rPr>
      <t>(Dracopis amplexicaulis)</t>
    </r>
  </si>
  <si>
    <r>
      <t xml:space="preserve">Cicer or Chick-pea Milkvetch </t>
    </r>
    <r>
      <rPr>
        <i/>
        <sz val="8"/>
        <rFont val="Calibri"/>
        <family val="2"/>
        <scheme val="minor"/>
      </rPr>
      <t>(Astragalus cicer)</t>
    </r>
  </si>
  <si>
    <r>
      <t>Cardinal Flower</t>
    </r>
    <r>
      <rPr>
        <i/>
        <sz val="8"/>
        <rFont val="Calibri"/>
        <family val="2"/>
        <scheme val="minor"/>
      </rPr>
      <t xml:space="preserve"> (Lobelia cardinalis)</t>
    </r>
  </si>
  <si>
    <r>
      <t xml:space="preserve">Candle Anemone </t>
    </r>
    <r>
      <rPr>
        <i/>
        <sz val="8"/>
        <rFont val="Calibri"/>
        <family val="2"/>
        <scheme val="minor"/>
      </rPr>
      <t>(Anemone cylindrica)</t>
    </r>
  </si>
  <si>
    <r>
      <t xml:space="preserve">Canada or Showy Tick-trefoil </t>
    </r>
    <r>
      <rPr>
        <i/>
        <sz val="8"/>
        <rFont val="Calibri"/>
        <family val="2"/>
        <scheme val="minor"/>
      </rPr>
      <t>(Desmodium canadense)</t>
    </r>
  </si>
  <si>
    <r>
      <t xml:space="preserve">Canada Milkvetch </t>
    </r>
    <r>
      <rPr>
        <sz val="8"/>
        <rFont val="Calibri"/>
        <family val="2"/>
        <scheme val="minor"/>
      </rPr>
      <t>(Astragalus canadensis)</t>
    </r>
  </si>
  <si>
    <r>
      <t xml:space="preserve">Canada Goldenrod </t>
    </r>
    <r>
      <rPr>
        <i/>
        <sz val="8"/>
        <color theme="1"/>
        <rFont val="Calibri"/>
        <family val="2"/>
        <scheme val="minor"/>
      </rPr>
      <t>(Solidago canadensis)</t>
    </r>
  </si>
  <si>
    <r>
      <t xml:space="preserve">Campor Weed </t>
    </r>
    <r>
      <rPr>
        <i/>
        <sz val="8"/>
        <rFont val="Calibri"/>
        <family val="2"/>
        <scheme val="minor"/>
      </rPr>
      <t>(Heterotheca latifolia)</t>
    </r>
  </si>
  <si>
    <r>
      <t xml:space="preserve">Butterfly Milkweed </t>
    </r>
    <r>
      <rPr>
        <i/>
        <sz val="8"/>
        <rFont val="Calibri"/>
        <family val="2"/>
        <scheme val="minor"/>
      </rPr>
      <t>(Asclepias tuberosa)</t>
    </r>
  </si>
  <si>
    <r>
      <t>Bush Morning Glory (</t>
    </r>
    <r>
      <rPr>
        <i/>
        <sz val="8"/>
        <rFont val="Calibri"/>
        <family val="2"/>
        <scheme val="minor"/>
      </rPr>
      <t>Ipomoea leptophylla)</t>
    </r>
  </si>
  <si>
    <r>
      <t xml:space="preserve">Brown-eyed Susan </t>
    </r>
    <r>
      <rPr>
        <i/>
        <sz val="8"/>
        <rFont val="Calibri"/>
        <family val="2"/>
        <scheme val="minor"/>
      </rPr>
      <t>(Rudbeckia trilobata)</t>
    </r>
  </si>
  <si>
    <t>Broadleaf Beardtongue</t>
  </si>
  <si>
    <r>
      <t xml:space="preserve">Breadroot Scurfpea </t>
    </r>
    <r>
      <rPr>
        <i/>
        <sz val="8"/>
        <rFont val="Calibri"/>
        <family val="2"/>
        <scheme val="minor"/>
      </rPr>
      <t>(Pediomelum esculentum)</t>
    </r>
  </si>
  <si>
    <r>
      <t xml:space="preserve">Boneset </t>
    </r>
    <r>
      <rPr>
        <i/>
        <sz val="8"/>
        <rFont val="Calibri"/>
        <family val="2"/>
        <scheme val="minor"/>
      </rPr>
      <t>(Eupatorium perfoliatum)</t>
    </r>
  </si>
  <si>
    <r>
      <t xml:space="preserve">Blue Vervain </t>
    </r>
    <r>
      <rPr>
        <i/>
        <sz val="8"/>
        <rFont val="Calibri"/>
        <family val="2"/>
        <scheme val="minor"/>
      </rPr>
      <t>(Verbena hastata)</t>
    </r>
  </si>
  <si>
    <r>
      <t xml:space="preserve">Blue Lobelia </t>
    </r>
    <r>
      <rPr>
        <i/>
        <sz val="8"/>
        <color theme="1"/>
        <rFont val="Calibri"/>
        <family val="2"/>
        <scheme val="minor"/>
      </rPr>
      <t>(Lobelia siphilitica)</t>
    </r>
  </si>
  <si>
    <r>
      <t xml:space="preserve">Blue Flax </t>
    </r>
    <r>
      <rPr>
        <i/>
        <sz val="8"/>
        <rFont val="Calibri"/>
        <family val="2"/>
        <scheme val="minor"/>
      </rPr>
      <t>(Linum perenne)</t>
    </r>
  </si>
  <si>
    <r>
      <t xml:space="preserve">Blue Flag Iris </t>
    </r>
    <r>
      <rPr>
        <i/>
        <sz val="8"/>
        <color theme="1"/>
        <rFont val="Calibri"/>
        <family val="2"/>
        <scheme val="minor"/>
      </rPr>
      <t>(Iris virginica shrevei)</t>
    </r>
  </si>
  <si>
    <r>
      <t xml:space="preserve">Blanketflower </t>
    </r>
    <r>
      <rPr>
        <sz val="8"/>
        <rFont val="Calibri"/>
        <family val="2"/>
        <scheme val="minor"/>
      </rPr>
      <t>(</t>
    </r>
    <r>
      <rPr>
        <i/>
        <sz val="8"/>
        <rFont val="Calibri"/>
        <family val="2"/>
        <scheme val="minor"/>
      </rPr>
      <t>Gaillardia aristata</t>
    </r>
    <r>
      <rPr>
        <sz val="8"/>
        <rFont val="Calibri"/>
        <family val="2"/>
        <scheme val="minor"/>
      </rPr>
      <t>)</t>
    </r>
  </si>
  <si>
    <r>
      <t xml:space="preserve">Blacksamson or Purple Coneflower </t>
    </r>
    <r>
      <rPr>
        <i/>
        <sz val="8"/>
        <rFont val="Calibri"/>
        <family val="2"/>
        <scheme val="minor"/>
      </rPr>
      <t>(Echinacea angustifolia)</t>
    </r>
  </si>
  <si>
    <r>
      <t xml:space="preserve">Black-eyed Susan </t>
    </r>
    <r>
      <rPr>
        <i/>
        <sz val="8"/>
        <rFont val="Calibri"/>
        <family val="2"/>
        <scheme val="minor"/>
      </rPr>
      <t>(Rudbeckia hirta)</t>
    </r>
  </si>
  <si>
    <r>
      <t xml:space="preserve">Birdsfoot Trefoil </t>
    </r>
    <r>
      <rPr>
        <i/>
        <sz val="8"/>
        <rFont val="Calibri"/>
        <family val="2"/>
        <scheme val="minor"/>
      </rPr>
      <t>(Lotus corniculatus)</t>
    </r>
  </si>
  <si>
    <r>
      <t xml:space="preserve">Beggar-ticks </t>
    </r>
    <r>
      <rPr>
        <i/>
        <sz val="8"/>
        <rFont val="Calibri"/>
        <family val="2"/>
        <scheme val="minor"/>
      </rPr>
      <t>(Bidens frondosa)</t>
    </r>
  </si>
  <si>
    <r>
      <t xml:space="preserve">Baldwin's Ironweed </t>
    </r>
    <r>
      <rPr>
        <i/>
        <sz val="8"/>
        <rFont val="Calibri"/>
        <family val="2"/>
        <scheme val="minor"/>
      </rPr>
      <t>(Vernonia baldwinii)</t>
    </r>
  </si>
  <si>
    <r>
      <t>Azure or Sky Blue Aster</t>
    </r>
    <r>
      <rPr>
        <i/>
        <sz val="8"/>
        <rFont val="Calibri"/>
        <family val="2"/>
        <scheme val="minor"/>
      </rPr>
      <t xml:space="preserve"> (Symphyotrichum oolentangiense = Aster azureus)</t>
    </r>
  </si>
  <si>
    <r>
      <t xml:space="preserve">Ashy Sunflower </t>
    </r>
    <r>
      <rPr>
        <i/>
        <sz val="8"/>
        <color theme="1"/>
        <rFont val="Calibri"/>
        <family val="2"/>
        <scheme val="minor"/>
      </rPr>
      <t>(Helianthus mollis)</t>
    </r>
  </si>
  <si>
    <r>
      <t xml:space="preserve">Aromatic Aster </t>
    </r>
    <r>
      <rPr>
        <i/>
        <sz val="8"/>
        <color theme="1"/>
        <rFont val="Calibri"/>
        <family val="2"/>
        <scheme val="minor"/>
      </rPr>
      <t>(Symphyotrichum oblongifolium = Aster oblongifolium)</t>
    </r>
  </si>
  <si>
    <r>
      <t>Arkansas Rose</t>
    </r>
    <r>
      <rPr>
        <i/>
        <sz val="8"/>
        <rFont val="Calibri"/>
        <family val="2"/>
        <scheme val="minor"/>
      </rPr>
      <t xml:space="preserve"> (Rosa arkansana)</t>
    </r>
  </si>
  <si>
    <r>
      <t xml:space="preserve">Annual or Common Sunflower </t>
    </r>
    <r>
      <rPr>
        <i/>
        <sz val="8"/>
        <rFont val="Calibri"/>
        <family val="2"/>
        <scheme val="minor"/>
      </rPr>
      <t>(Helianthus mollis)</t>
    </r>
  </si>
  <si>
    <r>
      <t xml:space="preserve">American Vetch </t>
    </r>
    <r>
      <rPr>
        <i/>
        <sz val="8"/>
        <rFont val="Calibri"/>
        <family val="2"/>
        <scheme val="minor"/>
      </rPr>
      <t>(Vicia americana)</t>
    </r>
  </si>
  <si>
    <r>
      <t xml:space="preserve">American Germander </t>
    </r>
    <r>
      <rPr>
        <sz val="8"/>
        <color theme="1"/>
        <rFont val="Calibri"/>
        <family val="2"/>
        <scheme val="minor"/>
      </rPr>
      <t>(</t>
    </r>
    <r>
      <rPr>
        <i/>
        <sz val="8"/>
        <color theme="1"/>
        <rFont val="Calibri"/>
        <family val="2"/>
        <scheme val="minor"/>
      </rPr>
      <t>Teucrium canadense</t>
    </r>
    <r>
      <rPr>
        <sz val="8"/>
        <color theme="1"/>
        <rFont val="Calibri"/>
        <family val="2"/>
        <scheme val="minor"/>
      </rPr>
      <t>)</t>
    </r>
  </si>
  <si>
    <r>
      <t xml:space="preserve">Alumroot </t>
    </r>
    <r>
      <rPr>
        <i/>
        <sz val="8"/>
        <color theme="1"/>
        <rFont val="Calibri"/>
        <family val="2"/>
        <scheme val="minor"/>
      </rPr>
      <t>(Heuchera richardsonii)</t>
    </r>
  </si>
  <si>
    <r>
      <t xml:space="preserve">Alsike Clover </t>
    </r>
    <r>
      <rPr>
        <sz val="8"/>
        <rFont val="Calibri"/>
        <family val="2"/>
        <scheme val="minor"/>
      </rPr>
      <t>(Trifolium hybridum)</t>
    </r>
  </si>
  <si>
    <r>
      <t xml:space="preserve">Alleghney Monkey Flower </t>
    </r>
    <r>
      <rPr>
        <i/>
        <sz val="8"/>
        <color theme="1"/>
        <rFont val="Calibri"/>
        <family val="2"/>
        <scheme val="minor"/>
      </rPr>
      <t>(Mimulus ringens)</t>
    </r>
  </si>
  <si>
    <t>Alfalfa, VNS</t>
  </si>
  <si>
    <t>Alfalfa, Grazer</t>
  </si>
  <si>
    <t>Wheatgrass Hybrid (Newhy variety)</t>
  </si>
  <si>
    <r>
      <t xml:space="preserve">Western Wheatgrass </t>
    </r>
    <r>
      <rPr>
        <i/>
        <sz val="8"/>
        <color theme="1"/>
        <rFont val="Calibri"/>
        <family val="2"/>
        <scheme val="minor"/>
      </rPr>
      <t>(Pascopyrum smithii )</t>
    </r>
  </si>
  <si>
    <r>
      <t xml:space="preserve">Virginia Wildrye </t>
    </r>
    <r>
      <rPr>
        <i/>
        <sz val="8"/>
        <color theme="1"/>
        <rFont val="Calibri"/>
        <family val="2"/>
        <scheme val="minor"/>
      </rPr>
      <t>(Elymus virginicus)</t>
    </r>
  </si>
  <si>
    <r>
      <t>Timothy</t>
    </r>
    <r>
      <rPr>
        <sz val="8"/>
        <color theme="1"/>
        <rFont val="Calibri"/>
        <family val="2"/>
        <scheme val="minor"/>
      </rPr>
      <t xml:space="preserve"> </t>
    </r>
    <r>
      <rPr>
        <i/>
        <sz val="8"/>
        <color theme="1"/>
        <rFont val="Calibri"/>
        <family val="2"/>
        <scheme val="minor"/>
      </rPr>
      <t>(Phelum pratense)</t>
    </r>
  </si>
  <si>
    <r>
      <t xml:space="preserve">Thickspike Wheatgrass </t>
    </r>
    <r>
      <rPr>
        <i/>
        <sz val="8"/>
        <color theme="1"/>
        <rFont val="Calibri"/>
        <family val="2"/>
        <scheme val="minor"/>
      </rPr>
      <t>(Elymus lanceolatus)</t>
    </r>
  </si>
  <si>
    <r>
      <t xml:space="preserve">Tall Wheatgrass </t>
    </r>
    <r>
      <rPr>
        <sz val="8"/>
        <color theme="1"/>
        <rFont val="Calibri"/>
        <family val="2"/>
        <scheme val="minor"/>
      </rPr>
      <t>(Thinopyrum ponticum)</t>
    </r>
  </si>
  <si>
    <r>
      <t xml:space="preserve">Tall Fescue </t>
    </r>
    <r>
      <rPr>
        <i/>
        <sz val="8"/>
        <color theme="1"/>
        <rFont val="Calibri"/>
        <family val="2"/>
        <scheme val="minor"/>
      </rPr>
      <t>(Schedonorus arundinaceus)</t>
    </r>
  </si>
  <si>
    <r>
      <t xml:space="preserve">Switchgrass </t>
    </r>
    <r>
      <rPr>
        <i/>
        <sz val="8"/>
        <color theme="1"/>
        <rFont val="Calibri"/>
        <family val="2"/>
        <scheme val="minor"/>
      </rPr>
      <t>(Panicum virgatum)</t>
    </r>
  </si>
  <si>
    <r>
      <t>Smooth Bromegrass</t>
    </r>
    <r>
      <rPr>
        <i/>
        <sz val="8"/>
        <color theme="1"/>
        <rFont val="Calibri"/>
        <family val="2"/>
        <scheme val="minor"/>
      </rPr>
      <t xml:space="preserve"> (Bromus inermis)</t>
    </r>
  </si>
  <si>
    <r>
      <t xml:space="preserve">Slender Wheatgrass </t>
    </r>
    <r>
      <rPr>
        <i/>
        <sz val="8"/>
        <color theme="1"/>
        <rFont val="Calibri"/>
        <family val="2"/>
        <scheme val="minor"/>
      </rPr>
      <t>(Elymus trachycaulus)</t>
    </r>
  </si>
  <si>
    <r>
      <t>Sideoats Grama</t>
    </r>
    <r>
      <rPr>
        <i/>
        <sz val="8"/>
        <color theme="1"/>
        <rFont val="Calibri"/>
        <family val="2"/>
        <scheme val="minor"/>
      </rPr>
      <t xml:space="preserve"> (Bouteloua curtipendula)</t>
    </r>
  </si>
  <si>
    <r>
      <t xml:space="preserve">Sand Lovegrass </t>
    </r>
    <r>
      <rPr>
        <i/>
        <sz val="8"/>
        <color theme="1"/>
        <rFont val="Calibri"/>
        <family val="2"/>
        <scheme val="minor"/>
      </rPr>
      <t>(Eragrostis trichodes)</t>
    </r>
  </si>
  <si>
    <r>
      <t xml:space="preserve">Sand Dropseed </t>
    </r>
    <r>
      <rPr>
        <i/>
        <sz val="8"/>
        <color theme="1"/>
        <rFont val="Calibri"/>
        <family val="2"/>
        <scheme val="minor"/>
      </rPr>
      <t>(Sporobolus cryptandrus)</t>
    </r>
  </si>
  <si>
    <r>
      <t xml:space="preserve">Sand Bluestem </t>
    </r>
    <r>
      <rPr>
        <i/>
        <sz val="8"/>
        <color theme="1"/>
        <rFont val="Calibri"/>
        <family val="2"/>
        <scheme val="minor"/>
      </rPr>
      <t>(Andropogon hallii)</t>
    </r>
  </si>
  <si>
    <r>
      <t xml:space="preserve">Sand Bluestem </t>
    </r>
    <r>
      <rPr>
        <i/>
        <sz val="8"/>
        <color theme="1"/>
        <rFont val="Calibri"/>
        <family val="2"/>
        <scheme val="minor"/>
      </rPr>
      <t>(Andropogon hallii) Champ Variety</t>
    </r>
  </si>
  <si>
    <r>
      <t>Russian Wildrye</t>
    </r>
    <r>
      <rPr>
        <i/>
        <sz val="8"/>
        <color theme="1"/>
        <rFont val="Calibri"/>
        <family val="2"/>
        <scheme val="minor"/>
      </rPr>
      <t xml:space="preserve"> (Psathyrostachys juncea)</t>
    </r>
  </si>
  <si>
    <r>
      <t>Rough (Tall) Dropseed</t>
    </r>
    <r>
      <rPr>
        <i/>
        <sz val="8"/>
        <color theme="1"/>
        <rFont val="Calibri"/>
        <family val="2"/>
        <scheme val="minor"/>
      </rPr>
      <t xml:space="preserve"> (Sporobolus clandestinus)</t>
    </r>
  </si>
  <si>
    <r>
      <t xml:space="preserve">Prairie Junegrass </t>
    </r>
    <r>
      <rPr>
        <i/>
        <sz val="8"/>
        <color theme="1"/>
        <rFont val="Calibri"/>
        <family val="2"/>
        <scheme val="minor"/>
      </rPr>
      <t>(Koeleria macrantha)</t>
    </r>
  </si>
  <si>
    <r>
      <t xml:space="preserve">Prairie Dropseed </t>
    </r>
    <r>
      <rPr>
        <i/>
        <sz val="8"/>
        <color theme="1"/>
        <rFont val="Calibri"/>
        <family val="2"/>
        <scheme val="minor"/>
      </rPr>
      <t>(Sporobolus heterolepis)</t>
    </r>
  </si>
  <si>
    <r>
      <t>Prairie Cordgrass</t>
    </r>
    <r>
      <rPr>
        <i/>
        <sz val="8"/>
        <color theme="1"/>
        <rFont val="Calibri"/>
        <family val="2"/>
        <scheme val="minor"/>
      </rPr>
      <t xml:space="preserve"> (Spartina pectinata)</t>
    </r>
  </si>
  <si>
    <r>
      <t xml:space="preserve">Prairie Sandreed </t>
    </r>
    <r>
      <rPr>
        <i/>
        <sz val="8"/>
        <color theme="1"/>
        <rFont val="Calibri"/>
        <family val="2"/>
        <scheme val="minor"/>
      </rPr>
      <t>(Calamovilfa longifolia)</t>
    </r>
  </si>
  <si>
    <r>
      <t xml:space="preserve">Porcupine Grass </t>
    </r>
    <r>
      <rPr>
        <i/>
        <sz val="8"/>
        <color theme="1"/>
        <rFont val="Calibri"/>
        <family val="2"/>
        <scheme val="minor"/>
      </rPr>
      <t>(Hesperostipa spartea)</t>
    </r>
  </si>
  <si>
    <r>
      <t>Perennial Ryegrass</t>
    </r>
    <r>
      <rPr>
        <sz val="8"/>
        <color theme="1"/>
        <rFont val="Calibri"/>
        <family val="2"/>
        <scheme val="minor"/>
      </rPr>
      <t xml:space="preserve"> </t>
    </r>
    <r>
      <rPr>
        <i/>
        <sz val="8"/>
        <color theme="1"/>
        <rFont val="Calibri"/>
        <family val="2"/>
        <scheme val="minor"/>
      </rPr>
      <t>(Lolium perenne)</t>
    </r>
  </si>
  <si>
    <r>
      <t xml:space="preserve">Orchardgrass </t>
    </r>
    <r>
      <rPr>
        <i/>
        <sz val="8"/>
        <color theme="1"/>
        <rFont val="Calibri"/>
        <family val="2"/>
        <scheme val="minor"/>
      </rPr>
      <t>(Dactylis glomerata)</t>
    </r>
  </si>
  <si>
    <r>
      <t xml:space="preserve">Oats </t>
    </r>
    <r>
      <rPr>
        <i/>
        <sz val="8"/>
        <color theme="1"/>
        <rFont val="Calibri"/>
        <family val="2"/>
        <scheme val="minor"/>
      </rPr>
      <t>(Avena sativa)</t>
    </r>
  </si>
  <si>
    <r>
      <t>Needleandthread</t>
    </r>
    <r>
      <rPr>
        <i/>
        <sz val="10"/>
        <color theme="1"/>
        <rFont val="Calibri"/>
        <family val="2"/>
        <scheme val="minor"/>
      </rPr>
      <t xml:space="preserve"> </t>
    </r>
    <r>
      <rPr>
        <i/>
        <sz val="8"/>
        <color theme="1"/>
        <rFont val="Calibri"/>
        <family val="2"/>
        <scheme val="minor"/>
      </rPr>
      <t>(Hesperostipa comata)</t>
    </r>
  </si>
  <si>
    <r>
      <t>Meadow Bromegrass</t>
    </r>
    <r>
      <rPr>
        <i/>
        <sz val="8"/>
        <color theme="1"/>
        <rFont val="Calibri"/>
        <family val="2"/>
        <scheme val="minor"/>
      </rPr>
      <t xml:space="preserve"> (Bromus biebersteinii)</t>
    </r>
  </si>
  <si>
    <r>
      <t>Little Bluestem</t>
    </r>
    <r>
      <rPr>
        <i/>
        <sz val="8"/>
        <color theme="1"/>
        <rFont val="Calibri"/>
        <family val="2"/>
        <scheme val="minor"/>
      </rPr>
      <t xml:space="preserve"> (Schizachyrium scoparium)</t>
    </r>
  </si>
  <si>
    <r>
      <t xml:space="preserve">Intermediate Wheatgrass </t>
    </r>
    <r>
      <rPr>
        <i/>
        <sz val="8"/>
        <color theme="1"/>
        <rFont val="Calibri"/>
        <family val="2"/>
        <scheme val="minor"/>
      </rPr>
      <t>(Thinopyrum intermedium)</t>
    </r>
  </si>
  <si>
    <r>
      <t>Inland Saltgrass</t>
    </r>
    <r>
      <rPr>
        <i/>
        <sz val="8"/>
        <color theme="1"/>
        <rFont val="Calibri"/>
        <family val="2"/>
        <scheme val="minor"/>
      </rPr>
      <t xml:space="preserve"> (Distichlis spicata)</t>
    </r>
  </si>
  <si>
    <r>
      <t>Indian Ricegrass</t>
    </r>
    <r>
      <rPr>
        <i/>
        <sz val="8"/>
        <color theme="1"/>
        <rFont val="Calibri"/>
        <family val="2"/>
        <scheme val="minor"/>
      </rPr>
      <t xml:space="preserve"> (Achnatherum hymenoides)</t>
    </r>
  </si>
  <si>
    <r>
      <t xml:space="preserve">Indiangrass </t>
    </r>
    <r>
      <rPr>
        <i/>
        <sz val="8"/>
        <color theme="1"/>
        <rFont val="Calibri"/>
        <family val="2"/>
        <scheme val="minor"/>
      </rPr>
      <t>(Sorghastrum nutans)</t>
    </r>
  </si>
  <si>
    <r>
      <t>Green Needlegrass</t>
    </r>
    <r>
      <rPr>
        <i/>
        <sz val="8"/>
        <color theme="1"/>
        <rFont val="Calibri"/>
        <family val="2"/>
        <scheme val="minor"/>
      </rPr>
      <t xml:space="preserve"> (Nassella viridula)</t>
    </r>
  </si>
  <si>
    <r>
      <t>Eastern Gamagrass</t>
    </r>
    <r>
      <rPr>
        <i/>
        <sz val="8"/>
        <color theme="1"/>
        <rFont val="Calibri"/>
        <family val="2"/>
        <scheme val="minor"/>
      </rPr>
      <t xml:space="preserve"> (Tripsacum dactyloides)</t>
    </r>
  </si>
  <si>
    <r>
      <t xml:space="preserve">Crested Wheatgrass </t>
    </r>
    <r>
      <rPr>
        <i/>
        <sz val="8"/>
        <color theme="1"/>
        <rFont val="Calibri"/>
        <family val="2"/>
        <scheme val="minor"/>
      </rPr>
      <t>(Agropyron cristatum)</t>
    </r>
  </si>
  <si>
    <r>
      <t xml:space="preserve">Creeping Foxtail </t>
    </r>
    <r>
      <rPr>
        <i/>
        <sz val="8"/>
        <color theme="1"/>
        <rFont val="Calibri"/>
        <family val="2"/>
        <scheme val="minor"/>
      </rPr>
      <t>(Alopecurus arundinaceus)</t>
    </r>
  </si>
  <si>
    <r>
      <t>Canada Wildrye</t>
    </r>
    <r>
      <rPr>
        <i/>
        <sz val="8"/>
        <color theme="1"/>
        <rFont val="Calibri"/>
        <family val="2"/>
        <scheme val="minor"/>
      </rPr>
      <t xml:space="preserve"> (Elymus canadensis)</t>
    </r>
  </si>
  <si>
    <r>
      <t xml:space="preserve">Canada Bluejoint Reedgrass </t>
    </r>
    <r>
      <rPr>
        <i/>
        <sz val="8"/>
        <color theme="1"/>
        <rFont val="Calibri"/>
        <family val="2"/>
        <scheme val="minor"/>
      </rPr>
      <t>(Calamagrostis canadensis)</t>
    </r>
  </si>
  <si>
    <r>
      <t xml:space="preserve">Buffalograss </t>
    </r>
    <r>
      <rPr>
        <i/>
        <sz val="8"/>
        <color theme="1"/>
        <rFont val="Calibri"/>
        <family val="2"/>
        <scheme val="minor"/>
      </rPr>
      <t>(Bouteloua dactyloides)</t>
    </r>
  </si>
  <si>
    <r>
      <t>Blue bunch Wheatgrass</t>
    </r>
    <r>
      <rPr>
        <i/>
        <sz val="8"/>
        <color theme="1"/>
        <rFont val="Calibri"/>
        <family val="2"/>
        <scheme val="minor"/>
      </rPr>
      <t xml:space="preserve"> (Pseudoroegneria spicata)</t>
    </r>
  </si>
  <si>
    <r>
      <t xml:space="preserve">Blue Grama </t>
    </r>
    <r>
      <rPr>
        <sz val="8"/>
        <color theme="1"/>
        <rFont val="Calibri"/>
        <family val="2"/>
        <scheme val="minor"/>
      </rPr>
      <t>(</t>
    </r>
    <r>
      <rPr>
        <i/>
        <sz val="8"/>
        <color theme="1"/>
        <rFont val="Calibri"/>
        <family val="2"/>
        <scheme val="minor"/>
      </rPr>
      <t>Bouteloua gracilis)</t>
    </r>
  </si>
  <si>
    <r>
      <t xml:space="preserve">Big Bluestem </t>
    </r>
    <r>
      <rPr>
        <sz val="8"/>
        <color theme="1"/>
        <rFont val="Calibri"/>
        <family val="2"/>
        <scheme val="minor"/>
      </rPr>
      <t>(</t>
    </r>
    <r>
      <rPr>
        <i/>
        <sz val="8"/>
        <color theme="1"/>
        <rFont val="Calibri"/>
        <family val="2"/>
        <scheme val="minor"/>
      </rPr>
      <t>Andropogon gerardii)</t>
    </r>
  </si>
  <si>
    <r>
      <t>Alkali Sacaton</t>
    </r>
    <r>
      <rPr>
        <i/>
        <sz val="8"/>
        <color theme="1"/>
        <rFont val="Calibri"/>
        <family val="2"/>
        <scheme val="minor"/>
      </rPr>
      <t xml:space="preserve"> (Sporobolus airoides)</t>
    </r>
  </si>
  <si>
    <t>Species</t>
  </si>
  <si>
    <t>-</t>
  </si>
  <si>
    <t>grasses</t>
  </si>
  <si>
    <t>Sideoats Grama (Bouteloua curtipendula)</t>
  </si>
  <si>
    <t>Blue Grama (Bouteloua gracilis)</t>
  </si>
  <si>
    <t>Prairie Junegrass (Koeleria macrantha)</t>
  </si>
  <si>
    <t xml:space="preserve">This proposal represents inventory on hand at the time of the submittal being done, and may be </t>
  </si>
  <si>
    <t xml:space="preserve">different when the time comes to process the order.  We herby certify that the above seed mix </t>
  </si>
  <si>
    <t>including all of its components complies with and or exeeds the minimum requirements of the</t>
  </si>
  <si>
    <t xml:space="preserve"> Nebraska and Iowa Seed Laws.</t>
  </si>
  <si>
    <t>Submitted by:</t>
  </si>
  <si>
    <t>Acres to 1000 SY</t>
  </si>
  <si>
    <t>1000 SY to Acres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</si>
</sst>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0.00"/>
    <numFmt numFmtId="165" formatCode="m/d;@"/>
    <numFmt numFmtId="166" formatCode="m/d/yy;@"/>
    <numFmt numFmtId="167" formatCode="0.0000%"/>
    <numFmt numFmtId="168" formatCode="0.000"/>
    <numFmt numFmtId="169" formatCode="0.0"/>
  </numFmts>
  <fonts count="61" x14ac:knownFonts="1">
    <font>
      <sz val="11"/>
      <color theme="1"/>
      <name val="Calibri"/>
      <family val="2"/>
      <scheme val="minor"/>
    </font>
    <font>
      <b/>
      <sz val="11"/>
      <color theme="1"/>
      <name val="Calibri"/>
      <family val="2"/>
      <scheme val="minor"/>
    </font>
    <font>
      <sz val="10"/>
      <color theme="1"/>
      <name val="Calibri"/>
      <family val="2"/>
      <scheme val="minor"/>
    </font>
    <font>
      <sz val="8"/>
      <name val="Calibri"/>
      <family val="2"/>
      <scheme val="minor"/>
    </font>
    <font>
      <b/>
      <sz val="18"/>
      <color theme="1"/>
      <name val="Calibri"/>
      <family val="2"/>
      <scheme val="minor"/>
    </font>
    <font>
      <u/>
      <sz val="11"/>
      <color theme="11"/>
      <name val="Calibri"/>
      <family val="2"/>
      <scheme val="minor"/>
    </font>
    <font>
      <sz val="10"/>
      <color rgb="FF000000"/>
      <name val="Calibri"/>
      <family val="2"/>
      <scheme val="minor"/>
    </font>
    <font>
      <sz val="9"/>
      <color theme="1"/>
      <name val="Calibri"/>
      <family val="2"/>
      <scheme val="minor"/>
    </font>
    <font>
      <sz val="16"/>
      <color theme="1"/>
      <name val="Calibri"/>
      <family val="2"/>
      <scheme val="minor"/>
    </font>
    <font>
      <sz val="20"/>
      <color theme="1"/>
      <name val="Calibri"/>
      <family val="2"/>
      <scheme val="minor"/>
    </font>
    <font>
      <b/>
      <sz val="20"/>
      <color theme="1"/>
      <name val="Calibri"/>
      <family val="2"/>
      <scheme val="minor"/>
    </font>
    <font>
      <b/>
      <u/>
      <sz val="20"/>
      <color theme="1"/>
      <name val="Calibri"/>
      <family val="2"/>
      <scheme val="minor"/>
    </font>
    <font>
      <b/>
      <u/>
      <sz val="10"/>
      <color theme="1"/>
      <name val="Calibri"/>
      <family val="2"/>
      <scheme val="minor"/>
    </font>
    <font>
      <sz val="8"/>
      <color theme="1"/>
      <name val="Calibri"/>
      <family val="2"/>
      <scheme val="minor"/>
    </font>
    <font>
      <b/>
      <sz val="12"/>
      <color theme="1"/>
      <name val="Calibri"/>
      <family val="2"/>
      <scheme val="minor"/>
    </font>
    <font>
      <b/>
      <i/>
      <sz val="16"/>
      <color theme="1"/>
      <name val="Calibri"/>
      <family val="2"/>
      <scheme val="minor"/>
    </font>
    <font>
      <sz val="7"/>
      <color theme="1"/>
      <name val="Calibri"/>
      <family val="2"/>
      <scheme val="minor"/>
    </font>
    <font>
      <b/>
      <sz val="16"/>
      <color theme="1"/>
      <name val="Calibri"/>
      <family val="2"/>
      <scheme val="minor"/>
    </font>
    <font>
      <b/>
      <sz val="8"/>
      <color theme="1"/>
      <name val="Calibri"/>
      <family val="2"/>
      <scheme val="minor"/>
    </font>
    <font>
      <sz val="11"/>
      <color rgb="FFFF0000"/>
      <name val="Calibri"/>
      <family val="2"/>
      <scheme val="minor"/>
    </font>
    <font>
      <b/>
      <sz val="23"/>
      <color theme="1"/>
      <name val="Cambria"/>
      <family val="1"/>
    </font>
    <font>
      <sz val="8"/>
      <color theme="1"/>
      <name val="Cambria"/>
      <family val="1"/>
    </font>
    <font>
      <b/>
      <sz val="10"/>
      <color theme="1"/>
      <name val="Calibri"/>
      <family val="2"/>
    </font>
    <font>
      <sz val="11"/>
      <color theme="1"/>
      <name val="Calibri"/>
      <family val="2"/>
    </font>
    <font>
      <b/>
      <sz val="8"/>
      <color theme="1"/>
      <name val="Calibri"/>
      <family val="2"/>
    </font>
    <font>
      <sz val="6"/>
      <color theme="1"/>
      <name val="Cambria"/>
      <family val="1"/>
    </font>
    <font>
      <b/>
      <sz val="10"/>
      <color theme="1"/>
      <name val="Cambria"/>
      <family val="1"/>
    </font>
    <font>
      <sz val="11"/>
      <color theme="1"/>
      <name val="Cambria"/>
      <family val="1"/>
    </font>
    <font>
      <b/>
      <sz val="8"/>
      <color theme="1"/>
      <name val="Cambria"/>
      <family val="1"/>
    </font>
    <font>
      <b/>
      <sz val="9"/>
      <color theme="1"/>
      <name val="Calibri"/>
      <family val="2"/>
      <scheme val="minor"/>
    </font>
    <font>
      <sz val="9"/>
      <name val="Calibri"/>
      <family val="2"/>
    </font>
    <font>
      <b/>
      <sz val="10"/>
      <color theme="1"/>
      <name val="Calibri"/>
      <family val="2"/>
      <scheme val="minor"/>
    </font>
    <font>
      <sz val="9"/>
      <color theme="1"/>
      <name val="Calibri"/>
      <family val="2"/>
    </font>
    <font>
      <b/>
      <sz val="9"/>
      <color theme="1"/>
      <name val="Calibri"/>
      <family val="2"/>
    </font>
    <font>
      <sz val="11"/>
      <color rgb="FF000000"/>
      <name val="Calibri"/>
      <family val="2"/>
    </font>
    <font>
      <b/>
      <sz val="10"/>
      <name val="Arial"/>
      <family val="2"/>
    </font>
    <font>
      <sz val="10"/>
      <name val="Arial"/>
      <family val="2"/>
    </font>
    <font>
      <b/>
      <i/>
      <sz val="10"/>
      <name val="Arial"/>
      <family val="2"/>
    </font>
    <font>
      <sz val="11"/>
      <name val="Times New Roman"/>
      <family val="1"/>
    </font>
    <font>
      <sz val="11"/>
      <name val="Arial"/>
      <family val="2"/>
    </font>
    <font>
      <sz val="9"/>
      <name val="Arial"/>
      <family val="2"/>
    </font>
    <font>
      <sz val="8"/>
      <name val="Times New Roman"/>
      <family val="1"/>
    </font>
    <font>
      <b/>
      <i/>
      <sz val="9"/>
      <name val="Arial"/>
      <family val="2"/>
    </font>
    <font>
      <sz val="10"/>
      <name val="Times New Roman"/>
      <family val="1"/>
    </font>
    <font>
      <sz val="10"/>
      <name val="Calibri"/>
      <family val="2"/>
    </font>
    <font>
      <b/>
      <sz val="10"/>
      <name val="Calibri"/>
      <family val="2"/>
    </font>
    <font>
      <sz val="8"/>
      <name val="Calibri"/>
      <family val="2"/>
    </font>
    <font>
      <u/>
      <sz val="10"/>
      <name val="Calibri"/>
      <family val="2"/>
    </font>
    <font>
      <sz val="7"/>
      <name val="Calibri"/>
      <family val="2"/>
    </font>
    <font>
      <b/>
      <sz val="10"/>
      <name val="Times New Roman"/>
      <family val="1"/>
    </font>
    <font>
      <sz val="8"/>
      <name val="Arial"/>
      <family val="2"/>
    </font>
    <font>
      <i/>
      <sz val="8"/>
      <color theme="1"/>
      <name val="Calibri"/>
      <family val="2"/>
      <scheme val="minor"/>
    </font>
    <font>
      <sz val="10"/>
      <name val="Calibri"/>
      <family val="2"/>
      <scheme val="minor"/>
    </font>
    <font>
      <i/>
      <sz val="8"/>
      <name val="Calibri"/>
      <family val="2"/>
      <scheme val="minor"/>
    </font>
    <font>
      <i/>
      <sz val="10"/>
      <name val="Calibri"/>
      <family val="2"/>
      <scheme val="minor"/>
    </font>
    <font>
      <i/>
      <sz val="10"/>
      <color theme="1"/>
      <name val="Calibri"/>
      <family val="2"/>
      <scheme val="minor"/>
    </font>
    <font>
      <b/>
      <sz val="10"/>
      <name val="Calibri"/>
      <family val="2"/>
      <scheme val="minor"/>
    </font>
    <font>
      <b/>
      <i/>
      <sz val="11"/>
      <color theme="1"/>
      <name val="Calibri"/>
      <family val="2"/>
      <scheme val="minor"/>
    </font>
    <font>
      <sz val="8"/>
      <color theme="1"/>
      <name val="Times New Roman"/>
      <family val="1"/>
    </font>
    <font>
      <sz val="10"/>
      <name val="Arial"/>
      <family val="2"/>
    </font>
    <font>
      <sz val="11"/>
      <color rgb="FF00000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rgb="FFFFC000"/>
        <bgColor indexed="64"/>
      </patternFill>
    </fill>
    <fill>
      <patternFill patternType="solid">
        <fgColor rgb="FF92D050"/>
        <bgColor indexed="64"/>
      </patternFill>
    </fill>
    <fill>
      <patternFill patternType="solid">
        <fgColor indexed="13"/>
        <bgColor indexed="64"/>
      </patternFill>
    </fill>
  </fills>
  <borders count="4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right/>
      <top/>
      <bottom style="thin">
        <color theme="1"/>
      </bottom>
      <diagonal/>
    </border>
    <border>
      <left style="thin">
        <color rgb="FF000000"/>
      </left>
      <right style="thin">
        <color rgb="FF4F81BD"/>
      </right>
      <top style="thin">
        <color rgb="FF000000"/>
      </top>
      <bottom style="thin">
        <color rgb="FF4F81BD"/>
      </bottom>
      <diagonal/>
    </border>
    <border>
      <left/>
      <right/>
      <top/>
      <bottom style="double">
        <color auto="1"/>
      </bottom>
      <diagonal/>
    </border>
    <border>
      <left/>
      <right/>
      <top style="double">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double">
        <color auto="1"/>
      </bottom>
      <diagonal/>
    </border>
    <border>
      <left/>
      <right style="thin">
        <color auto="1"/>
      </right>
      <top/>
      <bottom style="double">
        <color auto="1"/>
      </bottom>
      <diagonal/>
    </border>
    <border>
      <left/>
      <right/>
      <top/>
      <bottom style="thin">
        <color auto="1"/>
      </bottom>
      <diagonal/>
    </border>
    <border>
      <left style="thick">
        <color auto="1"/>
      </left>
      <right style="thick">
        <color auto="1"/>
      </right>
      <top style="thick">
        <color auto="1"/>
      </top>
      <bottom style="thick">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s>
  <cellStyleXfs count="12">
    <xf numFmtId="0" fontId="0"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9" fillId="0" borderId="0"/>
  </cellStyleXfs>
  <cellXfs count="300">
    <xf numFmtId="0" fontId="0" fillId="0" borderId="0" xfId="0"/>
    <xf numFmtId="0" fontId="1" fillId="0" borderId="0" xfId="0" applyFont="1"/>
    <xf numFmtId="2" fontId="2" fillId="0" borderId="0" xfId="0" applyNumberFormat="1" applyFont="1"/>
    <xf numFmtId="0" fontId="2" fillId="0" borderId="0" xfId="0" applyFont="1" applyAlignment="1">
      <alignment horizontal="left"/>
    </xf>
    <xf numFmtId="0" fontId="0" fillId="0" borderId="0" xfId="0" applyAlignment="1">
      <alignment horizontal="left"/>
    </xf>
    <xf numFmtId="0" fontId="2" fillId="0" borderId="0" xfId="0" applyFont="1" applyAlignment="1">
      <alignment horizontal="center"/>
    </xf>
    <xf numFmtId="2" fontId="2" fillId="0" borderId="0" xfId="0" applyNumberFormat="1" applyFont="1" applyAlignment="1">
      <alignment horizontal="center"/>
    </xf>
    <xf numFmtId="0" fontId="4" fillId="0" borderId="0" xfId="0" applyFont="1"/>
    <xf numFmtId="2" fontId="0" fillId="0" borderId="0" xfId="0" applyNumberFormat="1"/>
    <xf numFmtId="0" fontId="7" fillId="0" borderId="0" xfId="0" applyFont="1"/>
    <xf numFmtId="10" fontId="2" fillId="0" borderId="0" xfId="0" applyNumberFormat="1" applyFont="1" applyAlignment="1">
      <alignment horizontal="left"/>
    </xf>
    <xf numFmtId="164" fontId="0" fillId="0" borderId="0" xfId="0" applyNumberFormat="1"/>
    <xf numFmtId="0" fontId="8" fillId="0" borderId="0" xfId="0" applyFont="1"/>
    <xf numFmtId="0" fontId="9" fillId="0" borderId="0" xfId="0" applyFont="1"/>
    <xf numFmtId="49" fontId="9" fillId="0" borderId="0" xfId="0" applyNumberFormat="1" applyFont="1"/>
    <xf numFmtId="14" fontId="8" fillId="0" borderId="0" xfId="0" applyNumberFormat="1" applyFont="1"/>
    <xf numFmtId="0" fontId="6" fillId="0" borderId="0" xfId="0" applyNumberFormat="1" applyFont="1"/>
    <xf numFmtId="0" fontId="11" fillId="0" borderId="0" xfId="0" applyFont="1"/>
    <xf numFmtId="49" fontId="2" fillId="0" borderId="0" xfId="0" applyNumberFormat="1" applyFont="1"/>
    <xf numFmtId="10" fontId="2" fillId="0" borderId="2" xfId="0" applyNumberFormat="1" applyFont="1" applyBorder="1" applyAlignment="1">
      <alignment horizontal="left"/>
    </xf>
    <xf numFmtId="14" fontId="0" fillId="0" borderId="0" xfId="0" applyNumberFormat="1"/>
    <xf numFmtId="0" fontId="12" fillId="0" borderId="3" xfId="0" applyFont="1" applyBorder="1" applyAlignment="1">
      <alignment horizontal="left" vertical="center"/>
    </xf>
    <xf numFmtId="0" fontId="2" fillId="0" borderId="3" xfId="0" applyFont="1" applyBorder="1"/>
    <xf numFmtId="0" fontId="2" fillId="0" borderId="9" xfId="0" applyFont="1" applyBorder="1"/>
    <xf numFmtId="0" fontId="2" fillId="0" borderId="10" xfId="0" applyNumberFormat="1" applyFont="1" applyBorder="1" applyAlignment="1">
      <alignment horizontal="left"/>
    </xf>
    <xf numFmtId="10" fontId="2" fillId="0" borderId="10" xfId="0" applyNumberFormat="1" applyFont="1" applyBorder="1" applyAlignment="1">
      <alignment horizontal="left"/>
    </xf>
    <xf numFmtId="165" fontId="2" fillId="0" borderId="10" xfId="0" applyNumberFormat="1" applyFont="1" applyBorder="1" applyAlignment="1">
      <alignment horizontal="left"/>
    </xf>
    <xf numFmtId="0" fontId="13" fillId="0" borderId="11" xfId="0" applyFont="1" applyBorder="1"/>
    <xf numFmtId="10" fontId="2" fillId="0" borderId="12" xfId="0" applyNumberFormat="1" applyFont="1" applyBorder="1" applyAlignment="1">
      <alignment horizontal="left"/>
    </xf>
    <xf numFmtId="0" fontId="2" fillId="0" borderId="13" xfId="0" applyFont="1" applyBorder="1"/>
    <xf numFmtId="10" fontId="2" fillId="0" borderId="14" xfId="0" applyNumberFormat="1" applyFont="1" applyBorder="1" applyAlignment="1">
      <alignment horizontal="left"/>
    </xf>
    <xf numFmtId="0" fontId="12" fillId="0" borderId="0" xfId="0" applyFont="1" applyBorder="1" applyAlignment="1">
      <alignment horizontal="center" vertical="center"/>
    </xf>
    <xf numFmtId="0" fontId="2" fillId="0" borderId="0" xfId="0" applyFont="1" applyBorder="1" applyAlignment="1">
      <alignment horizontal="center"/>
    </xf>
    <xf numFmtId="0" fontId="2" fillId="0" borderId="0" xfId="0" applyNumberFormat="1" applyFont="1" applyBorder="1" applyAlignment="1">
      <alignment horizontal="left"/>
    </xf>
    <xf numFmtId="10" fontId="2" fillId="0" borderId="0" xfId="0" applyNumberFormat="1" applyFont="1" applyBorder="1" applyAlignment="1">
      <alignment horizontal="left"/>
    </xf>
    <xf numFmtId="165" fontId="2" fillId="0" borderId="0" xfId="0" applyNumberFormat="1" applyFont="1" applyBorder="1" applyAlignment="1">
      <alignment horizontal="left"/>
    </xf>
    <xf numFmtId="0" fontId="14" fillId="0" borderId="0" xfId="0" applyFont="1" applyAlignment="1">
      <alignment horizontal="center"/>
    </xf>
    <xf numFmtId="0" fontId="10" fillId="0" borderId="25" xfId="0" applyFont="1" applyBorder="1"/>
    <xf numFmtId="0" fontId="0" fillId="0" borderId="25" xfId="0" applyFont="1" applyBorder="1"/>
    <xf numFmtId="0" fontId="16" fillId="0" borderId="11" xfId="0" applyFont="1" applyBorder="1"/>
    <xf numFmtId="0" fontId="0" fillId="0" borderId="0" xfId="0" applyFill="1"/>
    <xf numFmtId="0" fontId="13" fillId="0" borderId="0" xfId="0" applyFont="1" applyAlignment="1">
      <alignment vertical="center" wrapText="1"/>
    </xf>
    <xf numFmtId="10" fontId="16" fillId="0" borderId="0" xfId="0" applyNumberFormat="1" applyFont="1" applyAlignment="1">
      <alignment horizontal="center" vertical="center"/>
    </xf>
    <xf numFmtId="2" fontId="16" fillId="0" borderId="0" xfId="0" applyNumberFormat="1" applyFont="1" applyAlignment="1">
      <alignment horizontal="center" vertical="center"/>
    </xf>
    <xf numFmtId="0" fontId="16" fillId="0" borderId="0" xfId="0" applyFont="1" applyAlignment="1">
      <alignment wrapText="1"/>
    </xf>
    <xf numFmtId="10" fontId="16" fillId="0" borderId="0" xfId="0" applyNumberFormat="1" applyFont="1"/>
    <xf numFmtId="0" fontId="16" fillId="0" borderId="0" xfId="0" applyFont="1" applyAlignment="1">
      <alignment horizontal="left" vertical="center"/>
    </xf>
    <xf numFmtId="49" fontId="16" fillId="0" borderId="0" xfId="0" applyNumberFormat="1" applyFont="1" applyAlignment="1">
      <alignment horizontal="left" vertical="center"/>
    </xf>
    <xf numFmtId="165" fontId="16" fillId="0" borderId="0" xfId="0" applyNumberFormat="1" applyFont="1"/>
    <xf numFmtId="10" fontId="16" fillId="0" borderId="28" xfId="0" applyNumberFormat="1" applyFont="1" applyBorder="1" applyAlignment="1">
      <alignment horizontal="left"/>
    </xf>
    <xf numFmtId="0" fontId="0" fillId="0" borderId="0" xfId="0" applyBorder="1" applyAlignment="1">
      <alignment horizontal="right" vertical="center"/>
    </xf>
    <xf numFmtId="0" fontId="0" fillId="0" borderId="0" xfId="0" applyBorder="1" applyAlignment="1">
      <alignment horizontal="center" vertical="center"/>
    </xf>
    <xf numFmtId="0" fontId="0" fillId="0" borderId="0" xfId="0" applyBorder="1" applyAlignment="1">
      <alignment vertical="center"/>
    </xf>
    <xf numFmtId="0" fontId="16" fillId="0" borderId="28" xfId="0" applyFont="1" applyBorder="1" applyAlignment="1">
      <alignment horizontal="right"/>
    </xf>
    <xf numFmtId="0" fontId="16" fillId="0" borderId="0" xfId="0" applyFont="1" applyBorder="1" applyAlignment="1">
      <alignment horizontal="right"/>
    </xf>
    <xf numFmtId="166" fontId="0" fillId="0" borderId="0" xfId="0" applyNumberFormat="1" applyAlignment="1">
      <alignment horizontal="left"/>
    </xf>
    <xf numFmtId="0" fontId="1" fillId="0" borderId="34" xfId="0" applyFont="1" applyBorder="1"/>
    <xf numFmtId="0" fontId="0" fillId="0" borderId="34" xfId="0" applyFont="1" applyBorder="1"/>
    <xf numFmtId="0" fontId="0" fillId="0" borderId="0" xfId="0" applyFont="1" applyBorder="1"/>
    <xf numFmtId="10" fontId="16" fillId="0" borderId="0" xfId="0" applyNumberFormat="1" applyFont="1" applyBorder="1" applyAlignment="1">
      <alignment horizontal="center" vertical="center"/>
    </xf>
    <xf numFmtId="2" fontId="16" fillId="0" borderId="0" xfId="0" applyNumberFormat="1" applyFont="1" applyBorder="1" applyAlignment="1">
      <alignment horizontal="center" vertical="center"/>
    </xf>
    <xf numFmtId="10" fontId="16" fillId="0" borderId="0" xfId="0" applyNumberFormat="1" applyFont="1" applyBorder="1" applyAlignment="1">
      <alignment horizontal="left"/>
    </xf>
    <xf numFmtId="0" fontId="16" fillId="0" borderId="0" xfId="0" applyFont="1" applyBorder="1" applyAlignment="1">
      <alignment horizontal="left"/>
    </xf>
    <xf numFmtId="0" fontId="0" fillId="0" borderId="0" xfId="0" applyBorder="1"/>
    <xf numFmtId="10" fontId="16" fillId="0" borderId="28" xfId="0" applyNumberFormat="1" applyFont="1" applyBorder="1"/>
    <xf numFmtId="0" fontId="16" fillId="0" borderId="28" xfId="0" applyFont="1" applyBorder="1" applyAlignment="1">
      <alignment horizontal="center" vertical="center"/>
    </xf>
    <xf numFmtId="0" fontId="16" fillId="0" borderId="28" xfId="0" applyFont="1" applyBorder="1"/>
    <xf numFmtId="0" fontId="16" fillId="0" borderId="28" xfId="0" applyFont="1" applyBorder="1" applyAlignment="1">
      <alignment horizontal="left"/>
    </xf>
    <xf numFmtId="0" fontId="0" fillId="0" borderId="28" xfId="0" applyBorder="1"/>
    <xf numFmtId="165" fontId="0" fillId="0" borderId="28" xfId="0" applyNumberFormat="1" applyBorder="1"/>
    <xf numFmtId="0" fontId="1" fillId="0" borderId="34" xfId="0" applyFont="1" applyBorder="1" applyAlignment="1">
      <alignment horizontal="center"/>
    </xf>
    <xf numFmtId="0" fontId="1" fillId="0" borderId="34" xfId="0" applyFont="1" applyBorder="1" applyAlignment="1">
      <alignment horizontal="left"/>
    </xf>
    <xf numFmtId="0" fontId="1" fillId="0" borderId="34" xfId="0" applyFont="1" applyBorder="1" applyAlignment="1">
      <alignment horizontal="right"/>
    </xf>
    <xf numFmtId="2" fontId="16" fillId="0" borderId="28" xfId="0" applyNumberFormat="1" applyFont="1" applyBorder="1" applyAlignment="1">
      <alignment horizontal="center"/>
    </xf>
    <xf numFmtId="2" fontId="9" fillId="0" borderId="0" xfId="0" applyNumberFormat="1" applyFont="1"/>
    <xf numFmtId="2" fontId="11" fillId="0" borderId="0" xfId="0" applyNumberFormat="1" applyFont="1"/>
    <xf numFmtId="2" fontId="9" fillId="0" borderId="25" xfId="0" applyNumberFormat="1" applyFont="1" applyBorder="1"/>
    <xf numFmtId="0" fontId="18" fillId="0" borderId="30" xfId="0" applyFont="1" applyBorder="1" applyAlignment="1">
      <alignment horizontal="center" wrapText="1"/>
    </xf>
    <xf numFmtId="0" fontId="18" fillId="0" borderId="27" xfId="0" applyFont="1" applyBorder="1" applyAlignment="1">
      <alignment horizontal="center" wrapText="1"/>
    </xf>
    <xf numFmtId="164" fontId="0" fillId="0" borderId="0" xfId="0" applyNumberFormat="1" applyFill="1"/>
    <xf numFmtId="2" fontId="2" fillId="0" borderId="0" xfId="0" applyNumberFormat="1" applyFont="1" applyFill="1"/>
    <xf numFmtId="167" fontId="0" fillId="0" borderId="0" xfId="0" applyNumberFormat="1"/>
    <xf numFmtId="167" fontId="0" fillId="0" borderId="28" xfId="0" applyNumberFormat="1" applyBorder="1"/>
    <xf numFmtId="10" fontId="19" fillId="0" borderId="0" xfId="0" applyNumberFormat="1" applyFont="1" applyBorder="1"/>
    <xf numFmtId="0" fontId="23" fillId="0" borderId="0" xfId="0" applyFont="1" applyBorder="1"/>
    <xf numFmtId="0" fontId="25" fillId="0" borderId="0" xfId="0" applyFont="1" applyBorder="1" applyAlignment="1">
      <alignment horizontal="center" wrapText="1"/>
    </xf>
    <xf numFmtId="0" fontId="27" fillId="0" borderId="0" xfId="0" applyFont="1" applyBorder="1"/>
    <xf numFmtId="0" fontId="26" fillId="0" borderId="0" xfId="0" applyFont="1" applyBorder="1" applyAlignment="1">
      <alignment horizontal="center" vertical="center"/>
    </xf>
    <xf numFmtId="0" fontId="24" fillId="0" borderId="0" xfId="0" applyFont="1" applyBorder="1" applyAlignment="1"/>
    <xf numFmtId="0" fontId="23" fillId="0" borderId="0" xfId="0" applyFont="1"/>
    <xf numFmtId="0" fontId="0" fillId="0" borderId="0" xfId="0" applyAlignment="1"/>
    <xf numFmtId="0" fontId="27" fillId="0" borderId="0" xfId="0" applyFont="1"/>
    <xf numFmtId="0" fontId="13" fillId="0" borderId="0" xfId="0" applyFont="1" applyBorder="1"/>
    <xf numFmtId="0" fontId="13" fillId="0" borderId="0" xfId="0" applyFont="1" applyBorder="1" applyAlignment="1">
      <alignment vertical="center"/>
    </xf>
    <xf numFmtId="0" fontId="22" fillId="0" borderId="0" xfId="0" applyFont="1" applyBorder="1" applyAlignment="1">
      <alignment horizontal="left" vertical="center"/>
    </xf>
    <xf numFmtId="0" fontId="22" fillId="0" borderId="0" xfId="0" applyFont="1" applyBorder="1" applyAlignment="1">
      <alignment horizontal="center" vertical="center"/>
    </xf>
    <xf numFmtId="49" fontId="13" fillId="0" borderId="0" xfId="0" applyNumberFormat="1" applyFont="1" applyBorder="1" applyAlignment="1">
      <alignment horizontal="center" vertical="top"/>
    </xf>
    <xf numFmtId="0" fontId="13" fillId="0" borderId="0" xfId="0" applyFont="1" applyBorder="1" applyAlignment="1">
      <alignment horizontal="left" vertical="top"/>
    </xf>
    <xf numFmtId="0" fontId="26" fillId="0" borderId="0" xfId="0" applyFont="1" applyBorder="1" applyAlignment="1">
      <alignment horizontal="left" vertical="center"/>
    </xf>
    <xf numFmtId="10" fontId="13" fillId="0" borderId="0" xfId="0" applyNumberFormat="1" applyFont="1" applyBorder="1" applyAlignment="1">
      <alignment horizontal="center" vertical="top"/>
    </xf>
    <xf numFmtId="0" fontId="24" fillId="0" borderId="0" xfId="0" applyFont="1" applyBorder="1" applyAlignment="1">
      <alignment horizontal="center"/>
    </xf>
    <xf numFmtId="0" fontId="20" fillId="0" borderId="0" xfId="0" applyFont="1" applyBorder="1" applyAlignment="1">
      <alignment horizontal="center" vertical="center"/>
    </xf>
    <xf numFmtId="0" fontId="21" fillId="0" borderId="0" xfId="0" applyFont="1" applyBorder="1" applyAlignment="1">
      <alignment horizontal="center" vertical="center"/>
    </xf>
    <xf numFmtId="0" fontId="28" fillId="0" borderId="0" xfId="0" applyFont="1" applyBorder="1" applyAlignment="1">
      <alignment horizontal="center"/>
    </xf>
    <xf numFmtId="10" fontId="13" fillId="0" borderId="0" xfId="0" applyNumberFormat="1" applyFont="1" applyBorder="1" applyAlignment="1">
      <alignment horizontal="left" vertical="top"/>
    </xf>
    <xf numFmtId="0" fontId="29" fillId="4" borderId="1" xfId="0" applyFont="1" applyFill="1" applyBorder="1" applyAlignment="1">
      <alignment horizontal="left" vertical="center"/>
    </xf>
    <xf numFmtId="0" fontId="30" fillId="0" borderId="1" xfId="0" applyFont="1" applyBorder="1" applyAlignment="1">
      <alignment horizontal="center" vertical="center"/>
    </xf>
    <xf numFmtId="0" fontId="31" fillId="0" borderId="0" xfId="0" applyFont="1" applyBorder="1" applyAlignment="1">
      <alignment horizontal="center" vertical="center"/>
    </xf>
    <xf numFmtId="0" fontId="32" fillId="0" borderId="1" xfId="0" applyFont="1" applyBorder="1" applyAlignment="1">
      <alignment horizontal="center" vertical="center"/>
    </xf>
    <xf numFmtId="0" fontId="33" fillId="4" borderId="1" xfId="0" applyFont="1" applyFill="1" applyBorder="1" applyAlignment="1">
      <alignment horizontal="left" vertical="center"/>
    </xf>
    <xf numFmtId="0" fontId="23" fillId="0" borderId="0" xfId="0" applyFont="1" applyAlignment="1">
      <alignment vertical="center"/>
    </xf>
    <xf numFmtId="0" fontId="24" fillId="0" borderId="0" xfId="0" applyFont="1" applyBorder="1" applyAlignment="1">
      <alignment horizontal="center" vertical="center"/>
    </xf>
    <xf numFmtId="10" fontId="32" fillId="0" borderId="1" xfId="0" applyNumberFormat="1" applyFont="1" applyBorder="1" applyAlignment="1">
      <alignment horizontal="center" vertical="center"/>
    </xf>
    <xf numFmtId="0" fontId="0" fillId="0" borderId="0" xfId="0" applyBorder="1" applyAlignment="1">
      <alignment vertical="top"/>
    </xf>
    <xf numFmtId="10" fontId="7" fillId="0" borderId="1" xfId="0" applyNumberFormat="1" applyFont="1" applyBorder="1" applyAlignment="1">
      <alignment horizontal="center" vertical="center"/>
    </xf>
    <xf numFmtId="165" fontId="7" fillId="0" borderId="1" xfId="0" applyNumberFormat="1" applyFont="1" applyBorder="1" applyAlignment="1">
      <alignment horizontal="center" vertical="center"/>
    </xf>
    <xf numFmtId="0" fontId="13" fillId="0" borderId="0" xfId="0" applyFont="1" applyBorder="1" applyAlignment="1">
      <alignment horizontal="right" vertical="top"/>
    </xf>
    <xf numFmtId="0" fontId="13" fillId="0" borderId="0" xfId="0" applyFont="1" applyBorder="1" applyAlignment="1">
      <alignment vertical="top"/>
    </xf>
    <xf numFmtId="165" fontId="13" fillId="0" borderId="0" xfId="0" applyNumberFormat="1" applyFont="1" applyBorder="1" applyAlignment="1">
      <alignment horizontal="left" vertical="top"/>
    </xf>
    <xf numFmtId="2" fontId="31" fillId="0" borderId="0" xfId="0" applyNumberFormat="1" applyFont="1" applyBorder="1" applyAlignment="1">
      <alignment horizontal="center" vertical="center"/>
    </xf>
    <xf numFmtId="2" fontId="22" fillId="0" borderId="0" xfId="0" applyNumberFormat="1" applyFont="1" applyBorder="1" applyAlignment="1">
      <alignment horizontal="center" vertical="center"/>
    </xf>
    <xf numFmtId="0" fontId="16" fillId="0" borderId="0" xfId="0" applyFont="1" applyBorder="1" applyAlignment="1">
      <alignment horizontal="right"/>
    </xf>
    <xf numFmtId="0" fontId="18" fillId="0" borderId="30" xfId="0" applyFont="1" applyBorder="1" applyAlignment="1">
      <alignment horizontal="center" wrapText="1"/>
    </xf>
    <xf numFmtId="0" fontId="18" fillId="0" borderId="27" xfId="0" applyFont="1" applyBorder="1" applyAlignment="1">
      <alignment horizontal="center" wrapText="1"/>
    </xf>
    <xf numFmtId="0" fontId="16" fillId="0" borderId="28" xfId="0" applyFont="1" applyBorder="1" applyAlignment="1">
      <alignment horizontal="right"/>
    </xf>
    <xf numFmtId="0" fontId="13" fillId="0" borderId="0" xfId="0" applyFont="1" applyBorder="1" applyAlignment="1">
      <alignment horizontal="right" vertical="top"/>
    </xf>
    <xf numFmtId="0" fontId="22" fillId="0" borderId="0" xfId="0" applyFont="1" applyBorder="1" applyAlignment="1">
      <alignment horizontal="left" vertical="center"/>
    </xf>
    <xf numFmtId="0" fontId="20" fillId="0" borderId="0" xfId="0" applyFont="1" applyBorder="1" applyAlignment="1">
      <alignment horizontal="center" vertical="center"/>
    </xf>
    <xf numFmtId="0" fontId="21" fillId="0" borderId="0" xfId="0" applyFont="1" applyBorder="1" applyAlignment="1">
      <alignment horizontal="center" vertical="center"/>
    </xf>
    <xf numFmtId="0" fontId="26" fillId="0" borderId="0" xfId="0" applyFont="1" applyBorder="1" applyAlignment="1">
      <alignment horizontal="left" vertical="center"/>
    </xf>
    <xf numFmtId="0" fontId="1" fillId="5" borderId="35"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4" fillId="0" borderId="0" xfId="0" applyFont="1" applyAlignment="1">
      <alignment horizontal="left" vertical="center"/>
    </xf>
    <xf numFmtId="0" fontId="4" fillId="0" borderId="0" xfId="0" applyFont="1" applyAlignment="1">
      <alignment horizontal="center" vertical="center"/>
    </xf>
    <xf numFmtId="0" fontId="0" fillId="0" borderId="0" xfId="0" applyAlignment="1">
      <alignment horizontal="center"/>
    </xf>
    <xf numFmtId="0" fontId="34" fillId="0" borderId="26" xfId="0" applyFont="1" applyFill="1" applyBorder="1"/>
    <xf numFmtId="0" fontId="0" fillId="0" borderId="0" xfId="0" applyFont="1" applyAlignment="1">
      <alignment horizontal="left" vertical="center"/>
    </xf>
    <xf numFmtId="0" fontId="2" fillId="0" borderId="2" xfId="0" applyFont="1" applyBorder="1" applyProtection="1">
      <protection locked="0"/>
    </xf>
    <xf numFmtId="0" fontId="2" fillId="0" borderId="36" xfId="0" applyFont="1" applyBorder="1" applyProtection="1">
      <protection locked="0"/>
    </xf>
    <xf numFmtId="2" fontId="35" fillId="0" borderId="36" xfId="0" applyNumberFormat="1" applyFont="1" applyFill="1" applyBorder="1" applyAlignment="1" applyProtection="1">
      <alignment horizontal="center"/>
    </xf>
    <xf numFmtId="9" fontId="35" fillId="0" borderId="36" xfId="0" applyNumberFormat="1" applyFont="1" applyBorder="1" applyProtection="1"/>
    <xf numFmtId="2" fontId="35" fillId="0" borderId="1" xfId="0" applyNumberFormat="1" applyFont="1" applyFill="1" applyBorder="1" applyAlignment="1" applyProtection="1">
      <alignment horizontal="center"/>
    </xf>
    <xf numFmtId="2" fontId="36" fillId="0" borderId="36" xfId="0" applyNumberFormat="1" applyFont="1" applyFill="1" applyBorder="1" applyProtection="1"/>
    <xf numFmtId="2" fontId="35" fillId="0" borderId="1" xfId="0" applyNumberFormat="1" applyFont="1" applyBorder="1" applyAlignment="1" applyProtection="1">
      <alignment horizontal="center" vertical="center"/>
    </xf>
    <xf numFmtId="2" fontId="37" fillId="0" borderId="36" xfId="0" applyNumberFormat="1" applyFont="1" applyFill="1" applyBorder="1" applyAlignment="1" applyProtection="1">
      <alignment horizontal="left" wrapText="1"/>
    </xf>
    <xf numFmtId="2" fontId="37" fillId="0" borderId="3" xfId="0" applyNumberFormat="1" applyFont="1" applyFill="1" applyBorder="1" applyAlignment="1" applyProtection="1">
      <alignment horizontal="left" wrapText="1"/>
    </xf>
    <xf numFmtId="0" fontId="0" fillId="0" borderId="37" xfId="0" applyBorder="1" applyProtection="1">
      <protection locked="0"/>
    </xf>
    <xf numFmtId="2" fontId="38" fillId="0" borderId="37" xfId="0" applyNumberFormat="1" applyFont="1" applyFill="1" applyBorder="1" applyAlignment="1" applyProtection="1">
      <alignment horizontal="center"/>
    </xf>
    <xf numFmtId="9" fontId="36" fillId="0" borderId="37" xfId="0" applyNumberFormat="1" applyFont="1" applyFill="1" applyBorder="1" applyAlignment="1" applyProtection="1">
      <alignment horizontal="center"/>
    </xf>
    <xf numFmtId="9" fontId="36" fillId="0" borderId="1" xfId="0" applyNumberFormat="1" applyFont="1" applyFill="1" applyBorder="1" applyAlignment="1" applyProtection="1">
      <alignment horizontal="center"/>
    </xf>
    <xf numFmtId="2" fontId="36" fillId="0" borderId="1" xfId="0" applyNumberFormat="1" applyFont="1" applyFill="1" applyBorder="1" applyAlignment="1" applyProtection="1">
      <alignment horizontal="center"/>
    </xf>
    <xf numFmtId="2" fontId="39" fillId="0" borderId="1" xfId="0" applyNumberFormat="1" applyFont="1" applyFill="1" applyBorder="1" applyProtection="1"/>
    <xf numFmtId="168" fontId="39" fillId="6" borderId="37" xfId="0" applyNumberFormat="1" applyFont="1" applyFill="1" applyBorder="1" applyAlignment="1" applyProtection="1">
      <alignment horizontal="center"/>
      <protection locked="0"/>
    </xf>
    <xf numFmtId="2" fontId="40" fillId="0" borderId="31" xfId="0" applyNumberFormat="1" applyFont="1" applyFill="1" applyBorder="1" applyAlignment="1" applyProtection="1">
      <alignment horizontal="center" vertical="center" wrapText="1"/>
      <protection locked="0"/>
    </xf>
    <xf numFmtId="168" fontId="39" fillId="2" borderId="37" xfId="0" applyNumberFormat="1" applyFont="1" applyFill="1" applyBorder="1" applyAlignment="1" applyProtection="1">
      <alignment horizontal="center"/>
      <protection locked="0"/>
    </xf>
    <xf numFmtId="2" fontId="40" fillId="0" borderId="2" xfId="0" applyNumberFormat="1" applyFont="1" applyFill="1" applyBorder="1" applyAlignment="1" applyProtection="1">
      <alignment horizontal="center" vertical="center" wrapText="1"/>
      <protection locked="0"/>
    </xf>
    <xf numFmtId="2" fontId="40" fillId="0" borderId="1" xfId="0" applyNumberFormat="1" applyFont="1" applyFill="1" applyBorder="1" applyAlignment="1" applyProtection="1">
      <alignment horizontal="left" vertical="center" wrapText="1"/>
    </xf>
    <xf numFmtId="0" fontId="0" fillId="0" borderId="1" xfId="0" applyBorder="1" applyProtection="1">
      <protection locked="0"/>
    </xf>
    <xf numFmtId="2" fontId="38" fillId="0" borderId="1" xfId="0" applyNumberFormat="1" applyFont="1" applyFill="1" applyBorder="1" applyAlignment="1" applyProtection="1">
      <alignment horizontal="center"/>
    </xf>
    <xf numFmtId="168" fontId="39" fillId="6" borderId="1" xfId="0" applyNumberFormat="1" applyFont="1" applyFill="1" applyBorder="1" applyAlignment="1" applyProtection="1">
      <alignment horizontal="center"/>
      <protection locked="0"/>
    </xf>
    <xf numFmtId="168" fontId="39" fillId="2" borderId="1" xfId="0" applyNumberFormat="1" applyFont="1" applyFill="1" applyBorder="1" applyAlignment="1" applyProtection="1">
      <alignment horizontal="center"/>
      <protection locked="0"/>
    </xf>
    <xf numFmtId="0" fontId="41" fillId="0" borderId="1" xfId="0" applyFont="1" applyBorder="1" applyProtection="1">
      <protection locked="0"/>
    </xf>
    <xf numFmtId="0" fontId="43" fillId="0" borderId="1" xfId="0" applyFont="1" applyBorder="1" applyProtection="1">
      <protection locked="0"/>
    </xf>
    <xf numFmtId="2" fontId="35" fillId="2" borderId="1" xfId="0" applyNumberFormat="1" applyFont="1" applyFill="1" applyBorder="1" applyAlignment="1" applyProtection="1">
      <alignment horizontal="center"/>
    </xf>
    <xf numFmtId="9" fontId="35" fillId="0" borderId="1" xfId="0" applyNumberFormat="1" applyFont="1" applyFill="1" applyBorder="1" applyAlignment="1" applyProtection="1">
      <alignment horizontal="center"/>
    </xf>
    <xf numFmtId="2" fontId="36" fillId="0" borderId="1" xfId="0" applyNumberFormat="1" applyFont="1" applyFill="1" applyBorder="1" applyProtection="1"/>
    <xf numFmtId="2" fontId="36" fillId="0" borderId="2" xfId="0" applyNumberFormat="1" applyFont="1" applyFill="1" applyBorder="1" applyAlignment="1" applyProtection="1">
      <alignment horizontal="left" vertical="center" wrapText="1"/>
      <protection locked="0"/>
    </xf>
    <xf numFmtId="2" fontId="37" fillId="0" borderId="1" xfId="0" applyNumberFormat="1" applyFont="1" applyFill="1" applyBorder="1" applyAlignment="1" applyProtection="1">
      <alignment horizontal="left" vertical="center" wrapText="1"/>
    </xf>
    <xf numFmtId="169" fontId="36" fillId="0" borderId="1" xfId="0" applyNumberFormat="1" applyFont="1" applyFill="1" applyBorder="1" applyAlignment="1" applyProtection="1">
      <alignment horizontal="center"/>
    </xf>
    <xf numFmtId="2" fontId="36" fillId="6" borderId="1" xfId="0" applyNumberFormat="1" applyFont="1" applyFill="1" applyBorder="1" applyAlignment="1" applyProtection="1">
      <alignment horizontal="center"/>
      <protection locked="0"/>
    </xf>
    <xf numFmtId="2" fontId="40" fillId="0" borderId="2" xfId="0" applyNumberFormat="1" applyFont="1" applyFill="1" applyBorder="1" applyAlignment="1" applyProtection="1">
      <alignment horizontal="left" vertical="center" wrapText="1"/>
      <protection locked="0"/>
    </xf>
    <xf numFmtId="2" fontId="36" fillId="2" borderId="1" xfId="0" applyNumberFormat="1" applyFont="1" applyFill="1" applyBorder="1" applyAlignment="1" applyProtection="1">
      <alignment horizontal="center"/>
      <protection locked="0"/>
    </xf>
    <xf numFmtId="0" fontId="43" fillId="0" borderId="1" xfId="0" applyFont="1" applyBorder="1" applyProtection="1"/>
    <xf numFmtId="0" fontId="44" fillId="0" borderId="1" xfId="0" applyFont="1" applyBorder="1" applyAlignment="1" applyProtection="1">
      <alignment horizontal="center" vertical="center" wrapText="1"/>
    </xf>
    <xf numFmtId="0" fontId="44" fillId="0" borderId="1" xfId="0" applyFont="1" applyBorder="1" applyAlignment="1" applyProtection="1">
      <alignment horizontal="center" vertical="center"/>
    </xf>
    <xf numFmtId="2" fontId="44" fillId="0" borderId="1" xfId="0" applyNumberFormat="1" applyFont="1" applyBorder="1" applyAlignment="1" applyProtection="1">
      <alignment horizontal="center" vertical="center" wrapText="1"/>
    </xf>
    <xf numFmtId="0" fontId="44" fillId="0" borderId="1" xfId="0" applyFont="1" applyBorder="1" applyAlignment="1" applyProtection="1">
      <alignment horizontal="center"/>
    </xf>
    <xf numFmtId="0" fontId="44" fillId="0" borderId="1" xfId="0" applyFont="1" applyFill="1" applyBorder="1" applyAlignment="1" applyProtection="1">
      <alignment horizontal="center"/>
    </xf>
    <xf numFmtId="0" fontId="45" fillId="0" borderId="1" xfId="0" applyFont="1" applyBorder="1" applyAlignment="1" applyProtection="1">
      <alignment horizontal="center" vertical="center" wrapText="1"/>
    </xf>
    <xf numFmtId="0" fontId="47" fillId="0" borderId="40" xfId="0" applyFont="1" applyBorder="1" applyAlignment="1" applyProtection="1">
      <alignment horizontal="center" vertical="center" wrapText="1"/>
    </xf>
    <xf numFmtId="0" fontId="47" fillId="0" borderId="29" xfId="0" applyFont="1" applyBorder="1" applyAlignment="1" applyProtection="1">
      <alignment horizontal="center" vertical="center" wrapText="1"/>
    </xf>
    <xf numFmtId="0" fontId="1" fillId="0" borderId="36" xfId="0" applyFont="1" applyBorder="1" applyAlignment="1" applyProtection="1">
      <alignment horizontal="center"/>
      <protection locked="0"/>
    </xf>
    <xf numFmtId="2" fontId="38" fillId="0" borderId="36" xfId="0" applyNumberFormat="1" applyFont="1" applyBorder="1" applyAlignment="1" applyProtection="1"/>
    <xf numFmtId="0" fontId="38" fillId="0" borderId="3" xfId="0" applyFont="1" applyBorder="1" applyAlignment="1" applyProtection="1">
      <alignment horizontal="right"/>
    </xf>
    <xf numFmtId="0" fontId="38" fillId="0" borderId="2" xfId="0" applyFont="1" applyBorder="1" applyProtection="1">
      <protection locked="0"/>
    </xf>
    <xf numFmtId="0" fontId="39" fillId="0" borderId="3" xfId="0" applyFont="1" applyBorder="1" applyAlignment="1" applyProtection="1">
      <alignment horizontal="right" vertical="center"/>
    </xf>
    <xf numFmtId="0" fontId="2" fillId="0" borderId="1" xfId="0" applyFont="1" applyBorder="1"/>
    <xf numFmtId="0" fontId="2" fillId="2" borderId="1" xfId="0" applyFont="1" applyFill="1" applyBorder="1"/>
    <xf numFmtId="0" fontId="52" fillId="0" borderId="1" xfId="0" applyFont="1" applyFill="1" applyBorder="1" applyAlignment="1">
      <alignment wrapText="1"/>
    </xf>
    <xf numFmtId="0" fontId="2" fillId="0" borderId="1" xfId="0" applyFont="1" applyBorder="1" applyProtection="1">
      <protection locked="0"/>
    </xf>
    <xf numFmtId="0" fontId="2" fillId="0" borderId="1" xfId="0" applyFont="1" applyBorder="1" applyAlignment="1">
      <alignment wrapText="1"/>
    </xf>
    <xf numFmtId="0" fontId="2" fillId="0" borderId="1" xfId="0" applyFont="1" applyFill="1" applyBorder="1"/>
    <xf numFmtId="0" fontId="2" fillId="0" borderId="1" xfId="0" applyFont="1" applyFill="1" applyBorder="1" applyProtection="1">
      <protection locked="0"/>
    </xf>
    <xf numFmtId="0" fontId="52" fillId="2" borderId="1" xfId="0" applyFont="1" applyFill="1" applyBorder="1" applyAlignment="1">
      <alignment wrapText="1"/>
    </xf>
    <xf numFmtId="0" fontId="57" fillId="0" borderId="0" xfId="0" applyFont="1"/>
    <xf numFmtId="3" fontId="2" fillId="0" borderId="1" xfId="0" applyNumberFormat="1" applyFont="1" applyBorder="1" applyProtection="1">
      <protection locked="0"/>
    </xf>
    <xf numFmtId="0" fontId="0" fillId="2" borderId="1" xfId="0" applyFill="1" applyBorder="1"/>
    <xf numFmtId="0" fontId="0" fillId="0" borderId="0" xfId="0" applyNumberFormat="1" applyAlignment="1">
      <alignment horizontal="left"/>
    </xf>
    <xf numFmtId="0" fontId="58" fillId="0" borderId="1" xfId="0" applyFont="1" applyBorder="1" applyProtection="1">
      <protection locked="0"/>
    </xf>
    <xf numFmtId="0" fontId="58" fillId="0" borderId="37" xfId="0" applyFont="1" applyBorder="1" applyProtection="1">
      <protection locked="0"/>
    </xf>
    <xf numFmtId="10" fontId="41" fillId="0" borderId="1" xfId="0" applyNumberFormat="1" applyFont="1" applyBorder="1" applyProtection="1">
      <protection locked="0"/>
    </xf>
    <xf numFmtId="2" fontId="41" fillId="0" borderId="1" xfId="0" applyNumberFormat="1" applyFont="1" applyBorder="1" applyProtection="1">
      <protection locked="0"/>
    </xf>
    <xf numFmtId="10" fontId="58" fillId="0" borderId="1" xfId="0" applyNumberFormat="1" applyFont="1" applyBorder="1" applyProtection="1">
      <protection locked="0"/>
    </xf>
    <xf numFmtId="10" fontId="58" fillId="0" borderId="37" xfId="0" applyNumberFormat="1" applyFont="1" applyBorder="1" applyProtection="1">
      <protection locked="0"/>
    </xf>
    <xf numFmtId="2" fontId="58" fillId="0" borderId="1" xfId="0" applyNumberFormat="1" applyFont="1" applyBorder="1" applyProtection="1">
      <protection locked="0"/>
    </xf>
    <xf numFmtId="2" fontId="58" fillId="0" borderId="37" xfId="0" applyNumberFormat="1" applyFont="1" applyBorder="1" applyProtection="1">
      <protection locked="0"/>
    </xf>
    <xf numFmtId="2" fontId="39" fillId="9" borderId="36" xfId="0" applyNumberFormat="1" applyFont="1" applyFill="1" applyBorder="1" applyAlignment="1" applyProtection="1">
      <alignment vertical="center"/>
    </xf>
    <xf numFmtId="0" fontId="40" fillId="0" borderId="1" xfId="0" applyNumberFormat="1" applyFont="1" applyFill="1" applyBorder="1" applyAlignment="1" applyProtection="1">
      <alignment horizontal="left" vertical="center" wrapText="1"/>
    </xf>
    <xf numFmtId="0" fontId="1" fillId="0" borderId="0" xfId="0" applyFont="1" applyBorder="1" applyAlignment="1">
      <alignment horizontal="right"/>
    </xf>
    <xf numFmtId="0" fontId="0" fillId="0" borderId="0" xfId="0" applyAlignment="1">
      <alignment horizontal="right"/>
    </xf>
    <xf numFmtId="0" fontId="60" fillId="0" borderId="0" xfId="0" applyFont="1"/>
    <xf numFmtId="0" fontId="60" fillId="0" borderId="34" xfId="0" applyFont="1" applyBorder="1"/>
    <xf numFmtId="0" fontId="0" fillId="3" borderId="0" xfId="0" applyFill="1" applyAlignment="1">
      <alignment horizontal="center"/>
    </xf>
    <xf numFmtId="0" fontId="15" fillId="0" borderId="15" xfId="0" applyFont="1" applyBorder="1" applyAlignment="1">
      <alignment horizontal="center" vertical="center"/>
    </xf>
    <xf numFmtId="0" fontId="15" fillId="0" borderId="16" xfId="0" applyFont="1" applyBorder="1" applyAlignment="1">
      <alignment horizontal="center" vertical="center"/>
    </xf>
    <xf numFmtId="0" fontId="15" fillId="0" borderId="17" xfId="0" applyFont="1" applyBorder="1" applyAlignment="1">
      <alignment horizontal="center" vertical="center"/>
    </xf>
    <xf numFmtId="0" fontId="15" fillId="0" borderId="18"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18" fillId="0" borderId="30" xfId="0" applyFont="1" applyBorder="1" applyAlignment="1">
      <alignment horizontal="center" wrapText="1"/>
    </xf>
    <xf numFmtId="0" fontId="18" fillId="0" borderId="27" xfId="0" applyFont="1" applyBorder="1" applyAlignment="1">
      <alignment horizontal="center" wrapText="1"/>
    </xf>
    <xf numFmtId="0" fontId="18" fillId="0" borderId="31" xfId="0" applyFont="1" applyBorder="1" applyAlignment="1">
      <alignment horizontal="center" wrapText="1"/>
    </xf>
    <xf numFmtId="0" fontId="18" fillId="0" borderId="33" xfId="0" applyFont="1" applyBorder="1" applyAlignment="1">
      <alignment horizontal="center" wrapText="1"/>
    </xf>
    <xf numFmtId="0" fontId="16" fillId="0" borderId="28" xfId="0" applyFont="1" applyBorder="1" applyAlignment="1">
      <alignment horizontal="right"/>
    </xf>
    <xf numFmtId="0" fontId="16" fillId="0" borderId="0" xfId="0" applyFont="1" applyBorder="1" applyAlignment="1">
      <alignment horizontal="right"/>
    </xf>
    <xf numFmtId="0" fontId="16" fillId="0" borderId="0" xfId="0" applyFont="1" applyAlignment="1">
      <alignment horizontal="center" wrapText="1"/>
    </xf>
    <xf numFmtId="0" fontId="16" fillId="0" borderId="0" xfId="0" applyFont="1" applyBorder="1" applyAlignment="1">
      <alignment horizontal="center" vertical="center"/>
    </xf>
    <xf numFmtId="166" fontId="0" fillId="0" borderId="0" xfId="0" applyNumberFormat="1" applyBorder="1" applyAlignment="1">
      <alignment horizontal="center" vertical="center"/>
    </xf>
    <xf numFmtId="0" fontId="18" fillId="0" borderId="30" xfId="0" applyFont="1" applyBorder="1" applyAlignment="1">
      <alignment horizontal="left" wrapText="1"/>
    </xf>
    <xf numFmtId="0" fontId="18" fillId="0" borderId="27" xfId="0" applyFont="1" applyBorder="1" applyAlignment="1">
      <alignment horizontal="left" wrapText="1"/>
    </xf>
    <xf numFmtId="0" fontId="18" fillId="0" borderId="29" xfId="0" applyFont="1" applyBorder="1" applyAlignment="1">
      <alignment horizontal="center" wrapText="1"/>
    </xf>
    <xf numFmtId="0" fontId="18" fillId="0" borderId="32" xfId="0" applyFont="1" applyBorder="1" applyAlignment="1">
      <alignment horizontal="center" wrapText="1"/>
    </xf>
    <xf numFmtId="0" fontId="17" fillId="0" borderId="0" xfId="0" applyFont="1" applyAlignment="1">
      <alignment horizontal="center"/>
    </xf>
    <xf numFmtId="0" fontId="0" fillId="0" borderId="0" xfId="0" applyAlignment="1">
      <alignment horizontal="center"/>
    </xf>
    <xf numFmtId="0" fontId="16" fillId="0" borderId="0" xfId="0" applyFont="1" applyAlignment="1">
      <alignment horizontal="center"/>
    </xf>
    <xf numFmtId="0" fontId="12" fillId="0" borderId="23" xfId="0" applyFont="1" applyBorder="1" applyAlignment="1">
      <alignment horizontal="center" vertical="center"/>
    </xf>
    <xf numFmtId="0" fontId="12" fillId="0" borderId="24" xfId="0" applyFont="1" applyBorder="1" applyAlignment="1">
      <alignment horizontal="center" vertical="center"/>
    </xf>
    <xf numFmtId="0" fontId="12" fillId="0" borderId="21" xfId="0" applyFont="1" applyBorder="1" applyAlignment="1">
      <alignment horizontal="center" vertical="center"/>
    </xf>
    <xf numFmtId="0" fontId="12" fillId="0" borderId="22" xfId="0" applyFont="1" applyBorder="1" applyAlignment="1">
      <alignment horizontal="center" vertical="center"/>
    </xf>
    <xf numFmtId="49" fontId="2" fillId="0" borderId="9" xfId="0" applyNumberFormat="1" applyFont="1" applyBorder="1" applyAlignment="1">
      <alignment horizontal="center"/>
    </xf>
    <xf numFmtId="49" fontId="2" fillId="0" borderId="2" xfId="0" applyNumberFormat="1" applyFont="1" applyBorder="1" applyAlignment="1">
      <alignment horizontal="center"/>
    </xf>
    <xf numFmtId="0" fontId="2" fillId="0" borderId="3" xfId="0" applyFont="1" applyBorder="1" applyAlignment="1">
      <alignment horizontal="center"/>
    </xf>
    <xf numFmtId="0" fontId="2" fillId="0" borderId="10" xfId="0" applyFont="1" applyBorder="1" applyAlignment="1">
      <alignment horizontal="center"/>
    </xf>
    <xf numFmtId="0" fontId="7" fillId="0" borderId="0" xfId="0" applyFont="1" applyAlignment="1">
      <alignment horizontal="center" vertical="center"/>
    </xf>
    <xf numFmtId="0" fontId="14" fillId="0" borderId="0" xfId="0" applyFont="1" applyAlignment="1">
      <alignment horizontal="center"/>
    </xf>
    <xf numFmtId="0" fontId="2" fillId="0" borderId="0" xfId="0" applyFont="1" applyAlignment="1">
      <alignment horizontal="center" wrapText="1"/>
    </xf>
    <xf numFmtId="0" fontId="2" fillId="0" borderId="1" xfId="0" applyFont="1" applyBorder="1" applyAlignment="1">
      <alignment horizontal="center"/>
    </xf>
    <xf numFmtId="0" fontId="2" fillId="0" borderId="8" xfId="0" applyFont="1" applyBorder="1" applyAlignment="1">
      <alignment horizontal="center"/>
    </xf>
    <xf numFmtId="49" fontId="2" fillId="0" borderId="7" xfId="0" applyNumberFormat="1" applyFont="1" applyBorder="1" applyAlignment="1">
      <alignment horizont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20" fillId="0" borderId="0" xfId="0" applyFont="1" applyBorder="1" applyAlignment="1">
      <alignment horizontal="center" vertical="center"/>
    </xf>
    <xf numFmtId="0" fontId="21" fillId="0" borderId="0" xfId="0" applyFont="1" applyBorder="1" applyAlignment="1">
      <alignment horizontal="center" vertical="center"/>
    </xf>
    <xf numFmtId="49" fontId="13" fillId="0" borderId="0" xfId="0" applyNumberFormat="1" applyFont="1" applyBorder="1" applyAlignment="1">
      <alignment horizontal="left" vertical="top"/>
    </xf>
    <xf numFmtId="0" fontId="13" fillId="0" borderId="0" xfId="0" applyFont="1" applyBorder="1" applyAlignment="1">
      <alignment horizontal="right" vertical="top"/>
    </xf>
    <xf numFmtId="0" fontId="22" fillId="0" borderId="0" xfId="0" applyFont="1" applyBorder="1" applyAlignment="1">
      <alignment horizontal="left" vertical="center"/>
    </xf>
    <xf numFmtId="0" fontId="24" fillId="0" borderId="0" xfId="0" applyFont="1" applyBorder="1" applyAlignment="1">
      <alignment horizontal="left" vertical="center"/>
    </xf>
    <xf numFmtId="0" fontId="26" fillId="0" borderId="0" xfId="0" applyFont="1" applyBorder="1" applyAlignment="1">
      <alignment horizontal="left" vertical="center"/>
    </xf>
    <xf numFmtId="0" fontId="28" fillId="0" borderId="0" xfId="0" applyFont="1" applyBorder="1" applyAlignment="1">
      <alignment horizontal="left"/>
    </xf>
    <xf numFmtId="0" fontId="25" fillId="0" borderId="0" xfId="0" applyFont="1" applyBorder="1" applyAlignment="1">
      <alignment horizontal="center" vertical="top" wrapText="1"/>
    </xf>
    <xf numFmtId="49" fontId="13" fillId="0" borderId="0" xfId="0" applyNumberFormat="1" applyFont="1" applyBorder="1" applyAlignment="1">
      <alignment vertical="top"/>
    </xf>
    <xf numFmtId="0" fontId="24" fillId="0" borderId="0" xfId="0" applyFont="1" applyBorder="1" applyAlignment="1">
      <alignment vertical="center"/>
    </xf>
    <xf numFmtId="0" fontId="24" fillId="0" borderId="0" xfId="0" applyFont="1" applyBorder="1" applyAlignment="1">
      <alignment horizontal="left"/>
    </xf>
    <xf numFmtId="0" fontId="8" fillId="0" borderId="0" xfId="0" applyFont="1" applyAlignment="1">
      <alignment horizontal="left"/>
    </xf>
    <xf numFmtId="0" fontId="9" fillId="0" borderId="0" xfId="0" applyFont="1" applyAlignment="1">
      <alignment horizontal="center"/>
    </xf>
    <xf numFmtId="0" fontId="42" fillId="8" borderId="3" xfId="0" applyFont="1" applyFill="1" applyBorder="1" applyAlignment="1" applyProtection="1">
      <alignment horizontal="left" wrapText="1"/>
    </xf>
    <xf numFmtId="0" fontId="42" fillId="8" borderId="36" xfId="0" applyFont="1" applyFill="1" applyBorder="1" applyAlignment="1" applyProtection="1">
      <alignment horizontal="left" wrapText="1"/>
    </xf>
    <xf numFmtId="0" fontId="42" fillId="8" borderId="2" xfId="0" applyFont="1" applyFill="1" applyBorder="1" applyAlignment="1" applyProtection="1">
      <alignment horizontal="left" wrapText="1"/>
    </xf>
    <xf numFmtId="2" fontId="42" fillId="7" borderId="3" xfId="0" applyNumberFormat="1" applyFont="1" applyFill="1" applyBorder="1" applyAlignment="1" applyProtection="1">
      <alignment horizontal="left" vertical="center" wrapText="1"/>
    </xf>
    <xf numFmtId="2" fontId="42" fillId="7" borderId="36" xfId="0" applyNumberFormat="1" applyFont="1" applyFill="1" applyBorder="1" applyAlignment="1" applyProtection="1">
      <alignment horizontal="left" vertical="center" wrapText="1"/>
    </xf>
    <xf numFmtId="2" fontId="42" fillId="7" borderId="2" xfId="0" applyNumberFormat="1" applyFont="1" applyFill="1" applyBorder="1" applyAlignment="1" applyProtection="1">
      <alignment horizontal="left" vertical="center" wrapText="1"/>
    </xf>
    <xf numFmtId="2" fontId="39" fillId="2" borderId="36" xfId="0" applyNumberFormat="1" applyFont="1" applyFill="1" applyBorder="1" applyAlignment="1" applyProtection="1">
      <alignment horizontal="center" vertical="center"/>
      <protection locked="0"/>
    </xf>
    <xf numFmtId="2" fontId="39" fillId="2" borderId="2" xfId="0" applyNumberFormat="1" applyFont="1" applyFill="1" applyBorder="1" applyAlignment="1" applyProtection="1">
      <alignment horizontal="center" vertical="center"/>
      <protection locked="0"/>
    </xf>
    <xf numFmtId="0" fontId="50" fillId="0" borderId="3" xfId="0" applyFont="1" applyBorder="1" applyAlignment="1" applyProtection="1">
      <alignment horizontal="left" vertical="center"/>
      <protection locked="0"/>
    </xf>
    <xf numFmtId="0" fontId="50" fillId="0" borderId="36" xfId="0" applyFont="1" applyBorder="1" applyAlignment="1" applyProtection="1">
      <alignment horizontal="left" vertical="center"/>
      <protection locked="0"/>
    </xf>
    <xf numFmtId="0" fontId="1" fillId="0" borderId="3" xfId="0" applyFont="1" applyBorder="1" applyAlignment="1" applyProtection="1">
      <alignment horizontal="center"/>
    </xf>
    <xf numFmtId="0" fontId="1" fillId="0" borderId="36" xfId="0" applyFont="1" applyBorder="1" applyAlignment="1" applyProtection="1">
      <alignment horizontal="center"/>
    </xf>
    <xf numFmtId="0" fontId="1" fillId="0" borderId="2" xfId="0" applyFont="1" applyBorder="1" applyAlignment="1" applyProtection="1">
      <alignment horizontal="center"/>
    </xf>
    <xf numFmtId="0" fontId="49" fillId="0" borderId="3" xfId="0" applyFont="1" applyBorder="1" applyAlignment="1" applyProtection="1">
      <alignment horizontal="center" vertical="center"/>
    </xf>
    <xf numFmtId="0" fontId="49" fillId="0" borderId="36" xfId="0" applyFont="1" applyBorder="1" applyAlignment="1" applyProtection="1">
      <alignment horizontal="center" vertical="center"/>
    </xf>
    <xf numFmtId="0" fontId="49" fillId="0" borderId="2" xfId="0" applyFont="1" applyBorder="1" applyAlignment="1" applyProtection="1">
      <alignment horizontal="center" vertical="center"/>
    </xf>
    <xf numFmtId="0" fontId="44" fillId="0" borderId="29" xfId="0" applyFont="1" applyBorder="1" applyAlignment="1" applyProtection="1">
      <alignment horizontal="center" vertical="center" wrapText="1"/>
    </xf>
    <xf numFmtId="0" fontId="44" fillId="0" borderId="31" xfId="0" applyFont="1" applyBorder="1" applyAlignment="1" applyProtection="1">
      <alignment horizontal="center" vertical="center" wrapText="1"/>
    </xf>
    <xf numFmtId="0" fontId="44" fillId="0" borderId="40" xfId="0" applyFont="1" applyBorder="1" applyAlignment="1" applyProtection="1">
      <alignment horizontal="center" vertical="center" wrapText="1"/>
    </xf>
    <xf numFmtId="0" fontId="44" fillId="0" borderId="39" xfId="0" applyFont="1" applyBorder="1" applyAlignment="1" applyProtection="1">
      <alignment horizontal="center" vertical="center" wrapText="1"/>
    </xf>
    <xf numFmtId="0" fontId="48" fillId="0" borderId="29" xfId="0" applyFont="1" applyBorder="1" applyAlignment="1" applyProtection="1">
      <alignment horizontal="center" vertical="center" wrapText="1"/>
    </xf>
    <xf numFmtId="0" fontId="44" fillId="0" borderId="37" xfId="0" applyFont="1" applyFill="1" applyBorder="1" applyAlignment="1" applyProtection="1">
      <alignment horizontal="center" vertical="center" wrapText="1"/>
    </xf>
    <xf numFmtId="0" fontId="44" fillId="0" borderId="38" xfId="0" applyFont="1" applyFill="1" applyBorder="1" applyAlignment="1" applyProtection="1">
      <alignment horizontal="center" vertical="center" wrapText="1"/>
    </xf>
    <xf numFmtId="0" fontId="44" fillId="0" borderId="37" xfId="0" applyFont="1" applyBorder="1" applyAlignment="1" applyProtection="1">
      <alignment horizontal="center" vertical="center" wrapText="1"/>
    </xf>
    <xf numFmtId="0" fontId="44" fillId="0" borderId="38" xfId="0" applyFont="1" applyBorder="1" applyAlignment="1" applyProtection="1">
      <alignment horizontal="center" vertical="center" wrapText="1"/>
    </xf>
    <xf numFmtId="0" fontId="47" fillId="0" borderId="29" xfId="0" applyFont="1" applyBorder="1" applyAlignment="1" applyProtection="1">
      <alignment horizontal="center" vertical="center" wrapText="1"/>
    </xf>
    <xf numFmtId="0" fontId="47" fillId="0" borderId="31" xfId="0" applyFont="1" applyBorder="1" applyAlignment="1" applyProtection="1">
      <alignment horizontal="center" vertical="center" wrapText="1"/>
    </xf>
    <xf numFmtId="0" fontId="47" fillId="0" borderId="40" xfId="0" applyFont="1" applyBorder="1" applyAlignment="1" applyProtection="1">
      <alignment horizontal="center" vertical="center" wrapText="1"/>
    </xf>
    <xf numFmtId="0" fontId="47" fillId="0" borderId="39" xfId="0" applyFont="1" applyBorder="1" applyAlignment="1" applyProtection="1">
      <alignment horizontal="center" vertical="center" wrapText="1"/>
    </xf>
    <xf numFmtId="0" fontId="47" fillId="0" borderId="30" xfId="0" applyFont="1" applyBorder="1" applyAlignment="1" applyProtection="1">
      <alignment horizontal="center" vertical="center" wrapText="1"/>
    </xf>
    <xf numFmtId="0" fontId="47" fillId="0" borderId="34" xfId="0" applyFont="1" applyBorder="1" applyAlignment="1" applyProtection="1">
      <alignment horizontal="center" vertical="center" wrapText="1"/>
    </xf>
    <xf numFmtId="0" fontId="46" fillId="0" borderId="37" xfId="0" applyFont="1" applyBorder="1" applyAlignment="1" applyProtection="1">
      <alignment horizontal="center" vertical="center" wrapText="1"/>
    </xf>
    <xf numFmtId="0" fontId="46" fillId="0" borderId="38" xfId="0" applyFont="1" applyBorder="1" applyAlignment="1" applyProtection="1">
      <alignment horizontal="center" vertical="center" wrapText="1"/>
    </xf>
  </cellXfs>
  <cellStyles count="12">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Normal" xfId="0" builtinId="0"/>
    <cellStyle name="Normal 2" xfId="11"/>
  </cellStyles>
  <dxfs count="54">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font>
      <alignment horizontal="left"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20"/>
        <color theme="1"/>
        <name val="Calibri"/>
        <scheme val="minor"/>
      </font>
    </dxf>
    <dxf>
      <font>
        <b val="0"/>
        <i val="0"/>
        <strike val="0"/>
        <condense val="0"/>
        <extend val="0"/>
        <outline val="0"/>
        <shadow val="0"/>
        <u val="none"/>
        <vertAlign val="baseline"/>
        <sz val="20"/>
        <color theme="1"/>
        <name val="Calibri"/>
        <scheme val="minor"/>
      </font>
      <numFmt numFmtId="2" formatCode="0.00"/>
    </dxf>
    <dxf>
      <font>
        <b val="0"/>
        <i val="0"/>
        <strike val="0"/>
        <condense val="0"/>
        <extend val="0"/>
        <outline val="0"/>
        <shadow val="0"/>
        <u val="none"/>
        <vertAlign val="baseline"/>
        <sz val="20"/>
        <color theme="1"/>
        <name val="Calibri"/>
        <scheme val="minor"/>
      </font>
    </dxf>
    <dxf>
      <font>
        <b val="0"/>
        <i val="0"/>
        <strike val="0"/>
        <condense val="0"/>
        <extend val="0"/>
        <outline val="0"/>
        <shadow val="0"/>
        <u val="none"/>
        <vertAlign val="baseline"/>
        <sz val="20"/>
        <color theme="1"/>
        <name val="Calibri"/>
        <scheme val="minor"/>
      </font>
    </dxf>
    <dxf>
      <font>
        <b val="0"/>
        <i val="0"/>
        <strike val="0"/>
        <condense val="0"/>
        <extend val="0"/>
        <outline val="0"/>
        <shadow val="0"/>
        <u val="none"/>
        <vertAlign val="baseline"/>
        <sz val="20"/>
        <color theme="1"/>
        <name val="Calibri"/>
        <scheme val="minor"/>
      </font>
      <numFmt numFmtId="30" formatCode="@"/>
    </dxf>
    <dxf>
      <font>
        <b val="0"/>
        <i val="0"/>
        <strike val="0"/>
        <condense val="0"/>
        <extend val="0"/>
        <outline val="0"/>
        <shadow val="0"/>
        <u val="none"/>
        <vertAlign val="baseline"/>
        <sz val="20"/>
        <color theme="1"/>
        <name val="Calibri"/>
        <scheme val="minor"/>
      </font>
    </dxf>
    <dxf>
      <font>
        <b val="0"/>
        <i val="0"/>
        <strike val="0"/>
        <condense val="0"/>
        <extend val="0"/>
        <outline val="0"/>
        <shadow val="0"/>
        <u val="none"/>
        <vertAlign val="baseline"/>
        <sz val="20"/>
        <color theme="1"/>
        <name val="Calibri"/>
        <scheme val="minor"/>
      </font>
    </dxf>
    <dxf>
      <font>
        <b val="0"/>
        <i val="0"/>
        <strike val="0"/>
        <condense val="0"/>
        <extend val="0"/>
        <outline val="0"/>
        <shadow val="0"/>
        <u val="none"/>
        <vertAlign val="baseline"/>
        <sz val="20"/>
        <color theme="1"/>
        <name val="Calibri"/>
        <scheme val="minor"/>
      </font>
      <numFmt numFmtId="30" formatCode="@"/>
    </dxf>
    <dxf>
      <font>
        <b val="0"/>
        <i val="0"/>
        <strike val="0"/>
        <condense val="0"/>
        <extend val="0"/>
        <outline val="0"/>
        <shadow val="0"/>
        <u val="none"/>
        <vertAlign val="baseline"/>
        <sz val="20"/>
        <color theme="1"/>
        <name val="Calibri"/>
        <scheme val="minor"/>
      </font>
    </dxf>
    <dxf>
      <font>
        <b val="0"/>
        <i val="0"/>
        <strike val="0"/>
        <condense val="0"/>
        <extend val="0"/>
        <outline val="0"/>
        <shadow val="0"/>
        <u val="none"/>
        <vertAlign val="baseline"/>
        <sz val="20"/>
        <color theme="1"/>
        <name val="Calibri"/>
        <scheme val="minor"/>
      </font>
    </dxf>
    <dxf>
      <font>
        <b val="0"/>
        <i val="0"/>
        <strike val="0"/>
        <condense val="0"/>
        <extend val="0"/>
        <outline val="0"/>
        <shadow val="0"/>
        <u val="none"/>
        <vertAlign val="baseline"/>
        <sz val="20"/>
        <color theme="1"/>
        <name val="Calibri"/>
        <scheme val="minor"/>
      </font>
      <numFmt numFmtId="30" formatCode="@"/>
    </dxf>
    <dxf>
      <font>
        <b val="0"/>
        <i val="0"/>
        <strike val="0"/>
        <condense val="0"/>
        <extend val="0"/>
        <outline val="0"/>
        <shadow val="0"/>
        <u val="none"/>
        <vertAlign val="baseline"/>
        <sz val="20"/>
        <color theme="1"/>
        <name val="Calibri"/>
        <scheme val="minor"/>
      </font>
    </dxf>
    <dxf>
      <font>
        <b val="0"/>
        <i val="0"/>
        <strike val="0"/>
        <condense val="0"/>
        <extend val="0"/>
        <outline val="0"/>
        <shadow val="0"/>
        <u val="none"/>
        <vertAlign val="baseline"/>
        <sz val="20"/>
        <color theme="1"/>
        <name val="Calibri"/>
        <scheme val="minor"/>
      </font>
    </dxf>
    <dxf>
      <font>
        <b val="0"/>
        <i val="0"/>
        <strike val="0"/>
        <condense val="0"/>
        <extend val="0"/>
        <outline val="0"/>
        <shadow val="0"/>
        <u val="none"/>
        <vertAlign val="baseline"/>
        <sz val="20"/>
        <color theme="1"/>
        <name val="Calibri"/>
        <scheme val="minor"/>
      </font>
    </dxf>
    <dxf>
      <font>
        <color auto="1"/>
      </font>
    </dxf>
    <dxf>
      <font>
        <b/>
        <i val="0"/>
      </font>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722298</xdr:colOff>
      <xdr:row>6</xdr:row>
      <xdr:rowOff>8995</xdr:rowOff>
    </xdr:to>
    <xdr:pic>
      <xdr:nvPicPr>
        <xdr:cNvPr id="2" name="Picture 1" descr="MillerSeed_070111-PMS350.pd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225056" cy="1246330"/>
        </a:xfrm>
        <a:prstGeom prst="rect">
          <a:avLst/>
        </a:prstGeom>
      </xdr:spPr>
    </xdr:pic>
    <xdr:clientData/>
  </xdr:twoCellAnchor>
  <xdr:twoCellAnchor>
    <xdr:from>
      <xdr:col>9</xdr:col>
      <xdr:colOff>38100</xdr:colOff>
      <xdr:row>0</xdr:row>
      <xdr:rowOff>114300</xdr:rowOff>
    </xdr:from>
    <xdr:to>
      <xdr:col>10</xdr:col>
      <xdr:colOff>802171</xdr:colOff>
      <xdr:row>2</xdr:row>
      <xdr:rowOff>114300</xdr:rowOff>
    </xdr:to>
    <xdr:sp macro="[0]!OpenFile" textlink="">
      <xdr:nvSpPr>
        <xdr:cNvPr id="3" name="Rectangle 2"/>
        <xdr:cNvSpPr/>
      </xdr:nvSpPr>
      <xdr:spPr>
        <a:xfrm>
          <a:off x="7648575" y="114300"/>
          <a:ext cx="1678471" cy="485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OPEN</a:t>
          </a:r>
          <a:r>
            <a:rPr lang="en-US" sz="1100" baseline="0"/>
            <a:t> </a:t>
          </a:r>
          <a:r>
            <a:rPr lang="en-US" sz="1100"/>
            <a:t>TAG</a:t>
          </a:r>
          <a:r>
            <a:rPr lang="en-US" sz="1100" baseline="0"/>
            <a:t> INFO TO START MIX</a:t>
          </a:r>
          <a:endParaRPr lang="en-US" sz="1100"/>
        </a:p>
      </xdr:txBody>
    </xdr:sp>
    <xdr:clientData/>
  </xdr:twoCellAnchor>
  <xdr:twoCellAnchor>
    <xdr:from>
      <xdr:col>12</xdr:col>
      <xdr:colOff>305665</xdr:colOff>
      <xdr:row>0</xdr:row>
      <xdr:rowOff>75333</xdr:rowOff>
    </xdr:from>
    <xdr:to>
      <xdr:col>14</xdr:col>
      <xdr:colOff>631247</xdr:colOff>
      <xdr:row>2</xdr:row>
      <xdr:rowOff>152399</xdr:rowOff>
    </xdr:to>
    <xdr:sp macro="[0]!Module3.DeleteRows" textlink="">
      <xdr:nvSpPr>
        <xdr:cNvPr id="4" name="Rectangle 3"/>
        <xdr:cNvSpPr/>
      </xdr:nvSpPr>
      <xdr:spPr>
        <a:xfrm>
          <a:off x="10280938" y="75333"/>
          <a:ext cx="1607127" cy="561975"/>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b="1"/>
            <a:t>DELETE</a:t>
          </a:r>
          <a:r>
            <a:rPr lang="en-US" sz="1100" b="1" baseline="0"/>
            <a:t> BAG TAGS FIRST</a:t>
          </a:r>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722298</xdr:colOff>
      <xdr:row>6</xdr:row>
      <xdr:rowOff>8995</xdr:rowOff>
    </xdr:to>
    <xdr:pic>
      <xdr:nvPicPr>
        <xdr:cNvPr id="2" name="Picture 1" descr="MillerSeed_070111-PMS350.pd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217723" cy="1256770"/>
        </a:xfrm>
        <a:prstGeom prst="rect">
          <a:avLst/>
        </a:prstGeom>
      </xdr:spPr>
    </xdr:pic>
    <xdr:clientData/>
  </xdr:twoCellAnchor>
  <xdr:twoCellAnchor>
    <xdr:from>
      <xdr:col>9</xdr:col>
      <xdr:colOff>38100</xdr:colOff>
      <xdr:row>0</xdr:row>
      <xdr:rowOff>114300</xdr:rowOff>
    </xdr:from>
    <xdr:to>
      <xdr:col>10</xdr:col>
      <xdr:colOff>802171</xdr:colOff>
      <xdr:row>2</xdr:row>
      <xdr:rowOff>114300</xdr:rowOff>
    </xdr:to>
    <xdr:sp macro="[0]!OpenFile" textlink="">
      <xdr:nvSpPr>
        <xdr:cNvPr id="3" name="Rectangle 2"/>
        <xdr:cNvSpPr/>
      </xdr:nvSpPr>
      <xdr:spPr>
        <a:xfrm>
          <a:off x="7648575" y="114300"/>
          <a:ext cx="1678471" cy="485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OPEN</a:t>
          </a:r>
          <a:r>
            <a:rPr lang="en-US" sz="1100" baseline="0"/>
            <a:t> </a:t>
          </a:r>
          <a:r>
            <a:rPr lang="en-US" sz="1100"/>
            <a:t>TAG</a:t>
          </a:r>
          <a:r>
            <a:rPr lang="en-US" sz="1100" baseline="0"/>
            <a:t> INFO TO START MIX</a:t>
          </a:r>
          <a:endParaRPr lang="en-US" sz="1100"/>
        </a:p>
      </xdr:txBody>
    </xdr:sp>
    <xdr:clientData/>
  </xdr:twoCellAnchor>
  <xdr:twoCellAnchor>
    <xdr:from>
      <xdr:col>12</xdr:col>
      <xdr:colOff>305665</xdr:colOff>
      <xdr:row>0</xdr:row>
      <xdr:rowOff>75333</xdr:rowOff>
    </xdr:from>
    <xdr:to>
      <xdr:col>14</xdr:col>
      <xdr:colOff>631247</xdr:colOff>
      <xdr:row>2</xdr:row>
      <xdr:rowOff>152399</xdr:rowOff>
    </xdr:to>
    <xdr:sp macro="[0]!Module3.DeleteRows" textlink="">
      <xdr:nvSpPr>
        <xdr:cNvPr id="4" name="Rectangle 3"/>
        <xdr:cNvSpPr/>
      </xdr:nvSpPr>
      <xdr:spPr>
        <a:xfrm>
          <a:off x="10287865" y="75333"/>
          <a:ext cx="1611457" cy="562841"/>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b="1"/>
            <a:t>DELETE</a:t>
          </a:r>
          <a:r>
            <a:rPr lang="en-US" sz="1100" b="1" baseline="0"/>
            <a:t> BAG TAGS FIRST</a:t>
          </a:r>
          <a:endParaRPr lang="en-US" sz="11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381000</xdr:colOff>
      <xdr:row>0</xdr:row>
      <xdr:rowOff>38100</xdr:rowOff>
    </xdr:from>
    <xdr:to>
      <xdr:col>3</xdr:col>
      <xdr:colOff>647700</xdr:colOff>
      <xdr:row>4</xdr:row>
      <xdr:rowOff>56076</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0" y="38100"/>
          <a:ext cx="1762125" cy="932376"/>
        </a:xfrm>
        <a:prstGeom prst="rect">
          <a:avLst/>
        </a:prstGeom>
      </xdr:spPr>
    </xdr:pic>
    <xdr:clientData/>
  </xdr:twoCellAnchor>
  <xdr:twoCellAnchor>
    <xdr:from>
      <xdr:col>20</xdr:col>
      <xdr:colOff>123825</xdr:colOff>
      <xdr:row>4</xdr:row>
      <xdr:rowOff>142875</xdr:rowOff>
    </xdr:from>
    <xdr:to>
      <xdr:col>23</xdr:col>
      <xdr:colOff>57150</xdr:colOff>
      <xdr:row>6</xdr:row>
      <xdr:rowOff>114300</xdr:rowOff>
    </xdr:to>
    <xdr:sp macro="[0]!Module2.DeleteRows" textlink="">
      <xdr:nvSpPr>
        <xdr:cNvPr id="2" name="Rectangle 1"/>
        <xdr:cNvSpPr/>
      </xdr:nvSpPr>
      <xdr:spPr>
        <a:xfrm>
          <a:off x="11706225" y="1057275"/>
          <a:ext cx="1762125" cy="419100"/>
        </a:xfrm>
        <a:prstGeom prst="rect">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lang="en-US" sz="1100"/>
            <a:t>DELETE ROWS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561753</xdr:colOff>
      <xdr:row>6</xdr:row>
      <xdr:rowOff>106949</xdr:rowOff>
    </xdr:to>
    <xdr:pic>
      <xdr:nvPicPr>
        <xdr:cNvPr id="3" name="Picture 2" descr="MillerSeed_070111-PMS350.pd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296424" cy="12499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190500</xdr:colOff>
      <xdr:row>0</xdr:row>
      <xdr:rowOff>142875</xdr:rowOff>
    </xdr:from>
    <xdr:to>
      <xdr:col>6</xdr:col>
      <xdr:colOff>542925</xdr:colOff>
      <xdr:row>1</xdr:row>
      <xdr:rowOff>171450</xdr:rowOff>
    </xdr:to>
    <xdr:sp macro="[0]!DeleteRows1" textlink="">
      <xdr:nvSpPr>
        <xdr:cNvPr id="2" name="Rectangle 1"/>
        <xdr:cNvSpPr/>
      </xdr:nvSpPr>
      <xdr:spPr>
        <a:xfrm>
          <a:off x="6067425" y="142875"/>
          <a:ext cx="1533525" cy="361950"/>
        </a:xfrm>
        <a:prstGeom prst="rect">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a:t>DELETE ROWS</a:t>
          </a: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2221545" cy="1249231"/>
    <xdr:pic>
      <xdr:nvPicPr>
        <xdr:cNvPr id="2" name="Picture 1" descr="MillerSeed_070111-PMS350.pd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221545" cy="1249231"/>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381000</xdr:colOff>
      <xdr:row>0</xdr:row>
      <xdr:rowOff>38100</xdr:rowOff>
    </xdr:from>
    <xdr:ext cx="1762125" cy="932376"/>
    <xdr:pic>
      <xdr:nvPicPr>
        <xdr:cNvPr id="2" name="Picture 1"/>
        <xdr:cNvPicPr>
          <a:picLocks noChangeAspect="1"/>
        </xdr:cNvPicPr>
      </xdr:nvPicPr>
      <xdr:blipFill>
        <a:blip xmlns:r="http://schemas.openxmlformats.org/officeDocument/2006/relationships" r:embed="rId1"/>
        <a:stretch>
          <a:fillRect/>
        </a:stretch>
      </xdr:blipFill>
      <xdr:spPr>
        <a:xfrm>
          <a:off x="381000" y="38100"/>
          <a:ext cx="1762125" cy="93237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ILLERSEEDFD-PC\Ark\Mix%20WS\Item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Phil\Desktop\New%20folder\-CPA-8.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Phil\Desktop\2015%20Main%20Mix%20Worksheet%20TA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s 2"/>
      <sheetName val="Notes"/>
      <sheetName val="Items"/>
      <sheetName val="Sheet1"/>
      <sheetName val="CRP"/>
      <sheetName val="CRP Items"/>
      <sheetName val="MSC Mix"/>
      <sheetName val="MSC Tags"/>
      <sheetName val="Mix List"/>
      <sheetName val="Bag (2)"/>
    </sheetNames>
    <definedNames>
      <definedName name="Grass" refersTo="='Items'!$T$3:$T$127"/>
      <definedName name="SeedList" refersTo="='Items'!$A$2:$A$268"/>
    </definedNames>
    <sheetDataSet>
      <sheetData sheetId="0">
        <row r="4">
          <cell r="A4" t="str">
            <v>P.O. Box 81823 ~ 1600 Cornhusker Hwy ~ Lincoln, NE  68501</v>
          </cell>
        </row>
        <row r="5">
          <cell r="A5" t="str">
            <v>Phone (402) 438-1232 * Fax (402) 438-1068 * Email - info@millerseed.com</v>
          </cell>
        </row>
        <row r="7">
          <cell r="A7" t="e">
            <v>#REF!</v>
          </cell>
        </row>
        <row r="9">
          <cell r="A9" t="str">
            <v xml:space="preserve">Lot# </v>
          </cell>
        </row>
        <row r="10">
          <cell r="A10" t="e">
            <v>#REF!</v>
          </cell>
        </row>
        <row r="11">
          <cell r="A11" t="e">
            <v>#REF!</v>
          </cell>
        </row>
        <row r="12">
          <cell r="A12" t="e">
            <v>#REF!</v>
          </cell>
        </row>
        <row r="13">
          <cell r="A13" t="e">
            <v>#REF!</v>
          </cell>
        </row>
        <row r="14">
          <cell r="A14" t="e">
            <v>#REF!</v>
          </cell>
        </row>
        <row r="15">
          <cell r="A15" t="e">
            <v>#REF!</v>
          </cell>
        </row>
        <row r="16">
          <cell r="A16" t="str">
            <v>Other Crop</v>
          </cell>
        </row>
        <row r="17">
          <cell r="A17" t="str">
            <v>NOXIOUS WEEDS:</v>
          </cell>
        </row>
        <row r="18">
          <cell r="A18" t="str">
            <v>Seller makes no warranty, either expressed or implied except that the product conforms to the description on the label.  Buyer agrees that seller’s liability under this warranty is limited to the amount of the purchase prices and seller has no responsibility for special, consequential or contingent damages.</v>
          </cell>
        </row>
        <row r="22">
          <cell r="A22" t="str">
            <v>Miller Seed Company</v>
          </cell>
        </row>
        <row r="25">
          <cell r="A25" t="str">
            <v>P.O. Box 81823 ~ 1600 Cornhusker Hwy ~ Lincoln, NE  68501</v>
          </cell>
        </row>
        <row r="26">
          <cell r="A26" t="str">
            <v>Phone (402) 438-1232 * Fax (402) 438-1068 * Email - info@millerseed.com</v>
          </cell>
        </row>
        <row r="28">
          <cell r="A28" t="e">
            <v>#REF!</v>
          </cell>
        </row>
        <row r="30">
          <cell r="A30" t="str">
            <v xml:space="preserve">Lot# </v>
          </cell>
        </row>
        <row r="31">
          <cell r="A31" t="e">
            <v>#REF!</v>
          </cell>
        </row>
        <row r="32">
          <cell r="A32" t="e">
            <v>#REF!</v>
          </cell>
        </row>
        <row r="33">
          <cell r="A33" t="e">
            <v>#REF!</v>
          </cell>
        </row>
        <row r="34">
          <cell r="A34" t="e">
            <v>#REF!</v>
          </cell>
        </row>
        <row r="35">
          <cell r="A35" t="e">
            <v>#REF!</v>
          </cell>
        </row>
        <row r="36">
          <cell r="A36" t="e">
            <v>#REF!</v>
          </cell>
        </row>
        <row r="37">
          <cell r="A37" t="str">
            <v>Other Crop</v>
          </cell>
        </row>
        <row r="38">
          <cell r="A38" t="str">
            <v>NOXIOUS WEEDS:</v>
          </cell>
        </row>
        <row r="39">
          <cell r="A39" t="str">
            <v>Seller makes no warranty, either expressed or implied except that the product conforms to the description on the label.  Buyer agrees that seller’s liability under this warranty is limited to the amount of the purchase prices and seller has no responsibility for special, consequential or contingent damages.</v>
          </cell>
        </row>
        <row r="43">
          <cell r="A43" t="str">
            <v>Miller Seed Company</v>
          </cell>
        </row>
        <row r="46">
          <cell r="A46" t="str">
            <v>P.O. Box 81823 ~ 1600 Cornhusker Hwy ~ Lincoln, NE  68501</v>
          </cell>
        </row>
        <row r="47">
          <cell r="A47" t="str">
            <v>Phone (402) 438-1232 * Fax (402) 438-1068 * Email - info@millerseed.com</v>
          </cell>
        </row>
        <row r="49">
          <cell r="A49" t="e">
            <v>#REF!</v>
          </cell>
        </row>
        <row r="51">
          <cell r="A51" t="str">
            <v xml:space="preserve">Lot# </v>
          </cell>
        </row>
        <row r="52">
          <cell r="A52" t="e">
            <v>#REF!</v>
          </cell>
        </row>
        <row r="53">
          <cell r="A53" t="e">
            <v>#REF!</v>
          </cell>
        </row>
        <row r="54">
          <cell r="A54" t="e">
            <v>#REF!</v>
          </cell>
        </row>
        <row r="55">
          <cell r="A55" t="e">
            <v>#REF!</v>
          </cell>
        </row>
        <row r="56">
          <cell r="A56" t="e">
            <v>#REF!</v>
          </cell>
        </row>
        <row r="57">
          <cell r="A57" t="e">
            <v>#REF!</v>
          </cell>
        </row>
        <row r="58">
          <cell r="A58" t="str">
            <v>Other Crop</v>
          </cell>
        </row>
        <row r="59">
          <cell r="A59" t="str">
            <v>NOXIOUS WEEDS:</v>
          </cell>
        </row>
        <row r="60">
          <cell r="A60" t="str">
            <v>Seller makes no warranty, either expressed or implied except that the product conforms to the description on the label.  Buyer agrees that seller’s liability under this warranty is limited to the amount of the purchase prices and seller has no responsibility for special, consequential or contingent damages.</v>
          </cell>
        </row>
        <row r="64">
          <cell r="A64" t="str">
            <v>Miller Seed Company</v>
          </cell>
        </row>
        <row r="67">
          <cell r="A67" t="str">
            <v>P.O. Box 81823 ~ 1600 Cornhusker Hwy ~ Lincoln, NE  68501</v>
          </cell>
        </row>
        <row r="68">
          <cell r="A68" t="str">
            <v>Phone (402) 438-1232 * Fax (402) 438-1068 * Email - info@millerseed.com</v>
          </cell>
        </row>
        <row r="70">
          <cell r="A70" t="e">
            <v>#REF!</v>
          </cell>
        </row>
        <row r="72">
          <cell r="A72" t="str">
            <v xml:space="preserve">Lot# </v>
          </cell>
        </row>
        <row r="73">
          <cell r="A73" t="e">
            <v>#REF!</v>
          </cell>
        </row>
        <row r="74">
          <cell r="A74" t="e">
            <v>#REF!</v>
          </cell>
        </row>
        <row r="75">
          <cell r="A75" t="e">
            <v>#REF!</v>
          </cell>
        </row>
        <row r="76">
          <cell r="A76" t="e">
            <v>#REF!</v>
          </cell>
        </row>
        <row r="77">
          <cell r="A77" t="e">
            <v>#REF!</v>
          </cell>
        </row>
        <row r="78">
          <cell r="A78" t="e">
            <v>#REF!</v>
          </cell>
        </row>
        <row r="79">
          <cell r="A79" t="str">
            <v>Other Crop</v>
          </cell>
        </row>
        <row r="80">
          <cell r="A80" t="str">
            <v>NOXIOUS WEEDS:</v>
          </cell>
        </row>
        <row r="81">
          <cell r="A81" t="str">
            <v>Seller makes no warranty, either expressed or implied except that the product conforms to the description on the label.  Buyer agrees that seller’s liability under this warranty is limited to the amount of the purchase prices and seller has no responsibility for special, consequential or contingent damages.</v>
          </cell>
        </row>
      </sheetData>
      <sheetData sheetId="1">
        <row r="2">
          <cell r="A2" t="str">
            <v>2. Total Acres</v>
          </cell>
        </row>
        <row r="3">
          <cell r="A3" t="str">
            <v>3. Customer Name</v>
          </cell>
        </row>
        <row r="4">
          <cell r="A4" t="str">
            <v>4. Enter Item and PLS LBS/Acre</v>
          </cell>
        </row>
        <row r="5">
          <cell r="A5" t="str">
            <v>5. Delete unused cells on Mix worksheet tab and Warehouse tab</v>
          </cell>
        </row>
        <row r="6">
          <cell r="A6" t="str">
            <v>6. Print 2 copies and include the seed tags on the backside</v>
          </cell>
        </row>
        <row r="7">
          <cell r="A7" t="str">
            <v>7. Print a warehouse sheet</v>
          </cell>
        </row>
        <row r="9">
          <cell r="A9" t="str">
            <v>On the Invoice write Specs per worksheet and # of Acres under Bulk LBS.</v>
          </cell>
        </row>
        <row r="10">
          <cell r="A10" t="str">
            <v>Sold to. Customer Name</v>
          </cell>
        </row>
        <row r="12">
          <cell r="A12" t="str">
            <v>CRP</v>
          </cell>
        </row>
        <row r="13">
          <cell r="A13" t="str">
            <v>Fill out purity, germ, bulk pounds, PLS pounds, seedlot no.</v>
          </cell>
        </row>
        <row r="14">
          <cell r="A14" t="str">
            <v>Customer name date dealer and by</v>
          </cell>
        </row>
      </sheetData>
      <sheetData sheetId="2">
        <row r="2">
          <cell r="A2" t="str">
            <v>-</v>
          </cell>
        </row>
        <row r="3">
          <cell r="A3" t="str">
            <v>Alfalfa</v>
          </cell>
          <cell r="T3" t="str">
            <v>Alfalfa, Grazer</v>
          </cell>
        </row>
        <row r="4">
          <cell r="A4" t="str">
            <v>Alfalfa (Vernal)</v>
          </cell>
        </row>
        <row r="5">
          <cell r="A5" t="str">
            <v>Alsike Clover</v>
          </cell>
        </row>
        <row r="6">
          <cell r="A6" t="str">
            <v>American Sloughgrass</v>
          </cell>
        </row>
        <row r="7">
          <cell r="A7" t="str">
            <v>Annual Ryegrass</v>
          </cell>
        </row>
        <row r="8">
          <cell r="A8" t="str">
            <v>Arrowhead</v>
          </cell>
        </row>
        <row r="9">
          <cell r="A9" t="str">
            <v>Awl Fruited Sedge</v>
          </cell>
        </row>
        <row r="10">
          <cell r="A10" t="str">
            <v>Barnyardgrass</v>
          </cell>
        </row>
        <row r="11">
          <cell r="A11" t="str">
            <v>Big Bluestem</v>
          </cell>
          <cell r="T11" t="str">
            <v>Big Bluestem (Andropogon gerardii)</v>
          </cell>
        </row>
        <row r="12">
          <cell r="A12" t="str">
            <v>Big Bluestem (Kaw)</v>
          </cell>
        </row>
        <row r="13">
          <cell r="A13" t="str">
            <v>Birdsfoot Trefoil</v>
          </cell>
        </row>
        <row r="14">
          <cell r="A14" t="str">
            <v>Blue Bunch Wheatgrass</v>
          </cell>
        </row>
        <row r="15">
          <cell r="A15" t="str">
            <v>Blue Fescue</v>
          </cell>
        </row>
        <row r="16">
          <cell r="A16" t="str">
            <v>Blue Grama</v>
          </cell>
          <cell r="T16" t="str">
            <v>Blue Grama (Bouteloua gracilis)</v>
          </cell>
        </row>
        <row r="17">
          <cell r="A17" t="str">
            <v>Blue Grama (Lovington)</v>
          </cell>
        </row>
        <row r="18">
          <cell r="A18" t="str">
            <v>Bottlebrush Sedge</v>
          </cell>
        </row>
        <row r="19">
          <cell r="A19" t="str">
            <v>Bristly Sedge</v>
          </cell>
        </row>
        <row r="20">
          <cell r="A20" t="str">
            <v>Buckwheat</v>
          </cell>
        </row>
        <row r="21">
          <cell r="A21" t="str">
            <v>Buffalograss</v>
          </cell>
          <cell r="T21" t="str">
            <v>Buffalograss (Bouteloua dactyloides)</v>
          </cell>
        </row>
        <row r="22">
          <cell r="A22" t="str">
            <v>Buffalograss (Cody)</v>
          </cell>
        </row>
        <row r="23">
          <cell r="A23" t="str">
            <v>Canada Bluejoint</v>
          </cell>
        </row>
        <row r="24">
          <cell r="A24" t="str">
            <v>Canada Wildrye</v>
          </cell>
          <cell r="T24" t="str">
            <v>Canada Wildrye (Elymus canadensis)</v>
          </cell>
        </row>
        <row r="25">
          <cell r="A25" t="str">
            <v>Chewing Fescue</v>
          </cell>
        </row>
        <row r="26">
          <cell r="A26" t="str">
            <v>Common Beggartick</v>
          </cell>
        </row>
        <row r="27">
          <cell r="A27" t="str">
            <v>Common Bur Reed</v>
          </cell>
        </row>
        <row r="28">
          <cell r="A28" t="str">
            <v>Common Rush</v>
          </cell>
        </row>
        <row r="29">
          <cell r="A29" t="str">
            <v>Common Spikerush</v>
          </cell>
        </row>
        <row r="30">
          <cell r="A30" t="str">
            <v>Creeping Foxtail</v>
          </cell>
          <cell r="T30" t="str">
            <v>Creeping Foxtail (Alopecurus arundinaceus)</v>
          </cell>
        </row>
        <row r="31">
          <cell r="A31" t="str">
            <v>Creeping Red Fescue</v>
          </cell>
        </row>
        <row r="32">
          <cell r="A32" t="str">
            <v>Creeping Spikerush</v>
          </cell>
        </row>
        <row r="33">
          <cell r="A33" t="str">
            <v>Crested Wheatgrass</v>
          </cell>
        </row>
        <row r="34">
          <cell r="A34" t="str">
            <v>Crimson Clover</v>
          </cell>
        </row>
        <row r="35">
          <cell r="A35" t="str">
            <v>Crown Vetch</v>
          </cell>
        </row>
        <row r="36">
          <cell r="A36" t="str">
            <v>Dark Green Bulrush</v>
          </cell>
        </row>
        <row r="37">
          <cell r="A37" t="str">
            <v>Dudleys Rush</v>
          </cell>
        </row>
        <row r="38">
          <cell r="A38" t="str">
            <v>Dwarf Essex Rape Seed</v>
          </cell>
        </row>
        <row r="39">
          <cell r="A39" t="str">
            <v>Eastern Gamagrass</v>
          </cell>
          <cell r="T39" t="str">
            <v>Eastern Gamagrass (Tripsacum dactyloides)</v>
          </cell>
        </row>
        <row r="40">
          <cell r="A40" t="str">
            <v>Festulolium</v>
          </cell>
        </row>
        <row r="41">
          <cell r="A41" t="str">
            <v>Forage Chicory</v>
          </cell>
        </row>
        <row r="42">
          <cell r="A42" t="str">
            <v>Forage Fescue</v>
          </cell>
        </row>
        <row r="43">
          <cell r="A43" t="str">
            <v>Fowl Bluegrass</v>
          </cell>
        </row>
        <row r="44">
          <cell r="A44" t="str">
            <v>Fowl Mannagrass</v>
          </cell>
        </row>
        <row r="45">
          <cell r="A45" t="str">
            <v>Fox Sedge</v>
          </cell>
        </row>
        <row r="46">
          <cell r="A46" t="str">
            <v>Frank's Sedge</v>
          </cell>
        </row>
        <row r="47">
          <cell r="A47" t="str">
            <v>Giant Bur Reed</v>
          </cell>
        </row>
        <row r="48">
          <cell r="A48" t="str">
            <v>Green Needlegrass</v>
          </cell>
          <cell r="T48" t="str">
            <v>Green Needlegrass (Nassella viridula)</v>
          </cell>
        </row>
        <row r="49">
          <cell r="A49" t="str">
            <v>Hairy Vetch</v>
          </cell>
        </row>
        <row r="50">
          <cell r="A50" t="str">
            <v>Hard Fescue</v>
          </cell>
        </row>
        <row r="51">
          <cell r="A51" t="str">
            <v>Hardstem Bulrush</v>
          </cell>
        </row>
        <row r="52">
          <cell r="A52" t="str">
            <v>Hop Sedge</v>
          </cell>
        </row>
        <row r="53">
          <cell r="A53" t="str">
            <v>Indiangrass</v>
          </cell>
        </row>
        <row r="54">
          <cell r="A54" t="str">
            <v>Indiangrass (Cheyenne)</v>
          </cell>
        </row>
        <row r="55">
          <cell r="A55" t="str">
            <v>Inland Rush</v>
          </cell>
        </row>
        <row r="56">
          <cell r="A56" t="str">
            <v>Inland Saltgrass</v>
          </cell>
        </row>
        <row r="57">
          <cell r="A57" t="str">
            <v>Intermediate Wheatgrass</v>
          </cell>
        </row>
        <row r="58">
          <cell r="A58" t="str">
            <v>Kentucky 31 Tall Fescue</v>
          </cell>
        </row>
        <row r="59">
          <cell r="A59" t="str">
            <v>Kentucky Bluegrass</v>
          </cell>
        </row>
        <row r="60">
          <cell r="A60" t="str">
            <v>Ladino Clover</v>
          </cell>
        </row>
        <row r="61">
          <cell r="A61" t="str">
            <v>Little Bluestem</v>
          </cell>
          <cell r="T61" t="str">
            <v>Little Bluestem (Schizachyrium scoparium)</v>
          </cell>
        </row>
        <row r="62">
          <cell r="A62" t="str">
            <v>Little Bluestem (Blaze)</v>
          </cell>
        </row>
        <row r="63">
          <cell r="A63" t="str">
            <v>Little Bluestem (Camper)</v>
          </cell>
        </row>
        <row r="64">
          <cell r="A64" t="str">
            <v>Little Bluestem (Native)</v>
          </cell>
        </row>
        <row r="65">
          <cell r="A65" t="str">
            <v>Meadow Bromegrass</v>
          </cell>
          <cell r="T65" t="str">
            <v>Meadow Bromegrass (Bromus biebersteinii)</v>
          </cell>
        </row>
        <row r="66">
          <cell r="A66" t="str">
            <v>Medium Red Clover</v>
          </cell>
        </row>
        <row r="67">
          <cell r="A67" t="str">
            <v>Nebraska Sedge</v>
          </cell>
        </row>
        <row r="68">
          <cell r="A68" t="str">
            <v>New Zealand Clover</v>
          </cell>
        </row>
        <row r="69">
          <cell r="A69" t="str">
            <v>Oats</v>
          </cell>
          <cell r="T69" t="str">
            <v>Oats (Avena sativa)</v>
          </cell>
        </row>
        <row r="70">
          <cell r="A70" t="str">
            <v>Orchardgrass</v>
          </cell>
          <cell r="T70" t="str">
            <v>Orchardgrass (Dactylis glomerata)</v>
          </cell>
        </row>
        <row r="71">
          <cell r="A71" t="str">
            <v>Orchardgrass (Pennlate)</v>
          </cell>
        </row>
        <row r="72">
          <cell r="A72" t="str">
            <v>Pennsylvania Smartweed</v>
          </cell>
        </row>
        <row r="73">
          <cell r="A73" t="str">
            <v>Perennial Ryegrass</v>
          </cell>
        </row>
        <row r="74">
          <cell r="A74" t="str">
            <v>Perennial Ryegrass (Linn)</v>
          </cell>
        </row>
        <row r="75">
          <cell r="A75" t="str">
            <v>Perennial Ryegrass (Turf Type)</v>
          </cell>
        </row>
        <row r="76">
          <cell r="A76" t="str">
            <v>Prairie Cordgrass</v>
          </cell>
        </row>
        <row r="77">
          <cell r="A77" t="str">
            <v>Prairie Dropseed</v>
          </cell>
        </row>
        <row r="78">
          <cell r="A78" t="str">
            <v>Prairie Junegrass</v>
          </cell>
          <cell r="T78" t="str">
            <v>Prairie Junegrass (Koeleria macrantha)</v>
          </cell>
        </row>
        <row r="79">
          <cell r="A79" t="str">
            <v>Prairie Sandreed</v>
          </cell>
        </row>
        <row r="80">
          <cell r="A80" t="str">
            <v>Pubescent Wheatgrass</v>
          </cell>
        </row>
        <row r="81">
          <cell r="A81" t="str">
            <v>Purple Top Turnips</v>
          </cell>
        </row>
        <row r="82">
          <cell r="A82" t="str">
            <v>Red Clover</v>
          </cell>
        </row>
        <row r="83">
          <cell r="A83" t="str">
            <v>Mammoth Red Clover</v>
          </cell>
        </row>
        <row r="84">
          <cell r="A84" t="str">
            <v>Red Top</v>
          </cell>
        </row>
        <row r="85">
          <cell r="A85" t="str">
            <v>Reed Canarygrass</v>
          </cell>
        </row>
        <row r="86">
          <cell r="A86" t="str">
            <v>Reed Manna Grass</v>
          </cell>
        </row>
        <row r="87">
          <cell r="A87" t="str">
            <v>Rice Cutgrass</v>
          </cell>
        </row>
        <row r="88">
          <cell r="A88" t="str">
            <v>Riverbank Wildrye</v>
          </cell>
        </row>
        <row r="89">
          <cell r="A89" t="str">
            <v>River Bull Rush</v>
          </cell>
        </row>
        <row r="90">
          <cell r="A90" t="str">
            <v>River Oats</v>
          </cell>
        </row>
        <row r="91">
          <cell r="A91" t="str">
            <v>Rough Dropseed</v>
          </cell>
        </row>
        <row r="92">
          <cell r="A92" t="str">
            <v>Russian Wildrye</v>
          </cell>
        </row>
        <row r="93">
          <cell r="A93" t="str">
            <v>Rye Grain</v>
          </cell>
        </row>
        <row r="94">
          <cell r="A94" t="str">
            <v>Sand Bluestem</v>
          </cell>
        </row>
        <row r="95">
          <cell r="A95" t="str">
            <v>Sand Dropseed</v>
          </cell>
        </row>
        <row r="96">
          <cell r="A96" t="str">
            <v>Sand Lovegrass</v>
          </cell>
        </row>
        <row r="97">
          <cell r="A97" t="str">
            <v>Sheep Fescue</v>
          </cell>
        </row>
        <row r="98">
          <cell r="A98" t="str">
            <v>Short Beaked Sedge</v>
          </cell>
        </row>
        <row r="99">
          <cell r="A99" t="str">
            <v>Sideoats Grama</v>
          </cell>
          <cell r="T99" t="str">
            <v>Sideoats Grama (Bouteloua curtipendula)</v>
          </cell>
        </row>
        <row r="100">
          <cell r="A100" t="str">
            <v>Sideoats Grama (El Reno)</v>
          </cell>
        </row>
        <row r="101">
          <cell r="A101" t="str">
            <v>Slender Wheatgrass</v>
          </cell>
        </row>
        <row r="102">
          <cell r="A102" t="str">
            <v>Smooth Bromegrass</v>
          </cell>
        </row>
        <row r="103">
          <cell r="A103" t="str">
            <v>Smooth Cone Sedge</v>
          </cell>
        </row>
        <row r="104">
          <cell r="A104" t="str">
            <v>Soft Stem Bulrush</v>
          </cell>
        </row>
        <row r="105">
          <cell r="A105" t="str">
            <v>Spike Rush</v>
          </cell>
        </row>
        <row r="106">
          <cell r="A106" t="str">
            <v>Sterile Wheatgrass</v>
          </cell>
        </row>
        <row r="107">
          <cell r="A107" t="str">
            <v>Switchgrass</v>
          </cell>
        </row>
        <row r="108">
          <cell r="A108" t="str">
            <v>Switchgrass (Cave In Rock)</v>
          </cell>
        </row>
        <row r="109">
          <cell r="A109" t="str">
            <v>Tall Dropseed</v>
          </cell>
        </row>
        <row r="110">
          <cell r="A110" t="str">
            <v>Tall Fescue (Fawn)</v>
          </cell>
        </row>
        <row r="111">
          <cell r="A111" t="str">
            <v>Tall Fescue (Hudson)</v>
          </cell>
        </row>
        <row r="112">
          <cell r="A112" t="str">
            <v>Tall Mannagrass</v>
          </cell>
        </row>
        <row r="113">
          <cell r="A113" t="str">
            <v>Tall Wheatgrass</v>
          </cell>
        </row>
        <row r="114">
          <cell r="A114" t="str">
            <v>Thickspike Wheatgrass</v>
          </cell>
        </row>
        <row r="115">
          <cell r="A115" t="str">
            <v>Timothy</v>
          </cell>
        </row>
        <row r="116">
          <cell r="A116" t="str">
            <v>Torrey's Rush</v>
          </cell>
        </row>
        <row r="117">
          <cell r="A117" t="str">
            <v>Tussock Sedge</v>
          </cell>
        </row>
        <row r="118">
          <cell r="A118" t="str">
            <v>Virginia Wildrye</v>
          </cell>
        </row>
        <row r="119">
          <cell r="A119" t="str">
            <v>Water Horehound</v>
          </cell>
        </row>
        <row r="120">
          <cell r="A120" t="str">
            <v>Water Plantain</v>
          </cell>
        </row>
        <row r="121">
          <cell r="A121" t="str">
            <v>Western Wheatgrass</v>
          </cell>
        </row>
        <row r="122">
          <cell r="A122" t="str">
            <v>Western Wheatgrass (Arriba)</v>
          </cell>
        </row>
        <row r="123">
          <cell r="A123" t="str">
            <v>Western Wheatgrass (Rosana)</v>
          </cell>
        </row>
        <row r="124">
          <cell r="A124" t="str">
            <v>Wheat</v>
          </cell>
        </row>
        <row r="125">
          <cell r="A125" t="str">
            <v>White Blossom Sweet Clover</v>
          </cell>
        </row>
        <row r="126">
          <cell r="A126" t="str">
            <v>White Dutch Clover</v>
          </cell>
        </row>
        <row r="127">
          <cell r="A127" t="str">
            <v>Yellow Blossom Sweetclover</v>
          </cell>
        </row>
        <row r="129">
          <cell r="A129" t="str">
            <v>Alumroot</v>
          </cell>
        </row>
        <row r="130">
          <cell r="A130" t="str">
            <v>American Vetch</v>
          </cell>
        </row>
        <row r="131">
          <cell r="A131" t="str">
            <v>Annual Gallardia</v>
          </cell>
        </row>
        <row r="132">
          <cell r="A132" t="str">
            <v>Annual Sunflower</v>
          </cell>
        </row>
        <row r="133">
          <cell r="A133" t="str">
            <v>Arkansas Wild Rose</v>
          </cell>
        </row>
        <row r="134">
          <cell r="A134" t="str">
            <v>Aromatic Aster</v>
          </cell>
        </row>
        <row r="135">
          <cell r="A135" t="str">
            <v>Ashy Sunflower</v>
          </cell>
        </row>
        <row r="136">
          <cell r="A136" t="str">
            <v>Beggars Tick</v>
          </cell>
        </row>
        <row r="137">
          <cell r="A137" t="str">
            <v>Black Sampson</v>
          </cell>
        </row>
        <row r="138">
          <cell r="A138" t="str">
            <v>Blackeyed Susan</v>
          </cell>
        </row>
        <row r="139">
          <cell r="A139" t="str">
            <v>Blackeyed Susan (MN)</v>
          </cell>
        </row>
        <row r="140">
          <cell r="A140" t="str">
            <v>Blanketflower</v>
          </cell>
        </row>
        <row r="141">
          <cell r="A141" t="str">
            <v>Blazing Star</v>
          </cell>
        </row>
        <row r="142">
          <cell r="A142" t="str">
            <v>Blue Flax</v>
          </cell>
        </row>
        <row r="143">
          <cell r="A143" t="str">
            <v>Blue Vervain</v>
          </cell>
        </row>
        <row r="144">
          <cell r="A144" t="str">
            <v>Boneset</v>
          </cell>
        </row>
        <row r="145">
          <cell r="A145" t="str">
            <v>Browneyed Susan</v>
          </cell>
        </row>
        <row r="146">
          <cell r="A146" t="str">
            <v>Butterfly Milkweed</v>
          </cell>
        </row>
        <row r="147">
          <cell r="A147" t="str">
            <v>Buttonbush</v>
          </cell>
        </row>
        <row r="148">
          <cell r="A148" t="str">
            <v>Canada Anemone</v>
          </cell>
        </row>
        <row r="149">
          <cell r="A149" t="str">
            <v>Canada Goldenrod</v>
          </cell>
        </row>
        <row r="150">
          <cell r="A150" t="str">
            <v>Canada Milkvetch</v>
          </cell>
        </row>
        <row r="151">
          <cell r="A151" t="str">
            <v>Canada Tick Trefoil</v>
          </cell>
        </row>
        <row r="152">
          <cell r="A152" t="str">
            <v>Cardinal Flower</v>
          </cell>
        </row>
        <row r="153">
          <cell r="A153" t="str">
            <v>Chicory</v>
          </cell>
        </row>
        <row r="154">
          <cell r="A154" t="str">
            <v>Cicer Milkvetch</v>
          </cell>
        </row>
        <row r="155">
          <cell r="A155" t="str">
            <v>Clasping Coneflower</v>
          </cell>
        </row>
        <row r="156">
          <cell r="A156" t="str">
            <v>Common Evening Primrose</v>
          </cell>
        </row>
        <row r="157">
          <cell r="A157" t="str">
            <v>Common Milkweed</v>
          </cell>
        </row>
        <row r="158">
          <cell r="A158" t="str">
            <v>Compass Plant</v>
          </cell>
        </row>
        <row r="159">
          <cell r="A159" t="str">
            <v>Cudweed Sagewort</v>
          </cell>
        </row>
        <row r="160">
          <cell r="A160" t="str">
            <v>Culver's Root</v>
          </cell>
        </row>
        <row r="161">
          <cell r="A161" t="str">
            <v>Cup Plant</v>
          </cell>
        </row>
        <row r="162">
          <cell r="A162" t="str">
            <v>Cup Plant (IA)</v>
          </cell>
        </row>
        <row r="163">
          <cell r="A163" t="str">
            <v>Cutleaf Coneflower</v>
          </cell>
        </row>
        <row r="164">
          <cell r="A164" t="str">
            <v>Dames Rocket</v>
          </cell>
        </row>
        <row r="165">
          <cell r="A165" t="str">
            <v>Dotted Blazingstar</v>
          </cell>
        </row>
        <row r="166">
          <cell r="A166" t="str">
            <v>Dotted Gayfeather</v>
          </cell>
        </row>
        <row r="167">
          <cell r="A167" t="str">
            <v>Downy Sunflower</v>
          </cell>
        </row>
        <row r="168">
          <cell r="A168" t="str">
            <v>Dwarf Red Coreopsis</v>
          </cell>
        </row>
        <row r="169">
          <cell r="A169" t="str">
            <v>Englemans Daisy</v>
          </cell>
        </row>
        <row r="170">
          <cell r="A170" t="str">
            <v>False Boneset</v>
          </cell>
        </row>
        <row r="171">
          <cell r="A171" t="str">
            <v>False Dragonhead</v>
          </cell>
        </row>
        <row r="172">
          <cell r="A172" t="str">
            <v>False Indigo</v>
          </cell>
        </row>
        <row r="173">
          <cell r="A173" t="str">
            <v>False Sunflower</v>
          </cell>
        </row>
        <row r="174">
          <cell r="A174" t="str">
            <v>Flowering Spurge</v>
          </cell>
        </row>
        <row r="175">
          <cell r="A175" t="str">
            <v>Fourpoint Evening Primrose</v>
          </cell>
        </row>
        <row r="176">
          <cell r="A176" t="str">
            <v>Foxglove Beardtongue</v>
          </cell>
        </row>
        <row r="177">
          <cell r="A177" t="str">
            <v>Fringed Sagewort</v>
          </cell>
        </row>
        <row r="178">
          <cell r="A178" t="str">
            <v>Gayfeather</v>
          </cell>
        </row>
        <row r="179">
          <cell r="A179" t="str">
            <v>Golden Alexander</v>
          </cell>
        </row>
        <row r="180">
          <cell r="A180" t="str">
            <v>Grayhead Coneflower</v>
          </cell>
        </row>
        <row r="181">
          <cell r="A181" t="str">
            <v>Great Blue Lobelia</v>
          </cell>
        </row>
        <row r="182">
          <cell r="A182" t="str">
            <v>Hoary Verbana</v>
          </cell>
        </row>
        <row r="183">
          <cell r="A183" t="str">
            <v>Hoary Vervain</v>
          </cell>
        </row>
        <row r="184">
          <cell r="A184" t="str">
            <v>Illinois Bundleflower</v>
          </cell>
        </row>
        <row r="185">
          <cell r="A185" t="str">
            <v>Indian Blanket</v>
          </cell>
        </row>
        <row r="186">
          <cell r="A186" t="str">
            <v>Ironweed</v>
          </cell>
        </row>
        <row r="187">
          <cell r="A187" t="str">
            <v>Joe Pye Weed</v>
          </cell>
        </row>
        <row r="188">
          <cell r="A188" t="str">
            <v>Lance Leaved Coreopsis</v>
          </cell>
        </row>
        <row r="189">
          <cell r="A189" t="str">
            <v>Late Goldenrod</v>
          </cell>
        </row>
        <row r="190">
          <cell r="A190" t="str">
            <v>Leadplant</v>
          </cell>
        </row>
        <row r="191">
          <cell r="A191" t="str">
            <v>Lemon Mint</v>
          </cell>
        </row>
        <row r="192">
          <cell r="A192" t="str">
            <v>Maximillian Sunflower</v>
          </cell>
        </row>
        <row r="193">
          <cell r="A193" t="str">
            <v>Mexican Red Hat</v>
          </cell>
        </row>
        <row r="194">
          <cell r="A194" t="str">
            <v>Missouri Primrose</v>
          </cell>
        </row>
        <row r="195">
          <cell r="A195" t="str">
            <v>Monkeyflower</v>
          </cell>
        </row>
        <row r="196">
          <cell r="A196" t="str">
            <v>New England Aster</v>
          </cell>
        </row>
        <row r="197">
          <cell r="A197" t="str">
            <v>New Jersey Tea</v>
          </cell>
        </row>
        <row r="198">
          <cell r="A198" t="str">
            <v>Nodding Bur Marigold</v>
          </cell>
        </row>
        <row r="199">
          <cell r="A199" t="str">
            <v>Obedient Plant</v>
          </cell>
        </row>
        <row r="200">
          <cell r="A200" t="str">
            <v>Ohio Spiderwort</v>
          </cell>
        </row>
        <row r="201">
          <cell r="A201" t="str">
            <v>OxEye Daisy</v>
          </cell>
        </row>
        <row r="202">
          <cell r="A202" t="str">
            <v>OxEye Sunflower</v>
          </cell>
        </row>
        <row r="203">
          <cell r="A203" t="str">
            <v>Pale Purple Coneflower</v>
          </cell>
        </row>
        <row r="204">
          <cell r="A204" t="str">
            <v>Perennial Lupine</v>
          </cell>
        </row>
        <row r="205">
          <cell r="A205" t="str">
            <v>Pinnate Prairie Coneflower</v>
          </cell>
        </row>
        <row r="206">
          <cell r="A206" t="str">
            <v>Pitcher Sage</v>
          </cell>
        </row>
        <row r="207">
          <cell r="A207" t="str">
            <v>Plains Coreopsis</v>
          </cell>
        </row>
        <row r="208">
          <cell r="A208" t="str">
            <v>Prairie Aster</v>
          </cell>
        </row>
        <row r="209">
          <cell r="A209" t="str">
            <v>Prairie Blazingstar</v>
          </cell>
        </row>
        <row r="210">
          <cell r="A210" t="str">
            <v>Prairie Cinquefoil</v>
          </cell>
        </row>
        <row r="211">
          <cell r="A211" t="str">
            <v>Prairie Coreopsis</v>
          </cell>
        </row>
        <row r="212">
          <cell r="A212" t="str">
            <v>Prairie Spiderwort</v>
          </cell>
        </row>
        <row r="213">
          <cell r="A213" t="str">
            <v>Prairie Violet</v>
          </cell>
        </row>
        <row r="214">
          <cell r="A214" t="str">
            <v>Prairie Wild Rose</v>
          </cell>
        </row>
        <row r="215">
          <cell r="A215" t="str">
            <v>Purple Coneflower</v>
          </cell>
        </row>
        <row r="216">
          <cell r="A216" t="str">
            <v>Purple Poppy Mallow</v>
          </cell>
        </row>
        <row r="217">
          <cell r="A217" t="str">
            <v>Purple Prairie Clover</v>
          </cell>
        </row>
        <row r="218">
          <cell r="A218" t="str">
            <v>Rattlesnake Master</v>
          </cell>
        </row>
        <row r="219">
          <cell r="A219" t="str">
            <v>Rocket Larkspur</v>
          </cell>
        </row>
        <row r="220">
          <cell r="A220" t="str">
            <v>Rocky Mountain Beeplant</v>
          </cell>
        </row>
        <row r="221">
          <cell r="A221" t="str">
            <v>Rosin Weed</v>
          </cell>
        </row>
        <row r="222">
          <cell r="A222" t="str">
            <v>Rosy Red Yarrow</v>
          </cell>
        </row>
        <row r="223">
          <cell r="A223" t="str">
            <v>Rough Gayfeather</v>
          </cell>
        </row>
        <row r="224">
          <cell r="A224" t="str">
            <v>Roundhead Lespedeza</v>
          </cell>
        </row>
        <row r="225">
          <cell r="A225" t="str">
            <v>Sawtooth Sunflower</v>
          </cell>
        </row>
        <row r="226">
          <cell r="A226" t="str">
            <v>Scarlet Flax</v>
          </cell>
        </row>
        <row r="227">
          <cell r="A227" t="str">
            <v>Scarlet Globemallow</v>
          </cell>
        </row>
        <row r="228">
          <cell r="A228" t="str">
            <v>Sensitive Briar</v>
          </cell>
        </row>
        <row r="229">
          <cell r="A229" t="str">
            <v>Shell Leaf Penstemon</v>
          </cell>
        </row>
        <row r="230">
          <cell r="A230" t="str">
            <v>Showy Goldenrod</v>
          </cell>
        </row>
        <row r="231">
          <cell r="A231" t="str">
            <v>Showy Milkweed</v>
          </cell>
        </row>
        <row r="232">
          <cell r="A232" t="str">
            <v>Showy Partridge Pea</v>
          </cell>
        </row>
        <row r="233">
          <cell r="A233" t="str">
            <v>Showy Tick Trefoil</v>
          </cell>
        </row>
        <row r="234">
          <cell r="A234" t="str">
            <v>Silky Aster</v>
          </cell>
        </row>
        <row r="235">
          <cell r="A235" t="str">
            <v>Silky Prairie Clover</v>
          </cell>
        </row>
        <row r="236">
          <cell r="A236" t="str">
            <v>Smooth Blue Aster</v>
          </cell>
        </row>
        <row r="237">
          <cell r="A237" t="str">
            <v>Smooth OxEye</v>
          </cell>
        </row>
        <row r="238">
          <cell r="A238" t="str">
            <v>Sneezeweed</v>
          </cell>
        </row>
        <row r="239">
          <cell r="A239" t="str">
            <v>Spiked Gayfeather</v>
          </cell>
        </row>
        <row r="240">
          <cell r="A240" t="str">
            <v>Stiff Goldenrod</v>
          </cell>
        </row>
        <row r="241">
          <cell r="A241" t="str">
            <v>Stiff Sunflower</v>
          </cell>
        </row>
        <row r="242">
          <cell r="A242" t="str">
            <v>Swamp Milkweed</v>
          </cell>
        </row>
        <row r="243">
          <cell r="A243" t="str">
            <v>Tall Boneset</v>
          </cell>
        </row>
        <row r="244">
          <cell r="A244" t="str">
            <v>Thickspike Gayfeather</v>
          </cell>
        </row>
        <row r="245">
          <cell r="A245" t="str">
            <v>Upright Prairie Coneflower</v>
          </cell>
        </row>
        <row r="246">
          <cell r="A246" t="str">
            <v>Upright Prairie Coneflower (2)</v>
          </cell>
        </row>
        <row r="247">
          <cell r="A247" t="str">
            <v>Virginia Mountain Mint</v>
          </cell>
        </row>
        <row r="248">
          <cell r="A248" t="str">
            <v>Western Ironweed</v>
          </cell>
        </row>
        <row r="249">
          <cell r="A249" t="str">
            <v>Western Yarrow</v>
          </cell>
        </row>
        <row r="250">
          <cell r="A250" t="str">
            <v>White Aster</v>
          </cell>
        </row>
        <row r="251">
          <cell r="A251" t="str">
            <v>White False Indigo</v>
          </cell>
        </row>
        <row r="252">
          <cell r="A252" t="str">
            <v>White Heath Aster</v>
          </cell>
        </row>
        <row r="253">
          <cell r="A253" t="str">
            <v>White Prairie Clover</v>
          </cell>
        </row>
        <row r="254">
          <cell r="A254" t="str">
            <v>White Wild Indigo</v>
          </cell>
        </row>
        <row r="255">
          <cell r="A255" t="str">
            <v>White Yarrow</v>
          </cell>
        </row>
        <row r="256">
          <cell r="A256" t="str">
            <v>Wild Bergamot</v>
          </cell>
        </row>
        <row r="257">
          <cell r="A257" t="str">
            <v>Wild Garlic</v>
          </cell>
        </row>
        <row r="258">
          <cell r="A258" t="str">
            <v>Wild Rose</v>
          </cell>
        </row>
        <row r="259">
          <cell r="A259" t="str">
            <v>Wild Senna</v>
          </cell>
        </row>
        <row r="260">
          <cell r="A260" t="str">
            <v>Yarrow</v>
          </cell>
        </row>
        <row r="261">
          <cell r="A261" t="str">
            <v>KneeHi Wildflower Mix</v>
          </cell>
        </row>
        <row r="262">
          <cell r="A262" t="str">
            <v>Midwest Wildflower Mix</v>
          </cell>
        </row>
        <row r="263">
          <cell r="A263" t="str">
            <v>Native Wildflower Pollinator Mix</v>
          </cell>
        </row>
      </sheetData>
      <sheetData sheetId="3">
        <row r="2">
          <cell r="A2" t="str">
            <v>-</v>
          </cell>
        </row>
        <row r="3">
          <cell r="A3" t="str">
            <v xml:space="preserve">Alfalfa </v>
          </cell>
        </row>
        <row r="4">
          <cell r="A4" t="str">
            <v>Alsike Clover</v>
          </cell>
        </row>
        <row r="5">
          <cell r="A5" t="str">
            <v>Alumroot</v>
          </cell>
        </row>
        <row r="6">
          <cell r="A6" t="str">
            <v>American Vetch</v>
          </cell>
        </row>
        <row r="7">
          <cell r="A7" t="str">
            <v>Annual Gallardia</v>
          </cell>
        </row>
        <row r="8">
          <cell r="A8" t="str">
            <v>Annual Ryegrass</v>
          </cell>
        </row>
        <row r="9">
          <cell r="A9" t="str">
            <v>Annual Sunflower</v>
          </cell>
        </row>
        <row r="10">
          <cell r="A10" t="str">
            <v>Arkansas Wild Rose</v>
          </cell>
        </row>
        <row r="11">
          <cell r="A11" t="str">
            <v>Aromatic Aster</v>
          </cell>
        </row>
        <row r="12">
          <cell r="A12" t="str">
            <v>Arrowhead</v>
          </cell>
        </row>
        <row r="13">
          <cell r="A13" t="str">
            <v>Ashy Sunflower</v>
          </cell>
        </row>
        <row r="14">
          <cell r="A14" t="str">
            <v>Beggars-tick</v>
          </cell>
        </row>
        <row r="15">
          <cell r="A15" t="str">
            <v>Big Bluestem</v>
          </cell>
        </row>
        <row r="16">
          <cell r="A16" t="str">
            <v>Big Bluestem (Kaw)</v>
          </cell>
        </row>
        <row r="17">
          <cell r="A17" t="str">
            <v>Birdsfoot Trefoil</v>
          </cell>
        </row>
        <row r="18">
          <cell r="A18" t="str">
            <v>Black Sampson</v>
          </cell>
        </row>
        <row r="19">
          <cell r="A19" t="str">
            <v>Blackeyed Susan</v>
          </cell>
        </row>
        <row r="20">
          <cell r="A20" t="str">
            <v>Blackeyed Susan (MN)</v>
          </cell>
        </row>
        <row r="21">
          <cell r="A21" t="str">
            <v>Blanketflower</v>
          </cell>
        </row>
        <row r="22">
          <cell r="A22" t="str">
            <v xml:space="preserve">Blanketflower </v>
          </cell>
        </row>
        <row r="23">
          <cell r="A23" t="str">
            <v>Blazing Star</v>
          </cell>
        </row>
        <row r="24">
          <cell r="A24" t="str">
            <v xml:space="preserve">Blue Fescue </v>
          </cell>
        </row>
        <row r="25">
          <cell r="A25" t="str">
            <v>Blue Flax</v>
          </cell>
        </row>
        <row r="26">
          <cell r="A26" t="str">
            <v xml:space="preserve">Blue Grama </v>
          </cell>
        </row>
        <row r="27">
          <cell r="A27" t="str">
            <v>Blue Vervain</v>
          </cell>
        </row>
        <row r="28">
          <cell r="A28" t="str">
            <v>Boneset</v>
          </cell>
        </row>
        <row r="29">
          <cell r="A29" t="str">
            <v>Browneyed Susan</v>
          </cell>
        </row>
        <row r="30">
          <cell r="A30" t="str">
            <v>Buckwheat</v>
          </cell>
        </row>
        <row r="31">
          <cell r="A31" t="str">
            <v xml:space="preserve">Buffalograss </v>
          </cell>
        </row>
        <row r="32">
          <cell r="A32" t="str">
            <v>Buffalograss (Cody)</v>
          </cell>
        </row>
        <row r="33">
          <cell r="A33" t="str">
            <v>Butterfly Milkweed</v>
          </cell>
        </row>
        <row r="34">
          <cell r="A34" t="str">
            <v>Buttonbush</v>
          </cell>
        </row>
        <row r="35">
          <cell r="A35" t="str">
            <v xml:space="preserve">Canada Anemone </v>
          </cell>
        </row>
        <row r="36">
          <cell r="A36" t="str">
            <v>Canada Bluejoint</v>
          </cell>
        </row>
        <row r="37">
          <cell r="A37" t="str">
            <v>Canada Goldenrod</v>
          </cell>
        </row>
        <row r="38">
          <cell r="A38" t="str">
            <v>Canada Milkvetch</v>
          </cell>
        </row>
        <row r="39">
          <cell r="A39" t="str">
            <v>Canada Tick Trefoil</v>
          </cell>
        </row>
        <row r="40">
          <cell r="A40" t="str">
            <v xml:space="preserve">Canada Wildrye </v>
          </cell>
        </row>
        <row r="41">
          <cell r="A41" t="str">
            <v>Chewing Fescue</v>
          </cell>
        </row>
        <row r="42">
          <cell r="A42" t="str">
            <v>Chicory</v>
          </cell>
        </row>
        <row r="43">
          <cell r="A43" t="str">
            <v>Clasping Coneflower</v>
          </cell>
        </row>
        <row r="44">
          <cell r="A44" t="str">
            <v>Common Beggartick</v>
          </cell>
        </row>
        <row r="45">
          <cell r="A45" t="str">
            <v>Common Bur Reed</v>
          </cell>
        </row>
        <row r="46">
          <cell r="A46" t="str">
            <v>Common Evening Primrose</v>
          </cell>
        </row>
        <row r="47">
          <cell r="A47" t="str">
            <v>Common Milkweed</v>
          </cell>
        </row>
        <row r="48">
          <cell r="A48" t="str">
            <v>Common Rush</v>
          </cell>
        </row>
        <row r="49">
          <cell r="A49" t="str">
            <v>Common Spikerush</v>
          </cell>
        </row>
        <row r="50">
          <cell r="A50" t="str">
            <v>Compass Plant</v>
          </cell>
        </row>
        <row r="51">
          <cell r="A51" t="str">
            <v xml:space="preserve">Creeping Foxtail </v>
          </cell>
        </row>
        <row r="52">
          <cell r="A52" t="str">
            <v>Creeping Red Fescue</v>
          </cell>
        </row>
        <row r="53">
          <cell r="A53" t="str">
            <v>Creeping Spikerush</v>
          </cell>
        </row>
        <row r="54">
          <cell r="A54" t="str">
            <v>Crested Wheatgrass</v>
          </cell>
        </row>
        <row r="55">
          <cell r="A55" t="str">
            <v>Crimson Clover</v>
          </cell>
        </row>
        <row r="56">
          <cell r="A56" t="str">
            <v>Crown Vetch</v>
          </cell>
        </row>
        <row r="57">
          <cell r="A57" t="str">
            <v>Cudweed Sagewort</v>
          </cell>
        </row>
        <row r="58">
          <cell r="A58" t="str">
            <v>Culver's Root</v>
          </cell>
        </row>
        <row r="59">
          <cell r="A59" t="str">
            <v>Cup Plant</v>
          </cell>
        </row>
        <row r="60">
          <cell r="A60" t="str">
            <v>Cup Plant (IA)</v>
          </cell>
        </row>
        <row r="61">
          <cell r="A61" t="str">
            <v>Cutleaf Coneflower</v>
          </cell>
        </row>
        <row r="62">
          <cell r="A62" t="str">
            <v>Dames Rocket</v>
          </cell>
        </row>
        <row r="63">
          <cell r="A63" t="str">
            <v>Dark Green Bulrush</v>
          </cell>
        </row>
        <row r="64">
          <cell r="A64" t="str">
            <v>Dotted Blazingstar</v>
          </cell>
        </row>
        <row r="65">
          <cell r="A65" t="str">
            <v>Dotted Gayfeather</v>
          </cell>
        </row>
        <row r="66">
          <cell r="A66" t="str">
            <v xml:space="preserve">Downy Sunflower </v>
          </cell>
        </row>
        <row r="67">
          <cell r="A67" t="str">
            <v>Dwarf Essex Rape Seed</v>
          </cell>
        </row>
        <row r="68">
          <cell r="A68" t="str">
            <v>Dwarf Red Coreopsis</v>
          </cell>
        </row>
        <row r="69">
          <cell r="A69" t="str">
            <v>Eastern Gamagrass</v>
          </cell>
        </row>
        <row r="70">
          <cell r="A70" t="str">
            <v>Englemans Daisy</v>
          </cell>
        </row>
        <row r="71">
          <cell r="A71" t="str">
            <v>False Boneset</v>
          </cell>
        </row>
        <row r="72">
          <cell r="A72" t="str">
            <v>False Dragonhead</v>
          </cell>
        </row>
        <row r="73">
          <cell r="A73" t="str">
            <v>False Indigo</v>
          </cell>
        </row>
        <row r="74">
          <cell r="A74" t="str">
            <v>False Sunflower</v>
          </cell>
        </row>
        <row r="75">
          <cell r="A75" t="str">
            <v>Festulolium</v>
          </cell>
        </row>
        <row r="76">
          <cell r="A76" t="str">
            <v>Flowering Spurge</v>
          </cell>
        </row>
        <row r="77">
          <cell r="A77" t="str">
            <v>Forage Chicory</v>
          </cell>
        </row>
        <row r="78">
          <cell r="A78" t="str">
            <v>Forage Fescue</v>
          </cell>
        </row>
        <row r="79">
          <cell r="A79" t="str">
            <v>Four-point Evening Primrose</v>
          </cell>
        </row>
        <row r="80">
          <cell r="A80" t="str">
            <v>Fowl Mannagrass</v>
          </cell>
        </row>
        <row r="81">
          <cell r="A81" t="str">
            <v>Fox Sedge</v>
          </cell>
        </row>
        <row r="82">
          <cell r="A82" t="str">
            <v>Foxglove Beardtongue</v>
          </cell>
        </row>
        <row r="83">
          <cell r="A83" t="str">
            <v>Fringed Sagewort</v>
          </cell>
        </row>
        <row r="84">
          <cell r="A84" t="str">
            <v xml:space="preserve">Gayfeather </v>
          </cell>
        </row>
        <row r="85">
          <cell r="A85" t="str">
            <v>Giant Bur Reed</v>
          </cell>
        </row>
        <row r="86">
          <cell r="A86" t="str">
            <v>Golden Alexanders</v>
          </cell>
        </row>
        <row r="87">
          <cell r="A87" t="str">
            <v>Grayhead Coneflower</v>
          </cell>
        </row>
        <row r="88">
          <cell r="A88" t="str">
            <v>Great Blue Lobelia</v>
          </cell>
        </row>
        <row r="89">
          <cell r="A89" t="str">
            <v>Green Needlegrass</v>
          </cell>
        </row>
        <row r="90">
          <cell r="A90" t="str">
            <v>Hairy Vetch</v>
          </cell>
        </row>
        <row r="91">
          <cell r="A91" t="str">
            <v>Hard Fescue</v>
          </cell>
        </row>
        <row r="92">
          <cell r="A92" t="str">
            <v>Hardstem Bulrush</v>
          </cell>
        </row>
        <row r="93">
          <cell r="A93" t="str">
            <v>Hoary Verbana</v>
          </cell>
        </row>
        <row r="94">
          <cell r="A94" t="str">
            <v>Hoary Vervain</v>
          </cell>
        </row>
        <row r="95">
          <cell r="A95" t="str">
            <v>Illinois Bundleflower</v>
          </cell>
        </row>
        <row r="96">
          <cell r="A96" t="str">
            <v>Indian Blanket</v>
          </cell>
        </row>
        <row r="97">
          <cell r="A97" t="str">
            <v xml:space="preserve">Indiangrass </v>
          </cell>
        </row>
        <row r="98">
          <cell r="A98" t="str">
            <v>Indiangrass (Cheyenne)</v>
          </cell>
        </row>
        <row r="99">
          <cell r="A99" t="str">
            <v>Inland Saltgrass</v>
          </cell>
        </row>
        <row r="100">
          <cell r="A100" t="str">
            <v>Intermediate Wheatgrass</v>
          </cell>
        </row>
        <row r="101">
          <cell r="A101" t="str">
            <v>Ironweed</v>
          </cell>
        </row>
        <row r="102">
          <cell r="A102" t="str">
            <v>Joe Pye Weed</v>
          </cell>
        </row>
        <row r="103">
          <cell r="A103" t="str">
            <v>Kentucky 31 Tall Fescue</v>
          </cell>
        </row>
        <row r="104">
          <cell r="A104" t="str">
            <v xml:space="preserve">Kentucky Bluegrass </v>
          </cell>
        </row>
        <row r="105">
          <cell r="A105" t="str">
            <v>Ladino Clover</v>
          </cell>
        </row>
        <row r="106">
          <cell r="A106" t="str">
            <v xml:space="preserve">Lance-Leaved Coreopsis </v>
          </cell>
        </row>
        <row r="107">
          <cell r="A107" t="str">
            <v>Late Goldenrod</v>
          </cell>
        </row>
        <row r="108">
          <cell r="A108" t="str">
            <v>Leadplant</v>
          </cell>
        </row>
        <row r="109">
          <cell r="A109" t="str">
            <v>Lemon Mint</v>
          </cell>
        </row>
        <row r="110">
          <cell r="A110" t="str">
            <v xml:space="preserve">Little Bluestem </v>
          </cell>
        </row>
        <row r="111">
          <cell r="A111" t="str">
            <v>Little Bluestem (Blaze)</v>
          </cell>
        </row>
        <row r="112">
          <cell r="A112" t="str">
            <v>Little Bluestem (Camper)</v>
          </cell>
        </row>
        <row r="113">
          <cell r="A113" t="str">
            <v>Little Bluestem (Native)</v>
          </cell>
        </row>
        <row r="114">
          <cell r="A114" t="str">
            <v xml:space="preserve">Mammoth Red Clover </v>
          </cell>
        </row>
        <row r="115">
          <cell r="A115" t="str">
            <v>Maximillian Sunflower</v>
          </cell>
        </row>
        <row r="116">
          <cell r="A116" t="str">
            <v>Meadow Bromegrass</v>
          </cell>
        </row>
        <row r="117">
          <cell r="A117" t="str">
            <v>Medium Red Clover</v>
          </cell>
        </row>
        <row r="118">
          <cell r="A118" t="str">
            <v>Mexican Red Hat</v>
          </cell>
        </row>
        <row r="119">
          <cell r="A119" t="str">
            <v>Missouri Primrose</v>
          </cell>
        </row>
        <row r="120">
          <cell r="A120" t="str">
            <v>Monkeyflower</v>
          </cell>
        </row>
        <row r="121">
          <cell r="A121" t="str">
            <v>Nebraska Sedge</v>
          </cell>
        </row>
        <row r="122">
          <cell r="A122" t="str">
            <v>New England Aster</v>
          </cell>
        </row>
        <row r="123">
          <cell r="A123" t="str">
            <v>New Jersey Tea</v>
          </cell>
        </row>
        <row r="124">
          <cell r="A124" t="str">
            <v>New Zealand Clover</v>
          </cell>
        </row>
        <row r="125">
          <cell r="A125" t="str">
            <v>Nodding Bur Marigold</v>
          </cell>
        </row>
        <row r="126">
          <cell r="A126" t="str">
            <v>Oats</v>
          </cell>
        </row>
        <row r="127">
          <cell r="A127" t="str">
            <v>Obedient Plant</v>
          </cell>
        </row>
        <row r="128">
          <cell r="A128" t="str">
            <v>Ohio Spiderwort</v>
          </cell>
        </row>
        <row r="129">
          <cell r="A129" t="str">
            <v>Orchardgrass</v>
          </cell>
        </row>
        <row r="130">
          <cell r="A130" t="str">
            <v>Orchardgrass (Potomac)</v>
          </cell>
        </row>
        <row r="131">
          <cell r="A131" t="str">
            <v>Ox-Eye Daisy</v>
          </cell>
        </row>
        <row r="132">
          <cell r="A132" t="str">
            <v>Ox-Eye Sunflower</v>
          </cell>
        </row>
        <row r="133">
          <cell r="A133" t="str">
            <v>Pale Purple Coneflower</v>
          </cell>
        </row>
        <row r="134">
          <cell r="A134" t="str">
            <v>Pennsylvania Smartweed</v>
          </cell>
        </row>
        <row r="135">
          <cell r="A135" t="str">
            <v>Perennial Lupine</v>
          </cell>
        </row>
        <row r="136">
          <cell r="A136" t="str">
            <v xml:space="preserve">Perennial Ryegrass </v>
          </cell>
        </row>
        <row r="137">
          <cell r="A137" t="str">
            <v>Perennial Ryegrass (Linn)</v>
          </cell>
        </row>
        <row r="138">
          <cell r="A138" t="str">
            <v>Pinnate Prairie Coneflower</v>
          </cell>
        </row>
        <row r="139">
          <cell r="A139" t="str">
            <v>Pitcher Sage</v>
          </cell>
        </row>
        <row r="140">
          <cell r="A140" t="str">
            <v>Plains Coreopsis</v>
          </cell>
        </row>
        <row r="141">
          <cell r="A141" t="str">
            <v>Prairie Aster</v>
          </cell>
        </row>
        <row r="142">
          <cell r="A142" t="str">
            <v>Prairie Blazingstar</v>
          </cell>
        </row>
        <row r="143">
          <cell r="A143" t="str">
            <v>Prairie Cinquefoil</v>
          </cell>
        </row>
        <row r="144">
          <cell r="A144" t="str">
            <v>Prairie Cordgrass</v>
          </cell>
        </row>
        <row r="145">
          <cell r="A145" t="str">
            <v xml:space="preserve">Prairie Coreopsis </v>
          </cell>
        </row>
        <row r="146">
          <cell r="A146" t="str">
            <v>Prairie Dropseed</v>
          </cell>
        </row>
        <row r="147">
          <cell r="A147" t="str">
            <v xml:space="preserve">Prairie Junegrass </v>
          </cell>
        </row>
        <row r="148">
          <cell r="A148" t="str">
            <v>Prairie Sandreed</v>
          </cell>
        </row>
        <row r="149">
          <cell r="A149" t="str">
            <v>Prairie Violet</v>
          </cell>
        </row>
        <row r="150">
          <cell r="A150" t="str">
            <v>Prairie Wild Rose</v>
          </cell>
        </row>
        <row r="151">
          <cell r="A151" t="str">
            <v>Pubescent Wheatgrass</v>
          </cell>
        </row>
        <row r="152">
          <cell r="A152" t="str">
            <v>Purple Coneflower</v>
          </cell>
        </row>
        <row r="153">
          <cell r="A153" t="str">
            <v>Purple Prairie Clover</v>
          </cell>
        </row>
        <row r="154">
          <cell r="A154" t="str">
            <v>Purple Top Turnips</v>
          </cell>
        </row>
        <row r="155">
          <cell r="A155" t="str">
            <v>Rattlesnake Master</v>
          </cell>
        </row>
        <row r="156">
          <cell r="A156" t="str">
            <v>Red Clover</v>
          </cell>
        </row>
        <row r="157">
          <cell r="A157" t="str">
            <v>Red Top</v>
          </cell>
        </row>
        <row r="158">
          <cell r="A158" t="str">
            <v>Reed Canarygrass</v>
          </cell>
        </row>
        <row r="159">
          <cell r="A159" t="str">
            <v>Reed Manna Grass</v>
          </cell>
        </row>
        <row r="160">
          <cell r="A160" t="str">
            <v>Rice Cutgrass</v>
          </cell>
        </row>
        <row r="161">
          <cell r="A161" t="str">
            <v>River Bull Rush</v>
          </cell>
        </row>
        <row r="162">
          <cell r="A162" t="str">
            <v>River Oats</v>
          </cell>
        </row>
        <row r="163">
          <cell r="A163" t="str">
            <v>Rocket Larkspur</v>
          </cell>
        </row>
        <row r="164">
          <cell r="A164" t="str">
            <v>Rocky Mountain Beeplant</v>
          </cell>
        </row>
        <row r="165">
          <cell r="A165" t="str">
            <v>Rosin Weed</v>
          </cell>
        </row>
        <row r="166">
          <cell r="A166" t="str">
            <v>Rosy Red Yarrow</v>
          </cell>
        </row>
        <row r="167">
          <cell r="A167" t="str">
            <v>Rough Dropseed</v>
          </cell>
        </row>
        <row r="168">
          <cell r="A168" t="str">
            <v>Rough Gayfeather</v>
          </cell>
        </row>
        <row r="169">
          <cell r="A169" t="str">
            <v>Roundhead Lespedeza</v>
          </cell>
        </row>
        <row r="170">
          <cell r="A170" t="str">
            <v>Russian Wildrye</v>
          </cell>
        </row>
        <row r="171">
          <cell r="A171" t="str">
            <v>Rye Grain</v>
          </cell>
        </row>
        <row r="172">
          <cell r="A172" t="str">
            <v>Sand Bluestem</v>
          </cell>
        </row>
        <row r="173">
          <cell r="A173" t="str">
            <v>Sand Dropseed</v>
          </cell>
        </row>
        <row r="174">
          <cell r="A174" t="str">
            <v>Sand Lovegrass</v>
          </cell>
        </row>
        <row r="175">
          <cell r="A175" t="str">
            <v>Sawtooth Sunflower</v>
          </cell>
        </row>
        <row r="176">
          <cell r="A176" t="str">
            <v>Scarlet Flax</v>
          </cell>
        </row>
        <row r="177">
          <cell r="A177" t="str">
            <v>Scarlet Globemallow</v>
          </cell>
        </row>
        <row r="178">
          <cell r="A178" t="str">
            <v>Sensitive Briar</v>
          </cell>
        </row>
        <row r="179">
          <cell r="A179" t="str">
            <v>Sheep Fescue</v>
          </cell>
        </row>
        <row r="180">
          <cell r="A180" t="str">
            <v>Shell Leaf Penstemon</v>
          </cell>
        </row>
        <row r="181">
          <cell r="A181" t="str">
            <v>Short-Beaked Sedge</v>
          </cell>
        </row>
        <row r="182">
          <cell r="A182" t="str">
            <v>Showy Goldenrod</v>
          </cell>
        </row>
        <row r="183">
          <cell r="A183" t="str">
            <v>Showy Milkweed</v>
          </cell>
        </row>
        <row r="184">
          <cell r="A184" t="str">
            <v>Showy Partridge Pea</v>
          </cell>
        </row>
        <row r="185">
          <cell r="A185" t="str">
            <v>Showy Tick Trefoil</v>
          </cell>
        </row>
        <row r="186">
          <cell r="A186" t="str">
            <v xml:space="preserve">Sideoats Grama </v>
          </cell>
        </row>
        <row r="187">
          <cell r="A187" t="str">
            <v>Sideoats Grama (El Reno)</v>
          </cell>
        </row>
        <row r="188">
          <cell r="A188" t="str">
            <v>Silky Aster</v>
          </cell>
        </row>
        <row r="189">
          <cell r="A189" t="str">
            <v>Silky Prairie Clover</v>
          </cell>
        </row>
        <row r="190">
          <cell r="A190" t="str">
            <v xml:space="preserve">Slender Wheatgrass </v>
          </cell>
        </row>
        <row r="191">
          <cell r="A191" t="str">
            <v>Smooth Blue Aster</v>
          </cell>
        </row>
        <row r="192">
          <cell r="A192" t="str">
            <v>Smooth Bromegrass</v>
          </cell>
        </row>
        <row r="193">
          <cell r="A193" t="str">
            <v>Smooth Ox-Eye</v>
          </cell>
        </row>
        <row r="194">
          <cell r="A194" t="str">
            <v>Smooth-Cone Sedge</v>
          </cell>
        </row>
        <row r="195">
          <cell r="A195" t="str">
            <v>Sneezeweed</v>
          </cell>
        </row>
        <row r="196">
          <cell r="A196" t="str">
            <v>Soft Stem Bulrush</v>
          </cell>
        </row>
        <row r="197">
          <cell r="A197" t="str">
            <v>Spike Rush</v>
          </cell>
        </row>
        <row r="198">
          <cell r="A198" t="str">
            <v>Spiked Gayfeather</v>
          </cell>
        </row>
        <row r="199">
          <cell r="A199" t="str">
            <v>Sterile Wheatgrass</v>
          </cell>
        </row>
        <row r="200">
          <cell r="A200" t="str">
            <v>Stiff Goldenrod</v>
          </cell>
        </row>
        <row r="201">
          <cell r="A201" t="str">
            <v>Stiff Sunflower</v>
          </cell>
        </row>
        <row r="202">
          <cell r="A202" t="str">
            <v>Swamp Milkweed</v>
          </cell>
        </row>
        <row r="203">
          <cell r="A203" t="str">
            <v xml:space="preserve">Switchgrass </v>
          </cell>
        </row>
        <row r="204">
          <cell r="A204" t="str">
            <v>Switchgrass (Cave-In-Rock)</v>
          </cell>
        </row>
        <row r="205">
          <cell r="A205" t="str">
            <v>Tall Boneset</v>
          </cell>
        </row>
        <row r="206">
          <cell r="A206" t="str">
            <v>Tall Dropseed</v>
          </cell>
        </row>
        <row r="207">
          <cell r="A207" t="str">
            <v>Tall Fescue (Fawn)</v>
          </cell>
        </row>
        <row r="208">
          <cell r="A208" t="str">
            <v>Tall Fescue (Hudson)</v>
          </cell>
        </row>
        <row r="209">
          <cell r="A209" t="str">
            <v>Tall Mannagrass</v>
          </cell>
        </row>
        <row r="210">
          <cell r="A210" t="str">
            <v>Tall Wheatgrass</v>
          </cell>
        </row>
        <row r="211">
          <cell r="A211" t="str">
            <v>Thickspike Gayfeather</v>
          </cell>
        </row>
        <row r="212">
          <cell r="A212" t="str">
            <v>Thickspike Wheatgrass</v>
          </cell>
        </row>
        <row r="213">
          <cell r="A213" t="str">
            <v xml:space="preserve">Timothy </v>
          </cell>
        </row>
        <row r="214">
          <cell r="A214" t="str">
            <v>Upright Prairie Coneflower</v>
          </cell>
        </row>
        <row r="215">
          <cell r="A215" t="str">
            <v>Upright Prairie Coneflower (2)</v>
          </cell>
        </row>
        <row r="216">
          <cell r="A216" t="str">
            <v>Virginia Mountain Mint</v>
          </cell>
        </row>
        <row r="217">
          <cell r="A217" t="str">
            <v>Virginia Wildrye</v>
          </cell>
        </row>
        <row r="218">
          <cell r="A218" t="str">
            <v>Water Horehound</v>
          </cell>
        </row>
        <row r="219">
          <cell r="A219" t="str">
            <v>Water Plantain</v>
          </cell>
        </row>
        <row r="220">
          <cell r="A220" t="str">
            <v>Western Ironweed</v>
          </cell>
        </row>
        <row r="221">
          <cell r="A221" t="str">
            <v xml:space="preserve">Western Wheatgrass </v>
          </cell>
        </row>
        <row r="222">
          <cell r="A222" t="str">
            <v>Western Wheatgrass (Arriba)</v>
          </cell>
        </row>
        <row r="223">
          <cell r="A223" t="str">
            <v>Western Wheatgrass (Rosana)</v>
          </cell>
        </row>
        <row r="224">
          <cell r="A224" t="str">
            <v>Western Yarrow</v>
          </cell>
        </row>
        <row r="225">
          <cell r="A225" t="str">
            <v>Wheat</v>
          </cell>
        </row>
        <row r="226">
          <cell r="A226" t="str">
            <v>White Aster</v>
          </cell>
        </row>
        <row r="227">
          <cell r="A227" t="str">
            <v>White Blossom Sweet Clover</v>
          </cell>
        </row>
        <row r="228">
          <cell r="A228" t="str">
            <v>White Dutch Clover</v>
          </cell>
        </row>
        <row r="229">
          <cell r="A229" t="str">
            <v>White False Indigo</v>
          </cell>
        </row>
        <row r="230">
          <cell r="A230" t="str">
            <v>White Heath Aster</v>
          </cell>
        </row>
        <row r="231">
          <cell r="A231" t="str">
            <v>White Prairie Clover</v>
          </cell>
        </row>
        <row r="232">
          <cell r="A232" t="str">
            <v>White Wild Indigo</v>
          </cell>
        </row>
        <row r="233">
          <cell r="A233" t="str">
            <v>White Yarrow</v>
          </cell>
        </row>
        <row r="234">
          <cell r="A234" t="str">
            <v>Wild Bergamot</v>
          </cell>
        </row>
        <row r="235">
          <cell r="A235" t="str">
            <v>Wild Garlic</v>
          </cell>
        </row>
        <row r="236">
          <cell r="A236" t="str">
            <v>Wild Rose</v>
          </cell>
        </row>
        <row r="237">
          <cell r="A237" t="str">
            <v>Wild Senna</v>
          </cell>
        </row>
        <row r="238">
          <cell r="A238" t="str">
            <v>Yarrow</v>
          </cell>
        </row>
        <row r="239">
          <cell r="A239" t="str">
            <v>Yellow Blossom Sweetclover</v>
          </cell>
        </row>
        <row r="240">
          <cell r="A240" t="str">
            <v>(blank)</v>
          </cell>
        </row>
      </sheetData>
      <sheetData sheetId="4">
        <row r="3">
          <cell r="A3" t="str">
            <v>*Please refer to mileage restrictions if non-certified grass seed (variety stated or variety not stated) is provided</v>
          </cell>
        </row>
        <row r="5">
          <cell r="A5" t="str">
            <v xml:space="preserve">Species List </v>
          </cell>
        </row>
        <row r="6">
          <cell r="A6" t="str">
            <v>GRASSES</v>
          </cell>
        </row>
        <row r="7">
          <cell r="A7" t="e">
            <v>#REF!</v>
          </cell>
        </row>
        <row r="8">
          <cell r="A8" t="e">
            <v>#REF!</v>
          </cell>
        </row>
        <row r="9">
          <cell r="A9" t="e">
            <v>#REF!</v>
          </cell>
        </row>
        <row r="10">
          <cell r="A10" t="e">
            <v>#REF!</v>
          </cell>
        </row>
        <row r="11">
          <cell r="A11" t="e">
            <v>#REF!</v>
          </cell>
        </row>
        <row r="12">
          <cell r="A12" t="e">
            <v>#REF!</v>
          </cell>
        </row>
        <row r="13">
          <cell r="A13" t="e">
            <v>#REF!</v>
          </cell>
        </row>
        <row r="14">
          <cell r="A14" t="e">
            <v>#REF!</v>
          </cell>
        </row>
        <row r="15">
          <cell r="A15" t="e">
            <v>#REF!</v>
          </cell>
        </row>
        <row r="16">
          <cell r="A16" t="e">
            <v>#REF!</v>
          </cell>
        </row>
        <row r="17">
          <cell r="A17" t="e">
            <v>#REF!</v>
          </cell>
        </row>
        <row r="18">
          <cell r="A18" t="e">
            <v>#REF!</v>
          </cell>
        </row>
        <row r="19">
          <cell r="A19" t="e">
            <v>#REF!</v>
          </cell>
        </row>
        <row r="20">
          <cell r="A20" t="e">
            <v>#REF!</v>
          </cell>
        </row>
        <row r="21">
          <cell r="A21" t="e">
            <v>#REF!</v>
          </cell>
        </row>
        <row r="22">
          <cell r="A22" t="str">
            <v>Totals</v>
          </cell>
        </row>
        <row r="23">
          <cell r="A23" t="str">
            <v>FORBS &amp; LEGUMES</v>
          </cell>
        </row>
        <row r="124">
          <cell r="A124" t="str">
            <v>Totals</v>
          </cell>
        </row>
      </sheetData>
      <sheetData sheetId="5">
        <row r="2">
          <cell r="A2" t="str">
            <v>Alkali Sacaton (Sporobolus airoides)</v>
          </cell>
        </row>
        <row r="3">
          <cell r="A3" t="str">
            <v>Big Bluestem (Andropogon gerardii)</v>
          </cell>
        </row>
        <row r="4">
          <cell r="A4" t="str">
            <v>Blue Grama (Bouteloua gracilis)</v>
          </cell>
        </row>
        <row r="5">
          <cell r="A5" t="str">
            <v>Blue bunch Wheatgrass (Pseudoroegneria spicata)</v>
          </cell>
        </row>
        <row r="6">
          <cell r="A6" t="str">
            <v>Buffalograss (Bouteloua dactyloides)</v>
          </cell>
        </row>
        <row r="7">
          <cell r="A7" t="str">
            <v>Canada Bluejoint Reedgrass (Calamagrostis canadensis)</v>
          </cell>
        </row>
        <row r="8">
          <cell r="A8" t="str">
            <v>Canada Wildrye (Elymus canadensis)</v>
          </cell>
        </row>
        <row r="9">
          <cell r="A9" t="str">
            <v>Creeping Foxtail (Alopecurus arundinaceus)</v>
          </cell>
        </row>
        <row r="10">
          <cell r="A10" t="str">
            <v>Crested Wheatgrass (Agropyron cristatum)</v>
          </cell>
        </row>
        <row r="11">
          <cell r="A11" t="str">
            <v>Eastern Gamagrass (Tripsacum dactyloides)</v>
          </cell>
        </row>
        <row r="12">
          <cell r="A12" t="str">
            <v>Green Needlegrass (Nassella viridula)</v>
          </cell>
        </row>
        <row r="13">
          <cell r="A13" t="str">
            <v>Indiangrass (Sorghastrum nutans)</v>
          </cell>
        </row>
        <row r="14">
          <cell r="A14" t="str">
            <v>Indian Ricegrass (Achnatherum hymenoides)</v>
          </cell>
        </row>
        <row r="15">
          <cell r="A15" t="str">
            <v>Inland Saltgrass (Distichlis spicata)</v>
          </cell>
        </row>
        <row r="16">
          <cell r="A16" t="str">
            <v>Intermediate Wheatgrass (Thinopyrum intermedium)</v>
          </cell>
        </row>
        <row r="17">
          <cell r="A17" t="str">
            <v>Little Bluestem (Schizachyrium scoparium)</v>
          </cell>
        </row>
        <row r="18">
          <cell r="A18" t="str">
            <v>Meadow Bromegrass (Bromus biebersteinii)</v>
          </cell>
        </row>
        <row r="19">
          <cell r="A19" t="str">
            <v>Needleandthread (Hesperostipa comata)</v>
          </cell>
        </row>
        <row r="20">
          <cell r="A20" t="str">
            <v>Oats (Avena sativa)</v>
          </cell>
        </row>
        <row r="21">
          <cell r="A21" t="str">
            <v>Orchardgrass (Dactylis glomerata)</v>
          </cell>
        </row>
        <row r="22">
          <cell r="A22" t="str">
            <v>Perennial Ryegrass (Lolium perenne)</v>
          </cell>
        </row>
        <row r="23">
          <cell r="A23" t="str">
            <v>Porcupine Grass (Hesperostipa spartea)</v>
          </cell>
        </row>
        <row r="24">
          <cell r="A24" t="str">
            <v>Prairie Sandreed (Calamovilfa longifolia)</v>
          </cell>
        </row>
        <row r="25">
          <cell r="A25" t="str">
            <v>Prairie Cordgrass (Spartina pectinata)</v>
          </cell>
        </row>
        <row r="26">
          <cell r="A26" t="str">
            <v>Prairie Dropseed (Sporobolus heterolepis)</v>
          </cell>
        </row>
        <row r="27">
          <cell r="A27" t="str">
            <v>Prairie Junegrass (Koeleria macrantha)</v>
          </cell>
        </row>
        <row r="28">
          <cell r="A28" t="str">
            <v>Pubescent Wheatgrass</v>
          </cell>
        </row>
        <row r="29">
          <cell r="A29" t="str">
            <v>Rough (Tall) Dropseed (Sporobolus clandestinus)</v>
          </cell>
        </row>
        <row r="30">
          <cell r="A30" t="str">
            <v>Russian Wildrye (Psathyrostachys juncea)</v>
          </cell>
        </row>
        <row r="31">
          <cell r="A31" t="str">
            <v>Sand Bluestem (Andropogon hallii) Champ Variety</v>
          </cell>
        </row>
        <row r="32">
          <cell r="A32" t="str">
            <v>Sand Bluestem (Andropogon hallii)</v>
          </cell>
        </row>
        <row r="33">
          <cell r="A33" t="str">
            <v>Sand Dropseed (Sporobolus cryptandrus)</v>
          </cell>
        </row>
        <row r="34">
          <cell r="A34" t="str">
            <v>Sand Lovegrass (Eragrostis trichodes)</v>
          </cell>
        </row>
        <row r="35">
          <cell r="A35" t="str">
            <v>Sideoats Grama (Bouteloua curtipendula)</v>
          </cell>
        </row>
        <row r="36">
          <cell r="A36" t="str">
            <v>Slender Wheatgrass (Elymus trachycaulus)</v>
          </cell>
        </row>
        <row r="37">
          <cell r="A37" t="str">
            <v>Smooth Bromegrass (Bromus inermis)</v>
          </cell>
        </row>
        <row r="38">
          <cell r="A38" t="str">
            <v>Switchgrass (Panicum virgatum)</v>
          </cell>
        </row>
        <row r="39">
          <cell r="A39" t="str">
            <v>Tall Fescue (Schedonorus arundinaceus)</v>
          </cell>
        </row>
        <row r="40">
          <cell r="A40" t="str">
            <v>Tall Wheatgrass (Thinopyrum ponticum)</v>
          </cell>
        </row>
        <row r="41">
          <cell r="A41" t="str">
            <v>Thickspike Wheatgrass (Elymus lanceolatus)</v>
          </cell>
        </row>
        <row r="42">
          <cell r="A42" t="str">
            <v>Timothy (Phelum pratense)</v>
          </cell>
        </row>
        <row r="43">
          <cell r="A43" t="str">
            <v>Virginia Wildrye (Elymus virginicus)</v>
          </cell>
        </row>
        <row r="44">
          <cell r="A44" t="str">
            <v>Western Wheatgrass (Pascopyrum smithii )</v>
          </cell>
        </row>
        <row r="45">
          <cell r="A45" t="str">
            <v>Wheatgrass Hybrid (Newhy variety)</v>
          </cell>
        </row>
        <row r="82">
          <cell r="A82" t="str">
            <v>Alfalfa, Grazer</v>
          </cell>
        </row>
        <row r="83">
          <cell r="A83" t="str">
            <v>Alfalfa, VNS</v>
          </cell>
        </row>
        <row r="84">
          <cell r="A84" t="str">
            <v>Alleghney Monkey Flower (Mimulus ringens)</v>
          </cell>
        </row>
        <row r="85">
          <cell r="A85" t="str">
            <v>Alsike Clover (Trifolium hybridum)</v>
          </cell>
        </row>
        <row r="86">
          <cell r="A86" t="str">
            <v>Alumroot (Heuchera richardsonii)</v>
          </cell>
        </row>
        <row r="87">
          <cell r="A87" t="str">
            <v>American Germander (Teucrium canadense)</v>
          </cell>
        </row>
        <row r="88">
          <cell r="A88" t="str">
            <v>American Vetch (Vicia americana)</v>
          </cell>
        </row>
        <row r="89">
          <cell r="A89" t="str">
            <v>Annual or Common Sunflower (Helianthus mollis)</v>
          </cell>
        </row>
        <row r="90">
          <cell r="A90" t="str">
            <v>Arkansas Rose (Rosa arkansana)</v>
          </cell>
        </row>
        <row r="91">
          <cell r="A91" t="str">
            <v>Aromatic Aster (Symphyotrichum oblongifolium = Aster oblongifolium)</v>
          </cell>
        </row>
        <row r="92">
          <cell r="A92" t="str">
            <v>Ashy Sunflower (Helianthus mollis)</v>
          </cell>
        </row>
        <row r="93">
          <cell r="A93" t="str">
            <v>Azure or Sky Blue Aster (Symphyotrichum oolentangiense = Aster azureus)</v>
          </cell>
        </row>
        <row r="94">
          <cell r="A94" t="str">
            <v>Baldwin's Ironweed (Vernonia baldwinii)</v>
          </cell>
        </row>
        <row r="95">
          <cell r="A95" t="str">
            <v>Beggar-ticks (Bidens frondosa)</v>
          </cell>
        </row>
        <row r="96">
          <cell r="A96" t="str">
            <v>Birdsfoot Trefoil (Lotus corniculatus)</v>
          </cell>
        </row>
        <row r="97">
          <cell r="A97" t="str">
            <v>Black-eyed Susan (Rudbeckia hirta)</v>
          </cell>
        </row>
        <row r="98">
          <cell r="A98" t="str">
            <v>Blacksamson or Purple Coneflower (Echinacea angustifolia)</v>
          </cell>
        </row>
        <row r="99">
          <cell r="A99" t="str">
            <v>Blanketflower (Gaillardia aristata)</v>
          </cell>
        </row>
        <row r="100">
          <cell r="A100" t="str">
            <v>Blue Flag Iris (Iris virginica shrevei)</v>
          </cell>
        </row>
        <row r="101">
          <cell r="A101" t="str">
            <v>Blue Flax (Linum perenne)</v>
          </cell>
        </row>
        <row r="102">
          <cell r="A102" t="str">
            <v>Blue Lobelia (Lobelia siphilitica)</v>
          </cell>
        </row>
        <row r="103">
          <cell r="A103" t="str">
            <v>Blue Vervain (Verbena hastata)</v>
          </cell>
        </row>
        <row r="104">
          <cell r="A104" t="str">
            <v>Boneset (Eupatorium perfoliatum)</v>
          </cell>
        </row>
        <row r="105">
          <cell r="A105" t="str">
            <v>Breadroot Scurfpea (Pediomelum esculentum)</v>
          </cell>
        </row>
        <row r="106">
          <cell r="A106" t="str">
            <v>Broadleaf Beardtongue</v>
          </cell>
        </row>
        <row r="107">
          <cell r="A107" t="str">
            <v>Brown-eyed Susan (Rudbeckia trilobata)</v>
          </cell>
        </row>
        <row r="108">
          <cell r="A108" t="str">
            <v>Bush Morning Glory (Ipomoea leptophylla)</v>
          </cell>
        </row>
        <row r="109">
          <cell r="A109" t="str">
            <v>Butterfly Milkweed (Asclepias tuberosa)</v>
          </cell>
        </row>
        <row r="110">
          <cell r="A110" t="str">
            <v>Campor Weed (Heterotheca latifolia)</v>
          </cell>
        </row>
        <row r="111">
          <cell r="A111" t="str">
            <v>Canada Goldenrod (Solidago canadensis)</v>
          </cell>
        </row>
        <row r="112">
          <cell r="A112" t="str">
            <v>Canada Milkvetch (Astragalus canadensis)</v>
          </cell>
        </row>
        <row r="113">
          <cell r="A113" t="str">
            <v>Canada or Showy Tick-trefoil (Desmodium canadense)</v>
          </cell>
        </row>
        <row r="114">
          <cell r="A114" t="str">
            <v>Candle Anemone (Anemone cylindrica)</v>
          </cell>
        </row>
        <row r="115">
          <cell r="A115" t="str">
            <v>Cardinal Flower (Lobelia cardinalis)</v>
          </cell>
        </row>
        <row r="116">
          <cell r="A116" t="str">
            <v>Cicer or Chick-pea Milkvetch (Astragalus cicer)</v>
          </cell>
        </row>
        <row r="117">
          <cell r="A117" t="str">
            <v>Clasping Coneflower (Dracopis amplexicaulis)</v>
          </cell>
        </row>
        <row r="118">
          <cell r="A118" t="str">
            <v>Common Evening Primrose (Oenothera biennis)</v>
          </cell>
        </row>
        <row r="119">
          <cell r="A119" t="str">
            <v>Common Milkweed (Asclepias syriaca)</v>
          </cell>
        </row>
        <row r="120">
          <cell r="A120" t="str">
            <v>Compass Plant (Silphium laciniatum)</v>
          </cell>
        </row>
        <row r="121">
          <cell r="A121" t="str">
            <v>Creamy false indigo (Baptisa bracteata)</v>
          </cell>
        </row>
        <row r="122">
          <cell r="A122" t="str">
            <v>Crimson Clover (Trifollurn incarnetum)</v>
          </cell>
        </row>
        <row r="123">
          <cell r="A123" t="str">
            <v>Cudweed Sagewort (Artemisia ludoviciana)</v>
          </cell>
        </row>
        <row r="124">
          <cell r="A124" t="str">
            <v>Culvers Root (Veronicastrum virginicum)</v>
          </cell>
        </row>
        <row r="125">
          <cell r="A125" t="str">
            <v>Cup Plant (Silphium perfoliatum)</v>
          </cell>
        </row>
        <row r="126">
          <cell r="A126" t="str">
            <v>Curly Cup Gumweed (Grindelia squarrosa)</v>
          </cell>
        </row>
        <row r="127">
          <cell r="A127" t="str">
            <v>Cutleaf Coneflower (Rudbeckia laciniata)</v>
          </cell>
        </row>
        <row r="128">
          <cell r="A128" t="str">
            <v>Cutleaf Ironplant (Machaeranthera pinnatifida)</v>
          </cell>
        </row>
        <row r="129">
          <cell r="A129" t="str">
            <v>Deer Vetch (Lotus unifoliolatus)</v>
          </cell>
        </row>
        <row r="130">
          <cell r="A130" t="str">
            <v>Dotted Bee Balm (Monarda punctata)</v>
          </cell>
        </row>
        <row r="131">
          <cell r="A131" t="str">
            <v>Dotted Gayfeather (Liatris punctata)</v>
          </cell>
        </row>
        <row r="132">
          <cell r="A132" t="str">
            <v>Entire-leaved Rosinweed  (Silphium integrifolium)</v>
          </cell>
        </row>
        <row r="133">
          <cell r="A133" t="str">
            <v>False or Oxeye Sunflower (Heliopsis helianthoides)</v>
          </cell>
        </row>
        <row r="134">
          <cell r="A134" t="str">
            <v>False-boneset (Brickellia eupatorioides)</v>
          </cell>
        </row>
        <row r="135">
          <cell r="A135" t="str">
            <v>Field Snake Cotton (Froelichia floridana)</v>
          </cell>
        </row>
        <row r="136">
          <cell r="A136" t="str">
            <v>Fourpoint Evening Primrose (Oenothera rhombipetala)</v>
          </cell>
        </row>
        <row r="137">
          <cell r="A137" t="str">
            <v>Fourwing saltbush (Atriplex canescens)</v>
          </cell>
        </row>
        <row r="138">
          <cell r="A138" t="str">
            <v>Foxtail Prairie Clover (Dalea leporina)</v>
          </cell>
        </row>
        <row r="139">
          <cell r="A139" t="str">
            <v>Fringed Sagewort (Artemisia frigida)</v>
          </cell>
        </row>
        <row r="140">
          <cell r="A140" t="str">
            <v>Golden Alexander (Zizia aurea)</v>
          </cell>
        </row>
        <row r="141">
          <cell r="A141" t="str">
            <v>Goldentop (Euthamia gymnospermoides)</v>
          </cell>
        </row>
        <row r="142">
          <cell r="A142" t="str">
            <v>Grass Leaved Goldenrod (Euthamia graminifolia)</v>
          </cell>
        </row>
        <row r="143">
          <cell r="A143" t="str">
            <v>Grayhead Coneflower (Ratibida pinnata)</v>
          </cell>
        </row>
        <row r="144">
          <cell r="A144" t="str">
            <v>Great Blue Lobelia (Lobelia siphilitica)</v>
          </cell>
        </row>
        <row r="145">
          <cell r="A145" t="str">
            <v>Groundplum Milkvetch (Astragalus crassicarpus)</v>
          </cell>
        </row>
        <row r="146">
          <cell r="A146" t="str">
            <v>Hairy (Winter) Vetch (Vicia villosa)</v>
          </cell>
        </row>
        <row r="147">
          <cell r="A147" t="str">
            <v>Hairy 4 O'Clock (Mirabilis hirsuta)</v>
          </cell>
        </row>
        <row r="148">
          <cell r="A148" t="str">
            <v>Hairy Golden Aster (Heterotheca villosa)</v>
          </cell>
        </row>
        <row r="149">
          <cell r="A149" t="str">
            <v>Heath Aster or White Heath Aster (Symphyotrichum ericoides = Aster ericoides)</v>
          </cell>
        </row>
        <row r="150">
          <cell r="A150" t="str">
            <v>Hoary Vervain (Verbena stricta)</v>
          </cell>
        </row>
        <row r="151">
          <cell r="A151" t="str">
            <v>Illinois Bundleflower (Desmanthus illinoensis)</v>
          </cell>
        </row>
        <row r="152">
          <cell r="A152" t="str">
            <v>Illinois Tickclover (Desmodium illinoense)</v>
          </cell>
        </row>
        <row r="153">
          <cell r="A153" t="str">
            <v>Jerusalem Artichoke (Helianthus tuberosus)</v>
          </cell>
        </row>
        <row r="154">
          <cell r="A154" t="str">
            <v>Lacy Phacelia  or Scorpionweed (Phacelia hastata)</v>
          </cell>
        </row>
        <row r="155">
          <cell r="A155" t="str">
            <v>Ladino or White Clover (Trifollurn repens)</v>
          </cell>
        </row>
        <row r="156">
          <cell r="A156" t="str">
            <v>Lanceleaf Coreopsis (Coreopsis lanceolata)</v>
          </cell>
        </row>
        <row r="157">
          <cell r="A157" t="str">
            <v>Late or Giant Goldenrod (Solidago gigantea)</v>
          </cell>
        </row>
        <row r="158">
          <cell r="A158" t="str">
            <v>Leadplant (Amorpha canescens)</v>
          </cell>
        </row>
        <row r="159">
          <cell r="A159" t="str">
            <v>Lemon Mint or Lemon Bee Balm (Monarda citriodora)</v>
          </cell>
        </row>
        <row r="160">
          <cell r="A160" t="str">
            <v>Maryland Senna (Senna marilandica)</v>
          </cell>
        </row>
        <row r="161">
          <cell r="A161" t="str">
            <v>Maximillian Sunflower (Helianthus maximiliani)</v>
          </cell>
        </row>
        <row r="162">
          <cell r="A162" t="str">
            <v>Mexican Hat (Ratibida peduncularis)</v>
          </cell>
        </row>
        <row r="163">
          <cell r="A163" t="str">
            <v>Missouri Evening Primrose (Oenothera macrocarpa ssp. macrocarpa)</v>
          </cell>
        </row>
        <row r="164">
          <cell r="A164" t="str">
            <v>Missouri Goldenrod (Solidago missouriensis)</v>
          </cell>
        </row>
        <row r="165">
          <cell r="A165" t="str">
            <v>New England Aster (Symphyotrichum novae-angliae = Aster novae-angliae)</v>
          </cell>
        </row>
        <row r="166">
          <cell r="A166" t="str">
            <v>New Jersey Tea (Ceanothus americanus)</v>
          </cell>
        </row>
        <row r="167">
          <cell r="A167" t="str">
            <v>Obedience Plant (Physostegia virginiana)</v>
          </cell>
        </row>
        <row r="168">
          <cell r="A168" t="str">
            <v>Ohio Spiderwort (Tradescantia ohiensis)</v>
          </cell>
        </row>
        <row r="169">
          <cell r="A169" t="str">
            <v>Pale Purple Coneflower (Echinacea pallida)</v>
          </cell>
        </row>
        <row r="170">
          <cell r="A170" t="str">
            <v>Pink Poppymallow (Callirhoe alcaeoides)</v>
          </cell>
        </row>
        <row r="171">
          <cell r="A171" t="str">
            <v>Pitcher or Blue Sage (Salvia azurea)</v>
          </cell>
        </row>
        <row r="172">
          <cell r="A172" t="str">
            <v xml:space="preserve">Plains Bee Balm (Monarda pectinata) </v>
          </cell>
        </row>
        <row r="173">
          <cell r="A173" t="str">
            <v>Plains Coreopsis (Coreopsis tinctoria)</v>
          </cell>
        </row>
        <row r="174">
          <cell r="A174" t="str">
            <v>Plains Sunflower (Helianthus petiolaris)</v>
          </cell>
        </row>
        <row r="175">
          <cell r="A175" t="str">
            <v>Plains Wild (False) Indigo(Baptisia bracteata)</v>
          </cell>
        </row>
        <row r="176">
          <cell r="A176" t="str">
            <v>Prairie Cinquefoil (Drymocallis arguta)</v>
          </cell>
        </row>
        <row r="177">
          <cell r="A177" t="str">
            <v>Prairie Coreopsis (Coreopsis palmata)</v>
          </cell>
        </row>
        <row r="178">
          <cell r="A178" t="str">
            <v>Prairie Gentain (Eustoma exaltatum syn: E grandiflorum)</v>
          </cell>
        </row>
        <row r="179">
          <cell r="A179" t="str">
            <v>Prairie Larkspur (Delphinium carolinianum ssp. virescens )</v>
          </cell>
        </row>
        <row r="180">
          <cell r="A180" t="str">
            <v>Prairie Phlox (Phlox pilosa)</v>
          </cell>
        </row>
        <row r="181">
          <cell r="A181" t="str">
            <v>Prairie Ragwort (Packera plattensis)</v>
          </cell>
        </row>
        <row r="182">
          <cell r="A182" t="str">
            <v>Prairie Sainfoin (Onobrychis viciifolia)</v>
          </cell>
        </row>
        <row r="183">
          <cell r="A183" t="str">
            <v>Prairie Spiderwort (Tradescantia occidentalis)</v>
          </cell>
        </row>
        <row r="184">
          <cell r="A184" t="str">
            <v>Prairie Violet (Viola pedatifida)</v>
          </cell>
        </row>
        <row r="185">
          <cell r="A185" t="str">
            <v>Prickly Poppy (Argemone polyanthemos)</v>
          </cell>
        </row>
        <row r="186">
          <cell r="A186" t="str">
            <v>Purple Coneflower (Echinacea purpurea)</v>
          </cell>
        </row>
        <row r="187">
          <cell r="A187" t="str">
            <v>Purple Poppymallow (Callirhoe involucrata)</v>
          </cell>
        </row>
        <row r="188">
          <cell r="A188" t="str">
            <v>Purple Prairieclover (Dalea purpurea)</v>
          </cell>
        </row>
        <row r="189">
          <cell r="A189" t="str">
            <v>Ragweed, Common (Ambrosia artemisiifolia)</v>
          </cell>
        </row>
        <row r="190">
          <cell r="A190" t="str">
            <v>Ragweed, Western (Ambrosia psilostachya)</v>
          </cell>
        </row>
        <row r="191">
          <cell r="A191" t="str">
            <v>Rattlesnake Master (Eryngium yuccifolium)</v>
          </cell>
        </row>
        <row r="192">
          <cell r="A192" t="str">
            <v>Rayless Greenthread (Thelesperma megapotamicum)</v>
          </cell>
        </row>
        <row r="193">
          <cell r="A193" t="str">
            <v>Red Clover (Trifollurn pratense)</v>
          </cell>
        </row>
        <row r="194">
          <cell r="A194" t="str">
            <v>Rocky Mountain Bee Plant (Cleome serrulata)</v>
          </cell>
        </row>
        <row r="195">
          <cell r="A195" t="str">
            <v>Rough Blazing Star or Gayfeather (Liatris aspera)</v>
          </cell>
        </row>
        <row r="196">
          <cell r="A196" t="str">
            <v>Rough Purple Gerardia (Agalinis aspera)</v>
          </cell>
        </row>
        <row r="197">
          <cell r="A197" t="str">
            <v>Roundhead Lespedeza (Lespedeza capitata)</v>
          </cell>
        </row>
        <row r="198">
          <cell r="A198" t="str">
            <v>Sainfoin (Onobrychis vicciifolia)</v>
          </cell>
        </row>
        <row r="199">
          <cell r="A199" t="str">
            <v>Sand Milkweed (Asclepias arenaria)</v>
          </cell>
        </row>
        <row r="200">
          <cell r="A200" t="str">
            <v>Sawtooth Sunflower (Helianthus grosseserratus)</v>
          </cell>
        </row>
        <row r="201">
          <cell r="A201" t="str">
            <v>Scaly Blazingstar or Gayfeather (Liatris squarrosa)</v>
          </cell>
        </row>
        <row r="202">
          <cell r="A202" t="str">
            <v>Scarlet Globemallow (Sphaeralcea coccinea)</v>
          </cell>
        </row>
        <row r="203">
          <cell r="A203" t="str">
            <v>Scurfpea Mixture - non-USDA plantings mixtures</v>
          </cell>
        </row>
        <row r="204">
          <cell r="A204" t="str">
            <v>Seed Box (Ludwigia alternifolia)</v>
          </cell>
        </row>
        <row r="205">
          <cell r="A205" t="str">
            <v>Sensitive Briar (Mimosa nuttallii)</v>
          </cell>
        </row>
        <row r="206">
          <cell r="A206" t="str">
            <v>Shell-leaf Penstemon (Penstemon grandiflorus)</v>
          </cell>
        </row>
        <row r="207">
          <cell r="A207" t="str">
            <v>Showy Partridgepea (Chamaecrista fasciculata)</v>
          </cell>
        </row>
        <row r="208">
          <cell r="A208" t="str">
            <v>Showy-wand goldenrod (Solidago speciosa)</v>
          </cell>
        </row>
        <row r="209">
          <cell r="A209" t="str">
            <v>Silky Aster (Symphyotrichum sericeum = Aster sericeus)</v>
          </cell>
        </row>
        <row r="210">
          <cell r="A210" t="str">
            <v>Silky Prairieclover (Dalea villosa)</v>
          </cell>
        </row>
        <row r="211">
          <cell r="A211" t="str">
            <v>Sleepy Catchfly (Silene antirrhina)</v>
          </cell>
        </row>
        <row r="212">
          <cell r="A212" t="str">
            <v>Slender Beardstongue (Penstemon gracilis)</v>
          </cell>
        </row>
        <row r="213">
          <cell r="A213" t="str">
            <v>Slender Gerardia (Agalinis tenuifolia)</v>
          </cell>
        </row>
        <row r="214">
          <cell r="A214" t="str">
            <v>Slimleaf (Narrowleaf) Scurfpea (Pediomelium linearifolium)</v>
          </cell>
        </row>
        <row r="215">
          <cell r="A215" t="str">
            <v>Small Burnet (Sanguisorba minor)</v>
          </cell>
        </row>
        <row r="216">
          <cell r="A216" t="str">
            <v>Smartweed, Dotted (Polygonum punctatum)</v>
          </cell>
        </row>
        <row r="217">
          <cell r="A217" t="str">
            <v>Smooth Blue Aster (Symphyotrichum laeve var. laeve= Aster laevis)</v>
          </cell>
        </row>
        <row r="218">
          <cell r="A218" t="str">
            <v>Smooth Milkweed (Asclepias sullivantii)</v>
          </cell>
        </row>
        <row r="219">
          <cell r="A219" t="str">
            <v>Sneezeweed (Helenium autumnale)</v>
          </cell>
        </row>
        <row r="220">
          <cell r="A220" t="str">
            <v>Soft Goldenrod (Solidago mollis)</v>
          </cell>
        </row>
        <row r="221">
          <cell r="A221" t="str">
            <v>Spotted Joe-pye-weed (Eupatorium maculatum)</v>
          </cell>
        </row>
        <row r="222">
          <cell r="A222" t="str">
            <v>Stiff Goldenrod (Solidago rigida)</v>
          </cell>
        </row>
        <row r="223">
          <cell r="A223" t="str">
            <v>Stiff Sunflower (Helianthus pauciflorus)</v>
          </cell>
        </row>
        <row r="224">
          <cell r="A224" t="str">
            <v>Strawberry Clover (Trifolium fragiferum)</v>
          </cell>
        </row>
        <row r="225">
          <cell r="A225" t="str">
            <v>Swamp or Rose Milkweed (Asclepias incarnata)</v>
          </cell>
        </row>
        <row r="226">
          <cell r="A226" t="str">
            <v>Sweet Blackeyed Susan (Rudbeckia subtomentosa)</v>
          </cell>
        </row>
        <row r="227">
          <cell r="A227" t="str">
            <v>Sweet Flag (Acorus calamus)</v>
          </cell>
        </row>
        <row r="228">
          <cell r="A228" t="str">
            <v>Sweetclover (White) (Melilotus officinalis)</v>
          </cell>
        </row>
        <row r="229">
          <cell r="A229" t="str">
            <v>Sweetclover (yellow) (Melilotus officinalis)</v>
          </cell>
        </row>
        <row r="230">
          <cell r="A230" t="str">
            <v>Tall Boneset (Eupatorium altissimum)</v>
          </cell>
        </row>
        <row r="231">
          <cell r="A231" t="str">
            <v>Tall Cinquefoil  (Drymocallis arguta)</v>
          </cell>
        </row>
        <row r="232">
          <cell r="A232" t="str">
            <v>Tall Coreopsis (Coreopsis tripteris)</v>
          </cell>
        </row>
        <row r="233">
          <cell r="A233" t="str">
            <v>Tall Swamp Marigold (Bidens connata)</v>
          </cell>
        </row>
        <row r="234">
          <cell r="A234" t="str">
            <v>Tall Thistle (Cirsium altissimum)</v>
          </cell>
        </row>
        <row r="235">
          <cell r="A235" t="str">
            <v>Thickspike Gayfeather (Liatris pycnostachya)</v>
          </cell>
        </row>
        <row r="236">
          <cell r="A236" t="str">
            <v>Upright Coneflower (Ratibida columnifera)</v>
          </cell>
        </row>
        <row r="237">
          <cell r="A237" t="str">
            <v>Velvety Gaura (Gaura parviflora)</v>
          </cell>
        </row>
        <row r="238">
          <cell r="A238" t="str">
            <v>Virginia Mountian Mint (Pycnanthemum virginianum)</v>
          </cell>
        </row>
        <row r="239">
          <cell r="A239" t="str">
            <v>Western Heath Aster (Symphyotrichum falcatum var falcatum = Aster falcatus)</v>
          </cell>
        </row>
        <row r="240">
          <cell r="A240" t="str">
            <v>Western Ironweed (Vernonia fasciculata)</v>
          </cell>
        </row>
        <row r="241">
          <cell r="A241" t="str">
            <v>Western Salsify (Tragopogon dubius)</v>
          </cell>
        </row>
        <row r="242">
          <cell r="A242" t="str">
            <v>Western Wallflower (Erysimum asperum)</v>
          </cell>
        </row>
        <row r="243">
          <cell r="A243" t="str">
            <v>Western Wild Rose (Rosa woodsii)</v>
          </cell>
        </row>
        <row r="244">
          <cell r="A244" t="str">
            <v>Western Yarrow (Achillea millefolium)</v>
          </cell>
        </row>
        <row r="245">
          <cell r="A245" t="str">
            <v>White Dutch Clover (Trifolium repens)</v>
          </cell>
        </row>
        <row r="246">
          <cell r="A246" t="str">
            <v>White or Rocket Larkspur (Delphinium carolinianum ssp. virescens )</v>
          </cell>
        </row>
        <row r="247">
          <cell r="A247" t="str">
            <v>White Prairie Aster (Symphyotrichum falcatum var. commutatum)</v>
          </cell>
        </row>
        <row r="248">
          <cell r="A248" t="str">
            <v>White Prairieclover (Dalea candida)</v>
          </cell>
        </row>
        <row r="249">
          <cell r="A249" t="str">
            <v>White Sage (Cudweed Sagewort) (Artemisia ludoviciana)</v>
          </cell>
        </row>
        <row r="250">
          <cell r="A250" t="str">
            <v>White Vervain (Verbena urticifolia)</v>
          </cell>
        </row>
        <row r="251">
          <cell r="A251" t="str">
            <v>White Wild Indigo (Baptisia alba var. macrophylla)</v>
          </cell>
        </row>
        <row r="252">
          <cell r="A252" t="str">
            <v>Whorled Milkweed (Asclepias verticillata)</v>
          </cell>
        </row>
        <row r="253">
          <cell r="A253" t="str">
            <v>Wild 4 O'Clock (Mirabillis nyctaginea)</v>
          </cell>
        </row>
        <row r="254">
          <cell r="A254" t="str">
            <v>Wild Alfalfa (Slimflower scurfpea) (Psoralidium tenuiflorum)</v>
          </cell>
        </row>
        <row r="255">
          <cell r="A255" t="str">
            <v>Wild Bergamot (Monarda fistulosa)</v>
          </cell>
        </row>
        <row r="256">
          <cell r="A256" t="str">
            <v>Wild Garlic (Allium canadense)</v>
          </cell>
        </row>
        <row r="257">
          <cell r="A257" t="str">
            <v>Wild Onion (Allium cernuum)</v>
          </cell>
        </row>
        <row r="258">
          <cell r="A258" t="str">
            <v>Wild Senna (Cassia hebecarpa)</v>
          </cell>
        </row>
        <row r="259">
          <cell r="A259" t="str">
            <v>Willowleaf Aster (Aster praeltus)</v>
          </cell>
        </row>
        <row r="260">
          <cell r="A260" t="str">
            <v>Winterfat (Krascheninnikovia lanata, Eurotia lanata, Ceratoides lanata)</v>
          </cell>
        </row>
        <row r="261">
          <cell r="A261" t="str">
            <v>Woolly Plantain (Plantago patagonica)</v>
          </cell>
        </row>
        <row r="262">
          <cell r="A262" t="str">
            <v xml:space="preserve">Yucca (Yucca glauca) </v>
          </cell>
        </row>
      </sheetData>
      <sheetData sheetId="6">
        <row r="14">
          <cell r="A14" t="str">
            <v>Lot #</v>
          </cell>
          <cell r="T14" t="str">
            <v>Total Price</v>
          </cell>
        </row>
        <row r="15">
          <cell r="A15" t="e">
            <v>#N/A</v>
          </cell>
          <cell r="T15" t="e">
            <v>#N/A</v>
          </cell>
        </row>
        <row r="16">
          <cell r="A16">
            <v>150112</v>
          </cell>
        </row>
        <row r="17">
          <cell r="A17" t="str">
            <v>WGB14587</v>
          </cell>
        </row>
        <row r="18">
          <cell r="A18" t="e">
            <v>#N/A</v>
          </cell>
        </row>
        <row r="19">
          <cell r="A19" t="e">
            <v>#N/A</v>
          </cell>
        </row>
        <row r="20">
          <cell r="A20" t="e">
            <v>#N/A</v>
          </cell>
        </row>
        <row r="21">
          <cell r="A21" t="e">
            <v>#N/A</v>
          </cell>
        </row>
        <row r="22">
          <cell r="A22" t="e">
            <v>#N/A</v>
          </cell>
        </row>
        <row r="23">
          <cell r="A23" t="e">
            <v>#N/A</v>
          </cell>
        </row>
        <row r="24">
          <cell r="A24" t="e">
            <v>#N/A</v>
          </cell>
        </row>
      </sheetData>
      <sheetData sheetId="7">
        <row r="4">
          <cell r="A4" t="str">
            <v>P.O. Box 81823 ~ 1600 Cornhusker Hwy ~ Lincoln, NE  68501</v>
          </cell>
        </row>
        <row r="5">
          <cell r="A5" t="str">
            <v>Phone (402) 438-1232 * Fax (402) 438-1068 * Email - info@millerseed.com</v>
          </cell>
        </row>
        <row r="7">
          <cell r="A7" t="str">
            <v>CRP Option #1</v>
          </cell>
        </row>
        <row r="9">
          <cell r="A9" t="str">
            <v xml:space="preserve">Lot# </v>
          </cell>
        </row>
        <row r="10">
          <cell r="A10" t="str">
            <v xml:space="preserve">Alfalfa </v>
          </cell>
        </row>
        <row r="11">
          <cell r="A11" t="str">
            <v>Red Clover</v>
          </cell>
        </row>
        <row r="12">
          <cell r="A12" t="str">
            <v>Alsike Clover</v>
          </cell>
        </row>
        <row r="13">
          <cell r="A13">
            <v>0</v>
          </cell>
        </row>
        <row r="14">
          <cell r="A14">
            <v>0</v>
          </cell>
        </row>
        <row r="15">
          <cell r="A15">
            <v>0</v>
          </cell>
        </row>
        <row r="16">
          <cell r="A16" t="str">
            <v>Other Crop</v>
          </cell>
        </row>
        <row r="17">
          <cell r="A17" t="str">
            <v>NOXIOUS WEEDS:</v>
          </cell>
        </row>
        <row r="18">
          <cell r="A18" t="str">
            <v>Seller makes no warranty, either expressed or implied except that the product conforms to the description on the label.  Buyer agrees that seller’s liability under this warranty is limited to the amount of the purchase prices and seller has no responsibility for special, consequential or contingent damages.</v>
          </cell>
        </row>
        <row r="22">
          <cell r="A22" t="str">
            <v>Miller Seed Company</v>
          </cell>
        </row>
        <row r="25">
          <cell r="A25" t="str">
            <v>P.O. Box 81823 ~ 1600 Cornhusker Hwy ~ Lincoln, NE  68501</v>
          </cell>
        </row>
        <row r="26">
          <cell r="A26" t="str">
            <v>Phone (402) 438-1232 * Fax (402) 438-1068 * Email - info@millerseed.com</v>
          </cell>
        </row>
        <row r="28">
          <cell r="A28" t="str">
            <v>CRP Option #1</v>
          </cell>
        </row>
        <row r="30">
          <cell r="A30" t="str">
            <v xml:space="preserve">Lot# </v>
          </cell>
        </row>
        <row r="31">
          <cell r="A31" t="str">
            <v xml:space="preserve">Alfalfa </v>
          </cell>
        </row>
        <row r="32">
          <cell r="A32" t="str">
            <v>Red Clover</v>
          </cell>
        </row>
        <row r="33">
          <cell r="A33" t="str">
            <v>Alsike Clover</v>
          </cell>
        </row>
        <row r="34">
          <cell r="A34">
            <v>0</v>
          </cell>
        </row>
        <row r="35">
          <cell r="A35">
            <v>0</v>
          </cell>
        </row>
        <row r="36">
          <cell r="A36">
            <v>0</v>
          </cell>
        </row>
        <row r="37">
          <cell r="A37" t="str">
            <v>Other Crop</v>
          </cell>
        </row>
        <row r="38">
          <cell r="A38" t="str">
            <v>NOXIOUS WEEDS:</v>
          </cell>
        </row>
        <row r="39">
          <cell r="A39" t="str">
            <v>Seller makes no warranty, either expressed or implied except that the product conforms to the description on the label.  Buyer agrees that seller’s liability under this warranty is limited to the amount of the purchase prices and seller has no responsibility for special, consequential or contingent damages.</v>
          </cell>
        </row>
        <row r="43">
          <cell r="A43" t="str">
            <v>Miller Seed Company</v>
          </cell>
        </row>
        <row r="46">
          <cell r="A46" t="str">
            <v>P.O. Box 81823 ~ 1600 Cornhusker Hwy ~ Lincoln, NE  68501</v>
          </cell>
        </row>
        <row r="47">
          <cell r="A47" t="str">
            <v>Phone (402) 438-1232 * Fax (402) 438-1068 * Email - info@millerseed.com</v>
          </cell>
        </row>
        <row r="49">
          <cell r="A49" t="str">
            <v>CRP Option #1</v>
          </cell>
        </row>
        <row r="51">
          <cell r="A51" t="str">
            <v xml:space="preserve">Lot# </v>
          </cell>
        </row>
        <row r="52">
          <cell r="A52" t="str">
            <v xml:space="preserve">Alfalfa </v>
          </cell>
        </row>
        <row r="53">
          <cell r="A53" t="str">
            <v>Red Clover</v>
          </cell>
        </row>
        <row r="54">
          <cell r="A54" t="str">
            <v>Alsike Clover</v>
          </cell>
        </row>
        <row r="55">
          <cell r="A55">
            <v>0</v>
          </cell>
        </row>
        <row r="56">
          <cell r="A56">
            <v>0</v>
          </cell>
        </row>
        <row r="57">
          <cell r="A57">
            <v>0</v>
          </cell>
        </row>
        <row r="58">
          <cell r="A58" t="str">
            <v>Other Crop</v>
          </cell>
        </row>
        <row r="59">
          <cell r="A59" t="str">
            <v>NOXIOUS WEEDS:</v>
          </cell>
        </row>
        <row r="60">
          <cell r="A60" t="str">
            <v>Seller makes no warranty, either expressed or implied except that the product conforms to the description on the label.  Buyer agrees that seller’s liability under this warranty is limited to the amount of the purchase prices and seller has no responsibility for special, consequential or contingent damages.</v>
          </cell>
        </row>
        <row r="64">
          <cell r="A64" t="str">
            <v>Miller Seed Company</v>
          </cell>
        </row>
        <row r="67">
          <cell r="A67" t="str">
            <v>P.O. Box 81823 ~ 1600 Cornhusker Hwy ~ Lincoln, NE  68501</v>
          </cell>
        </row>
        <row r="68">
          <cell r="A68" t="str">
            <v>Phone (402) 438-1232 * Fax (402) 438-1068 * Email - info@millerseed.com</v>
          </cell>
        </row>
        <row r="70">
          <cell r="A70" t="str">
            <v>CRP Option #1</v>
          </cell>
        </row>
        <row r="72">
          <cell r="A72" t="str">
            <v xml:space="preserve">Lot# </v>
          </cell>
        </row>
        <row r="73">
          <cell r="A73" t="str">
            <v xml:space="preserve">Alfalfa </v>
          </cell>
        </row>
        <row r="74">
          <cell r="A74" t="str">
            <v>Red Clover</v>
          </cell>
        </row>
        <row r="75">
          <cell r="A75" t="str">
            <v>Alsike Clover</v>
          </cell>
        </row>
        <row r="76">
          <cell r="A76">
            <v>0</v>
          </cell>
        </row>
        <row r="77">
          <cell r="A77">
            <v>0</v>
          </cell>
        </row>
        <row r="78">
          <cell r="A78">
            <v>0</v>
          </cell>
        </row>
        <row r="79">
          <cell r="A79" t="str">
            <v>Other Crop</v>
          </cell>
        </row>
        <row r="80">
          <cell r="A80" t="str">
            <v>NOXIOUS WEEDS:</v>
          </cell>
        </row>
        <row r="81">
          <cell r="A81" t="str">
            <v>Seller makes no warranty, either expressed or implied except that the product conforms to the description on the label.  Buyer agrees that seller’s liability under this warranty is limited to the amount of the purchase prices and seller has no responsibility for special, consequential or contingent damages.</v>
          </cell>
        </row>
      </sheetData>
      <sheetData sheetId="8">
        <row r="2">
          <cell r="A2">
            <v>1</v>
          </cell>
        </row>
        <row r="3">
          <cell r="A3">
            <v>2</v>
          </cell>
        </row>
        <row r="4">
          <cell r="A4">
            <v>3</v>
          </cell>
        </row>
        <row r="5">
          <cell r="A5">
            <v>4</v>
          </cell>
        </row>
        <row r="6">
          <cell r="A6">
            <v>5</v>
          </cell>
        </row>
        <row r="7">
          <cell r="A7">
            <v>6</v>
          </cell>
        </row>
        <row r="8">
          <cell r="A8">
            <v>7</v>
          </cell>
        </row>
        <row r="9">
          <cell r="A9">
            <v>8</v>
          </cell>
        </row>
        <row r="10">
          <cell r="A10">
            <v>9</v>
          </cell>
        </row>
        <row r="11">
          <cell r="A11">
            <v>10</v>
          </cell>
        </row>
        <row r="12">
          <cell r="A12">
            <v>11</v>
          </cell>
        </row>
        <row r="13">
          <cell r="A13">
            <v>12</v>
          </cell>
        </row>
        <row r="14">
          <cell r="A14">
            <v>13</v>
          </cell>
        </row>
        <row r="15">
          <cell r="A15">
            <v>14</v>
          </cell>
        </row>
        <row r="16">
          <cell r="A16">
            <v>15</v>
          </cell>
        </row>
        <row r="17">
          <cell r="A17">
            <v>16</v>
          </cell>
        </row>
        <row r="18">
          <cell r="A18">
            <v>17</v>
          </cell>
        </row>
        <row r="19">
          <cell r="A19">
            <v>18</v>
          </cell>
        </row>
        <row r="20">
          <cell r="A20">
            <v>19</v>
          </cell>
          <cell r="T20">
            <v>99</v>
          </cell>
        </row>
        <row r="21">
          <cell r="A21">
            <v>20</v>
          </cell>
        </row>
      </sheetData>
      <sheetData sheetId="9">
        <row r="2">
          <cell r="A2">
            <v>0</v>
          </cell>
        </row>
        <row r="3">
          <cell r="A3">
            <v>0</v>
          </cell>
        </row>
        <row r="5">
          <cell r="A5" t="str">
            <v>1600 Cornhusker Hwy ~ Lincoln, NE 68521</v>
          </cell>
        </row>
        <row r="6">
          <cell r="A6" t="str">
            <v>Phone (402) 438-1232</v>
          </cell>
        </row>
        <row r="7">
          <cell r="A7" t="str">
            <v>Mix %</v>
          </cell>
        </row>
        <row r="9">
          <cell r="A9" t="e">
            <v>#N/A</v>
          </cell>
        </row>
        <row r="10">
          <cell r="A10" t="e">
            <v>#N/A</v>
          </cell>
        </row>
        <row r="11">
          <cell r="A11" t="e">
            <v>#N/A</v>
          </cell>
        </row>
        <row r="12">
          <cell r="A12" t="e">
            <v>#N/A</v>
          </cell>
        </row>
        <row r="13">
          <cell r="A13" t="e">
            <v>#N/A</v>
          </cell>
        </row>
        <row r="14">
          <cell r="A14" t="e">
            <v>#N/A</v>
          </cell>
        </row>
        <row r="15">
          <cell r="A15" t="e">
            <v>#N/A</v>
          </cell>
        </row>
        <row r="16">
          <cell r="A16" t="e">
            <v>#N/A</v>
          </cell>
        </row>
        <row r="17">
          <cell r="A17" t="e">
            <v>#N/A</v>
          </cell>
        </row>
        <row r="18">
          <cell r="A18" t="e">
            <v>#N/A</v>
          </cell>
        </row>
        <row r="19">
          <cell r="A19" t="e">
            <v>#N/A</v>
          </cell>
        </row>
        <row r="22">
          <cell r="A22" t="str">
            <v>Seller makes no warranty either expressed or implied except that the product conforms to the description on the label. Buy agrees that seller's liability under this warranty is limited to the amount of the purchase prices and seller has no responsibility for special consequential or contingent damages.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NE-CPA-8 Page"/>
      <sheetName val="NE-CPA_8 Page 2"/>
      <sheetName val="Dealer Cert"/>
      <sheetName val="Mix 1"/>
      <sheetName val="Mix 2"/>
      <sheetName val="Mix 3"/>
      <sheetName val="PLS_FT2"/>
      <sheetName val="550 MIN-MAX"/>
    </sheetNames>
    <sheetDataSet>
      <sheetData sheetId="0"/>
      <sheetData sheetId="1"/>
      <sheetData sheetId="2"/>
      <sheetData sheetId="3"/>
      <sheetData sheetId="4"/>
      <sheetData sheetId="5"/>
      <sheetData sheetId="6"/>
      <sheetData sheetId="7">
        <row r="2">
          <cell r="A2" t="str">
            <v>Alkali Sacaton (Sporobolus airoides)</v>
          </cell>
          <cell r="B2">
            <v>40.36</v>
          </cell>
        </row>
        <row r="3">
          <cell r="A3" t="str">
            <v>Big Bluestem (Andropogon gerardii)</v>
          </cell>
          <cell r="B3">
            <v>3.79</v>
          </cell>
        </row>
        <row r="4">
          <cell r="A4" t="str">
            <v>Blue Grama (Bouteloua gracilis)</v>
          </cell>
          <cell r="B4">
            <v>18.940000000000001</v>
          </cell>
        </row>
        <row r="5">
          <cell r="A5" t="str">
            <v>Blue bunch Wheatgrass (Pseudoroegneria spicata)</v>
          </cell>
          <cell r="B5">
            <v>2.89</v>
          </cell>
        </row>
        <row r="6">
          <cell r="A6" t="str">
            <v>Buffalograss (Bouteloua dactyloides)</v>
          </cell>
          <cell r="B6">
            <v>1.29</v>
          </cell>
        </row>
        <row r="7">
          <cell r="A7" t="str">
            <v>Canada Bluejoint Reedgrass (Calamagrostis canadensis)</v>
          </cell>
          <cell r="B7">
            <v>88.1</v>
          </cell>
        </row>
        <row r="8">
          <cell r="A8" t="str">
            <v>Canada Wildrye (Elymus canadensis)</v>
          </cell>
          <cell r="B8">
            <v>2.64</v>
          </cell>
        </row>
        <row r="9">
          <cell r="A9" t="str">
            <v>Creeping Foxtail (Alopecurus arundinaceus)</v>
          </cell>
          <cell r="B9">
            <v>17.22</v>
          </cell>
        </row>
        <row r="10">
          <cell r="A10" t="str">
            <v>Crested Wheatgrass (Agropyron cristatum)</v>
          </cell>
          <cell r="B10">
            <v>4.0199999999999996</v>
          </cell>
        </row>
        <row r="11">
          <cell r="A11" t="str">
            <v>Eastern Gamagrass (Tripsacum dactyloides)</v>
          </cell>
          <cell r="B11">
            <v>0.17</v>
          </cell>
        </row>
        <row r="12">
          <cell r="A12" t="str">
            <v>Green Needlegrass (Nassella viridula)</v>
          </cell>
          <cell r="B12">
            <v>4.16</v>
          </cell>
        </row>
        <row r="13">
          <cell r="A13" t="str">
            <v>Indiangrass (Sorghastrum nutans)</v>
          </cell>
          <cell r="B13">
            <v>4.0199999999999996</v>
          </cell>
        </row>
        <row r="14">
          <cell r="A14" t="str">
            <v>Indian Ricegrass (Achnatherum hymenoides)</v>
          </cell>
          <cell r="B14">
            <v>3.72</v>
          </cell>
        </row>
        <row r="15">
          <cell r="A15" t="str">
            <v>Inland Saltgrass (Distichlis spicata)</v>
          </cell>
          <cell r="B15">
            <v>15.44</v>
          </cell>
        </row>
        <row r="16">
          <cell r="A16" t="str">
            <v>Intermediate Wheatgrass (Thinopyrum intermedium)</v>
          </cell>
          <cell r="B16">
            <v>2.02</v>
          </cell>
        </row>
        <row r="17">
          <cell r="A17" t="str">
            <v>Little Bluestem (Schizachyrium scoparium)</v>
          </cell>
          <cell r="B17">
            <v>5.97</v>
          </cell>
        </row>
        <row r="18">
          <cell r="A18" t="str">
            <v>Meadow Bromegrass (Bromus biebersteinii)</v>
          </cell>
          <cell r="B18">
            <v>1.63</v>
          </cell>
        </row>
        <row r="19">
          <cell r="A19" t="str">
            <v>Needleandthread (Hesperostipa comata)</v>
          </cell>
          <cell r="B19">
            <v>2.64</v>
          </cell>
        </row>
        <row r="20">
          <cell r="A20" t="str">
            <v>Oats (Avena sativa)</v>
          </cell>
          <cell r="B20">
            <v>0.45</v>
          </cell>
        </row>
        <row r="21">
          <cell r="A21" t="str">
            <v>Orchardgrass (Dactylis glomerata)</v>
          </cell>
          <cell r="B21">
            <v>15.01</v>
          </cell>
        </row>
        <row r="22">
          <cell r="A22" t="str">
            <v>Perennial Ryegrass (Lolium perenne)</v>
          </cell>
          <cell r="B22">
            <v>5.21</v>
          </cell>
        </row>
        <row r="23">
          <cell r="A23" t="str">
            <v>Porcupine Grass (Hesperostipa spartea)</v>
          </cell>
          <cell r="B23">
            <v>0.78</v>
          </cell>
        </row>
        <row r="24">
          <cell r="A24" t="str">
            <v>Prairie Sandreed (Calamovilfa longifolia)</v>
          </cell>
          <cell r="B24">
            <v>6.28</v>
          </cell>
        </row>
        <row r="25">
          <cell r="A25" t="str">
            <v>Prairie Cordgrass (Spartina pectinata)</v>
          </cell>
          <cell r="B25">
            <v>2.42</v>
          </cell>
        </row>
        <row r="26">
          <cell r="A26" t="str">
            <v>Prairie Dropseed (Sporobolus heterolepis)</v>
          </cell>
          <cell r="B26">
            <v>27.55</v>
          </cell>
        </row>
        <row r="27">
          <cell r="A27" t="str">
            <v>Prairie Junegrass (Koeleria macrantha)</v>
          </cell>
          <cell r="B27">
            <v>53.15</v>
          </cell>
        </row>
        <row r="28">
          <cell r="A28" t="str">
            <v>Pubescent Wheatgrass</v>
          </cell>
          <cell r="B28">
            <v>2.02</v>
          </cell>
        </row>
        <row r="29">
          <cell r="A29" t="str">
            <v>Rough (Tall) Dropseed (Sporobolus clandestinus)</v>
          </cell>
          <cell r="B29">
            <v>34.44</v>
          </cell>
        </row>
        <row r="30">
          <cell r="A30" t="str">
            <v>Russian Wildrye (Psathyrostachys juncea)</v>
          </cell>
          <cell r="B30">
            <v>4.0199999999999996</v>
          </cell>
        </row>
        <row r="31">
          <cell r="A31" t="str">
            <v>Sand Bluestem (Andropogon hallii) Champ Variety</v>
          </cell>
          <cell r="B31">
            <v>3.79</v>
          </cell>
        </row>
        <row r="32">
          <cell r="A32" t="str">
            <v>Sand Bluestem (Andropogon hallii)</v>
          </cell>
          <cell r="B32">
            <v>2.59</v>
          </cell>
        </row>
        <row r="33">
          <cell r="A33" t="str">
            <v>Sand Dropseed (Sporobolus cryptandrus)</v>
          </cell>
          <cell r="B33">
            <v>119.38</v>
          </cell>
        </row>
        <row r="34">
          <cell r="A34" t="str">
            <v>Sand Lovegrass (Eragrostis trichodes)</v>
          </cell>
          <cell r="B34">
            <v>29.84</v>
          </cell>
        </row>
        <row r="35">
          <cell r="A35" t="str">
            <v>Sideoats Grama (Bouteloua curtipendula)</v>
          </cell>
          <cell r="B35">
            <v>4.38</v>
          </cell>
        </row>
        <row r="36">
          <cell r="A36" t="str">
            <v>Slender Wheatgrass (Elymus trachycaulus)</v>
          </cell>
          <cell r="B36">
            <v>3.65</v>
          </cell>
        </row>
        <row r="37">
          <cell r="A37" t="str">
            <v>Smooth Bromegrass (Bromus inermis)</v>
          </cell>
          <cell r="B37">
            <v>3.12</v>
          </cell>
        </row>
        <row r="38">
          <cell r="A38" t="str">
            <v>Switchgrass (Panicum virgatum)</v>
          </cell>
          <cell r="B38">
            <v>8.93</v>
          </cell>
        </row>
        <row r="39">
          <cell r="A39" t="str">
            <v>Tall Fescue (Schedonorus arundinaceus)</v>
          </cell>
          <cell r="B39">
            <v>5.2</v>
          </cell>
        </row>
        <row r="40">
          <cell r="A40" t="str">
            <v>Tall Wheatgrass (Thinopyrum ponticum)</v>
          </cell>
          <cell r="B40">
            <v>1.81</v>
          </cell>
        </row>
        <row r="41">
          <cell r="A41" t="str">
            <v>Thickspike Wheatgrass (Elymus lanceolatus)</v>
          </cell>
          <cell r="B41">
            <v>3.51</v>
          </cell>
        </row>
        <row r="42">
          <cell r="A42" t="str">
            <v>Timothy (Phelum pratense)</v>
          </cell>
          <cell r="B42">
            <v>28.24</v>
          </cell>
        </row>
        <row r="43">
          <cell r="A43" t="str">
            <v>Virginia Wildrye (Elymus virginicus)</v>
          </cell>
          <cell r="B43">
            <v>1.68</v>
          </cell>
        </row>
        <row r="44">
          <cell r="A44" t="str">
            <v>Western Wheatgrass (Pascopyrum smithii )</v>
          </cell>
          <cell r="B44">
            <v>2.5299999999999998</v>
          </cell>
        </row>
        <row r="45">
          <cell r="A45" t="str">
            <v>Wheatgrass Hybrid (Newhy variety)</v>
          </cell>
          <cell r="B45">
            <v>3.1</v>
          </cell>
        </row>
        <row r="46">
          <cell r="A46">
            <v>0</v>
          </cell>
          <cell r="B46">
            <v>0</v>
          </cell>
        </row>
        <row r="47">
          <cell r="A47">
            <v>0</v>
          </cell>
          <cell r="B47">
            <v>0</v>
          </cell>
        </row>
        <row r="48">
          <cell r="A48">
            <v>0</v>
          </cell>
          <cell r="B48">
            <v>0</v>
          </cell>
        </row>
        <row r="49">
          <cell r="A49">
            <v>0</v>
          </cell>
          <cell r="B49">
            <v>0</v>
          </cell>
        </row>
        <row r="50">
          <cell r="A50">
            <v>0</v>
          </cell>
          <cell r="B50">
            <v>0</v>
          </cell>
        </row>
        <row r="51">
          <cell r="A51">
            <v>0</v>
          </cell>
          <cell r="B51">
            <v>0</v>
          </cell>
        </row>
        <row r="52">
          <cell r="A52">
            <v>0</v>
          </cell>
          <cell r="B52">
            <v>0</v>
          </cell>
        </row>
        <row r="53">
          <cell r="A53">
            <v>0</v>
          </cell>
          <cell r="B53">
            <v>0</v>
          </cell>
        </row>
        <row r="54">
          <cell r="A54">
            <v>0</v>
          </cell>
          <cell r="B54">
            <v>0</v>
          </cell>
        </row>
        <row r="55">
          <cell r="A55">
            <v>0</v>
          </cell>
          <cell r="B55">
            <v>0</v>
          </cell>
        </row>
        <row r="56">
          <cell r="A56">
            <v>0</v>
          </cell>
          <cell r="B56">
            <v>0</v>
          </cell>
        </row>
        <row r="57">
          <cell r="A57">
            <v>0</v>
          </cell>
          <cell r="B57">
            <v>0</v>
          </cell>
        </row>
        <row r="58">
          <cell r="A58">
            <v>0</v>
          </cell>
          <cell r="B58">
            <v>0</v>
          </cell>
        </row>
        <row r="59">
          <cell r="A59">
            <v>0</v>
          </cell>
          <cell r="B59">
            <v>0</v>
          </cell>
        </row>
        <row r="60">
          <cell r="A60">
            <v>0</v>
          </cell>
          <cell r="B60">
            <v>0</v>
          </cell>
        </row>
        <row r="61">
          <cell r="A61">
            <v>0</v>
          </cell>
          <cell r="B61">
            <v>0</v>
          </cell>
        </row>
        <row r="62">
          <cell r="A62">
            <v>0</v>
          </cell>
          <cell r="B62">
            <v>0</v>
          </cell>
        </row>
        <row r="63">
          <cell r="A63">
            <v>0</v>
          </cell>
          <cell r="B63">
            <v>0</v>
          </cell>
        </row>
        <row r="64">
          <cell r="A64">
            <v>0</v>
          </cell>
          <cell r="B64">
            <v>0</v>
          </cell>
        </row>
        <row r="65">
          <cell r="A65">
            <v>0</v>
          </cell>
          <cell r="B65">
            <v>0</v>
          </cell>
        </row>
        <row r="66">
          <cell r="A66">
            <v>0</v>
          </cell>
          <cell r="B66">
            <v>0</v>
          </cell>
        </row>
        <row r="67">
          <cell r="A67">
            <v>0</v>
          </cell>
          <cell r="B67">
            <v>0</v>
          </cell>
        </row>
        <row r="68">
          <cell r="A68">
            <v>0</v>
          </cell>
          <cell r="B68">
            <v>0</v>
          </cell>
        </row>
        <row r="69">
          <cell r="A69">
            <v>0</v>
          </cell>
          <cell r="B69">
            <v>0</v>
          </cell>
        </row>
        <row r="70">
          <cell r="A70">
            <v>0</v>
          </cell>
          <cell r="B70">
            <v>0</v>
          </cell>
        </row>
        <row r="71">
          <cell r="A71">
            <v>0</v>
          </cell>
          <cell r="B71">
            <v>0</v>
          </cell>
        </row>
        <row r="72">
          <cell r="A72">
            <v>0</v>
          </cell>
          <cell r="B72">
            <v>0</v>
          </cell>
        </row>
        <row r="73">
          <cell r="A73">
            <v>0</v>
          </cell>
          <cell r="B73">
            <v>0</v>
          </cell>
        </row>
        <row r="74">
          <cell r="A74">
            <v>0</v>
          </cell>
          <cell r="B74">
            <v>0</v>
          </cell>
        </row>
        <row r="75">
          <cell r="A75">
            <v>0</v>
          </cell>
          <cell r="B75">
            <v>0</v>
          </cell>
        </row>
        <row r="76">
          <cell r="A76">
            <v>0</v>
          </cell>
          <cell r="B76">
            <v>0</v>
          </cell>
        </row>
        <row r="77">
          <cell r="B77">
            <v>0</v>
          </cell>
        </row>
        <row r="78">
          <cell r="B78">
            <v>0</v>
          </cell>
        </row>
        <row r="79">
          <cell r="B79">
            <v>0</v>
          </cell>
        </row>
        <row r="80">
          <cell r="B80">
            <v>0</v>
          </cell>
        </row>
        <row r="81">
          <cell r="A81">
            <v>0</v>
          </cell>
          <cell r="B81">
            <v>0</v>
          </cell>
        </row>
        <row r="82">
          <cell r="A82" t="str">
            <v>Alfalfa, Grazer</v>
          </cell>
          <cell r="B82">
            <v>5.21</v>
          </cell>
        </row>
        <row r="83">
          <cell r="A83" t="str">
            <v>Alfalfa, VNS</v>
          </cell>
          <cell r="B83">
            <v>4.59</v>
          </cell>
        </row>
        <row r="84">
          <cell r="A84" t="str">
            <v>Alleghney Monkey Flower (Mimulus ringens)</v>
          </cell>
          <cell r="B84">
            <v>734.62</v>
          </cell>
        </row>
        <row r="85">
          <cell r="A85" t="str">
            <v>Alsike Clover (Trifolium hybridum)</v>
          </cell>
          <cell r="B85">
            <v>16.069788797061523</v>
          </cell>
        </row>
        <row r="86">
          <cell r="A86" t="str">
            <v>Alumroot (Heuchera richardsonii)</v>
          </cell>
          <cell r="B86">
            <v>252.53</v>
          </cell>
        </row>
        <row r="87">
          <cell r="A87" t="str">
            <v>American Germander (Teucrium canadense)</v>
          </cell>
          <cell r="B87">
            <v>6</v>
          </cell>
        </row>
        <row r="88">
          <cell r="A88" t="str">
            <v>American Vetch (Vicia americana)</v>
          </cell>
          <cell r="B88">
            <v>0.75374196510560143</v>
          </cell>
        </row>
        <row r="89">
          <cell r="A89" t="str">
            <v>Annual or Common Sunflower (Helianthus mollis)</v>
          </cell>
          <cell r="B89">
            <v>1.0771120293847567</v>
          </cell>
        </row>
        <row r="90">
          <cell r="A90" t="str">
            <v>Arkansas Rose (Rosa arkansana)</v>
          </cell>
          <cell r="B90">
            <v>0.92610192837465566</v>
          </cell>
        </row>
        <row r="91">
          <cell r="A91" t="str">
            <v>Aromatic Aster (Symphyotrichum oblongifolium = Aster oblongifolium)</v>
          </cell>
          <cell r="B91">
            <v>118.44</v>
          </cell>
        </row>
        <row r="92">
          <cell r="A92" t="str">
            <v>Ashy Sunflower (Helianthus mollis)</v>
          </cell>
          <cell r="B92">
            <v>4.63</v>
          </cell>
        </row>
        <row r="93">
          <cell r="A93" t="str">
            <v>Azure or Sky Blue Aster (Symphyotrichum oolentangiense = Aster azureus)</v>
          </cell>
          <cell r="B93">
            <v>30.11937557392103</v>
          </cell>
        </row>
        <row r="94">
          <cell r="A94" t="str">
            <v>Baldwin's Ironweed (Vernonia baldwinii)</v>
          </cell>
          <cell r="B94">
            <v>16.020339761248852</v>
          </cell>
        </row>
        <row r="95">
          <cell r="A95" t="str">
            <v>Beggar-ticks (Bidens frondosa)</v>
          </cell>
          <cell r="B95">
            <v>4.4834710743801649</v>
          </cell>
        </row>
        <row r="96">
          <cell r="A96" t="str">
            <v>Birdsfoot Trefoil (Lotus corniculatus)</v>
          </cell>
          <cell r="B96">
            <v>8.61</v>
          </cell>
        </row>
        <row r="97">
          <cell r="A97" t="str">
            <v>Black-eyed Susan (Rudbeckia hirta)</v>
          </cell>
          <cell r="B97">
            <v>36.174471992653814</v>
          </cell>
        </row>
        <row r="98">
          <cell r="A98" t="str">
            <v>Blacksamson or Purple Coneflower (Echinacea angustifolia)</v>
          </cell>
          <cell r="B98">
            <v>5.78</v>
          </cell>
        </row>
        <row r="99">
          <cell r="A99" t="str">
            <v>Blanketflower (Gaillardia aristata)</v>
          </cell>
          <cell r="B99">
            <v>4.2799816345270889</v>
          </cell>
        </row>
        <row r="100">
          <cell r="A100" t="str">
            <v>Blue Flag Iris (Iris virginica shrevei)</v>
          </cell>
          <cell r="B100">
            <v>0.37</v>
          </cell>
        </row>
        <row r="101">
          <cell r="A101" t="str">
            <v>Blue Flax (Linum perenne)</v>
          </cell>
          <cell r="B101">
            <v>6.77</v>
          </cell>
        </row>
        <row r="102">
          <cell r="A102" t="str">
            <v>Blue Lobelia (Lobelia siphilitica)</v>
          </cell>
          <cell r="B102">
            <v>434.27</v>
          </cell>
        </row>
        <row r="103">
          <cell r="A103" t="str">
            <v>Blue Vervain (Verbena hastata)</v>
          </cell>
          <cell r="B103">
            <v>36.73094582185491</v>
          </cell>
        </row>
        <row r="104">
          <cell r="A104" t="str">
            <v>Boneset (Eupatorium perfoliatum)</v>
          </cell>
          <cell r="B104">
            <v>68.568457300275483</v>
          </cell>
        </row>
        <row r="105">
          <cell r="A105" t="str">
            <v>Breadroot Scurfpea (Pediomelum esculentum)</v>
          </cell>
          <cell r="B105">
            <v>0.4</v>
          </cell>
        </row>
        <row r="106">
          <cell r="A106" t="str">
            <v>Broadleaf Beardtongue</v>
          </cell>
          <cell r="B106">
            <v>7.2</v>
          </cell>
        </row>
        <row r="107">
          <cell r="A107" t="str">
            <v>Brown-eyed Susan (Rudbeckia trilobata)</v>
          </cell>
          <cell r="B107">
            <v>12.488521579430671</v>
          </cell>
        </row>
        <row r="108">
          <cell r="A108" t="str">
            <v>Bush Morning Glory (Ipomoea leptophylla)</v>
          </cell>
          <cell r="B108">
            <v>8.8682277318640951E-2</v>
          </cell>
        </row>
        <row r="109">
          <cell r="A109" t="str">
            <v>Butterfly Milkweed (Asclepias tuberosa)</v>
          </cell>
          <cell r="B109">
            <v>1.6069788797061524</v>
          </cell>
        </row>
        <row r="110">
          <cell r="A110" t="str">
            <v>Campor Weed (Heterotheca latifolia)</v>
          </cell>
          <cell r="B110">
            <v>24.862488521579429</v>
          </cell>
        </row>
        <row r="111">
          <cell r="A111" t="str">
            <v>Canada Goldenrod (Solidago canadensis)</v>
          </cell>
          <cell r="B111">
            <v>105.6</v>
          </cell>
        </row>
        <row r="112">
          <cell r="A112" t="str">
            <v>Canada Milkvetch (Astragalus canadensis)</v>
          </cell>
          <cell r="B112">
            <v>6.2098255280073458</v>
          </cell>
        </row>
        <row r="113">
          <cell r="A113" t="str">
            <v>Canada or Showy Tick-trefoil (Desmodium canadense)</v>
          </cell>
          <cell r="B113">
            <v>2.0202020202020203</v>
          </cell>
        </row>
        <row r="114">
          <cell r="A114" t="str">
            <v>Candle Anemone (Anemone cylindrica)</v>
          </cell>
          <cell r="B114">
            <v>9.5500459136822773</v>
          </cell>
        </row>
        <row r="115">
          <cell r="A115" t="str">
            <v>Cardinal Flower (Lobelia cardinalis)</v>
          </cell>
          <cell r="B115">
            <v>259.24605142332416</v>
          </cell>
        </row>
        <row r="116">
          <cell r="A116" t="str">
            <v>Cicer or Chick-pea Milkvetch (Astragalus cicer)</v>
          </cell>
          <cell r="B116">
            <v>2.81</v>
          </cell>
        </row>
        <row r="117">
          <cell r="A117" t="str">
            <v>Clasping Coneflower (Dracopis amplexicaulis)</v>
          </cell>
          <cell r="B117">
            <v>36.73094582185491</v>
          </cell>
        </row>
        <row r="118">
          <cell r="A118" t="str">
            <v>Common Evening Primrose (Oenothera biennis)</v>
          </cell>
          <cell r="B118">
            <v>31.588613406795226</v>
          </cell>
        </row>
        <row r="119">
          <cell r="A119" t="str">
            <v>Common Milkweed (Asclepias syriaca)</v>
          </cell>
          <cell r="B119">
            <v>1.89</v>
          </cell>
        </row>
        <row r="120">
          <cell r="A120" t="str">
            <v>Compass Plant (Silphium laciniatum)</v>
          </cell>
          <cell r="B120">
            <v>0.24242424242424243</v>
          </cell>
        </row>
        <row r="121">
          <cell r="A121" t="str">
            <v>Creamy false indigo (Baptisa bracteata)</v>
          </cell>
          <cell r="B121">
            <v>0.62</v>
          </cell>
        </row>
        <row r="122">
          <cell r="A122" t="str">
            <v>Crimson Clover (Trifollurn incarnetum)</v>
          </cell>
          <cell r="B122">
            <v>3.4366391184573004</v>
          </cell>
        </row>
        <row r="123">
          <cell r="A123" t="str">
            <v>Cudweed Sagewort (Artemisia ludoviciana)</v>
          </cell>
          <cell r="B123">
            <v>92.929292929292927</v>
          </cell>
        </row>
        <row r="124">
          <cell r="A124" t="str">
            <v>Culvers Root (Veronicastrum virginicum)</v>
          </cell>
          <cell r="B124">
            <v>275.48</v>
          </cell>
        </row>
        <row r="125">
          <cell r="A125" t="str">
            <v>Cup Plant (Silphium perfoliatum)</v>
          </cell>
          <cell r="B125">
            <v>1.4711891643709825</v>
          </cell>
        </row>
        <row r="126">
          <cell r="A126" t="str">
            <v>Curly Cup Gumweed (Grindelia squarrosa)</v>
          </cell>
          <cell r="B126">
            <v>13.016988062442607</v>
          </cell>
        </row>
        <row r="127">
          <cell r="A127" t="str">
            <v>Cutleaf Coneflower (Rudbeckia laciniata)</v>
          </cell>
          <cell r="B127">
            <v>9.3308310376492187</v>
          </cell>
        </row>
        <row r="128">
          <cell r="A128" t="str">
            <v>Cutleaf Ironplant (Machaeranthera pinnatifida)</v>
          </cell>
          <cell r="B128">
            <v>28.14</v>
          </cell>
        </row>
        <row r="129">
          <cell r="A129" t="str">
            <v>Deer Vetch (Lotus unifoliolatus)</v>
          </cell>
          <cell r="B129">
            <v>1.83</v>
          </cell>
        </row>
        <row r="130">
          <cell r="A130" t="str">
            <v>Dotted Bee Balm (Monarda punctata)</v>
          </cell>
          <cell r="B130">
            <v>37.47</v>
          </cell>
        </row>
        <row r="131">
          <cell r="A131" t="str">
            <v>Dotted Gayfeather (Liatris punctata)</v>
          </cell>
          <cell r="B131">
            <v>3.17</v>
          </cell>
        </row>
        <row r="132">
          <cell r="A132" t="str">
            <v>Entire-leaved Rosinweed  (Silphium integrifolium)</v>
          </cell>
          <cell r="B132">
            <v>0.78955463728191</v>
          </cell>
        </row>
        <row r="133">
          <cell r="A133" t="str">
            <v>False or Oxeye Sunflower (Heliopsis helianthoides)</v>
          </cell>
          <cell r="B133">
            <v>2.39</v>
          </cell>
        </row>
        <row r="134">
          <cell r="A134" t="str">
            <v>False-boneset (Brickellia eupatorioides)</v>
          </cell>
          <cell r="B134">
            <v>12.007369146005511</v>
          </cell>
        </row>
        <row r="135">
          <cell r="A135" t="str">
            <v>Field Snake Cotton (Froelichia floridana)</v>
          </cell>
          <cell r="B135">
            <v>3.0061065197428833</v>
          </cell>
        </row>
        <row r="136">
          <cell r="A136" t="str">
            <v>Fourpoint Evening Primrose (Oenothera rhombipetala)</v>
          </cell>
          <cell r="B136">
            <v>57.688246097337007</v>
          </cell>
        </row>
        <row r="137">
          <cell r="A137" t="str">
            <v>Fourwing saltbush (Atriplex canescens)</v>
          </cell>
          <cell r="B137">
            <v>1.1000000000000001</v>
          </cell>
        </row>
        <row r="138">
          <cell r="A138" t="str">
            <v>Foxtail Prairie Clover (Dalea leporina)</v>
          </cell>
          <cell r="B138">
            <v>4.9400000000000004</v>
          </cell>
        </row>
        <row r="139">
          <cell r="A139" t="str">
            <v>Fringed Sagewort (Artemisia frigida)</v>
          </cell>
          <cell r="B139">
            <v>104.13223140495867</v>
          </cell>
        </row>
        <row r="140">
          <cell r="A140" t="str">
            <v>Golden Alexander (Zizia aurea)</v>
          </cell>
          <cell r="B140">
            <v>4.0404040404040407</v>
          </cell>
        </row>
        <row r="141">
          <cell r="A141" t="str">
            <v>Goldentop (Euthamia gymnospermoides)</v>
          </cell>
          <cell r="B141">
            <v>173.71</v>
          </cell>
        </row>
        <row r="142">
          <cell r="A142" t="str">
            <v>Grass Leaved Goldenrod (Euthamia graminifolia)</v>
          </cell>
          <cell r="B142">
            <v>173.71</v>
          </cell>
        </row>
        <row r="143">
          <cell r="A143" t="str">
            <v>Grayhead Coneflower (Ratibida pinnata)</v>
          </cell>
          <cell r="B143">
            <v>9.8140495867768589</v>
          </cell>
        </row>
        <row r="144">
          <cell r="A144" t="str">
            <v>Great Blue Lobelia (Lobelia siphilitica)</v>
          </cell>
          <cell r="B144">
            <v>174.66</v>
          </cell>
        </row>
        <row r="145">
          <cell r="A145" t="str">
            <v>Groundplum Milkvetch (Astragalus crassicarpus)</v>
          </cell>
          <cell r="B145">
            <v>1.6</v>
          </cell>
        </row>
        <row r="146">
          <cell r="A146" t="str">
            <v>Hairy (Winter) Vetch (Vicia villosa)</v>
          </cell>
          <cell r="B146">
            <v>0.46</v>
          </cell>
        </row>
        <row r="147">
          <cell r="A147" t="str">
            <v>Hairy 4 O'Clock (Mirabilis hirsuta)</v>
          </cell>
          <cell r="B147">
            <v>2.4300000000000002</v>
          </cell>
        </row>
        <row r="148">
          <cell r="A148" t="str">
            <v>Hairy Golden Aster (Heterotheca villosa)</v>
          </cell>
          <cell r="B148">
            <v>25.8</v>
          </cell>
        </row>
        <row r="149">
          <cell r="A149" t="str">
            <v>Heath Aster or White Heath Aster (Symphyotrichum ericoides = Aster ericoides)</v>
          </cell>
          <cell r="B149">
            <v>73.459999999999994</v>
          </cell>
        </row>
        <row r="150">
          <cell r="A150" t="str">
            <v>Hoary Vervain (Verbena stricta)</v>
          </cell>
          <cell r="B150">
            <v>13.45</v>
          </cell>
        </row>
        <row r="151">
          <cell r="A151" t="str">
            <v>Illinois Bundleflower (Desmanthus illinoensis)</v>
          </cell>
          <cell r="B151">
            <v>1.9513314967860422</v>
          </cell>
        </row>
        <row r="152">
          <cell r="A152" t="str">
            <v>Illinois Tickclover (Desmodium illinoense)</v>
          </cell>
          <cell r="B152">
            <v>1.5426997245179064</v>
          </cell>
        </row>
        <row r="153">
          <cell r="A153" t="str">
            <v>Jerusalem Artichoke (Helianthus tuberosus)</v>
          </cell>
          <cell r="B153">
            <v>2.7412993572084483</v>
          </cell>
        </row>
        <row r="154">
          <cell r="A154" t="str">
            <v>Lacy Phacelia  or Scorpionweed (Phacelia hastata)</v>
          </cell>
          <cell r="B154">
            <v>5.62</v>
          </cell>
        </row>
        <row r="155">
          <cell r="A155" t="str">
            <v>Ladino or White Clover (Trifollurn repens)</v>
          </cell>
          <cell r="B155">
            <v>20.010330578512395</v>
          </cell>
        </row>
        <row r="156">
          <cell r="A156" t="str">
            <v>Lanceleaf Coreopsis (Coreopsis lanceolata)</v>
          </cell>
          <cell r="B156">
            <v>5.07346189164371</v>
          </cell>
        </row>
        <row r="157">
          <cell r="A157" t="str">
            <v>Late or Giant Goldenrod (Solidago gigantea)</v>
          </cell>
          <cell r="B157">
            <v>16.07</v>
          </cell>
        </row>
        <row r="158">
          <cell r="A158" t="str">
            <v>Leadplant (Amorpha canescens)</v>
          </cell>
          <cell r="B158">
            <v>4.4800000000000004</v>
          </cell>
        </row>
        <row r="159">
          <cell r="A159" t="str">
            <v>Lemon Mint or Lemon Bee Balm (Monarda citriodora)</v>
          </cell>
          <cell r="B159">
            <v>33.057851239669418</v>
          </cell>
        </row>
        <row r="160">
          <cell r="A160" t="str">
            <v>Maryland Senna (Senna marilandica)</v>
          </cell>
          <cell r="B160">
            <v>0.47</v>
          </cell>
        </row>
        <row r="161">
          <cell r="A161" t="str">
            <v>Maximillian Sunflower (Helianthus maximiliani)</v>
          </cell>
          <cell r="B161">
            <v>4.5078053259871442</v>
          </cell>
        </row>
        <row r="162">
          <cell r="A162" t="str">
            <v>Mexican Hat (Ratibida peduncularis)</v>
          </cell>
          <cell r="B162">
            <v>16.921579430670342</v>
          </cell>
        </row>
        <row r="163">
          <cell r="A163" t="str">
            <v>Missouri Evening Primrose (Oenothera macrocarpa ssp. macrocarpa)</v>
          </cell>
          <cell r="B163">
            <v>1.7263544536271809</v>
          </cell>
        </row>
        <row r="164">
          <cell r="A164" t="str">
            <v>Missouri Goldenrod (Solidago missouriensis)</v>
          </cell>
          <cell r="B164">
            <v>45.91</v>
          </cell>
        </row>
        <row r="165">
          <cell r="A165" t="str">
            <v>New England Aster (Symphyotrichum novae-angliae = Aster novae-angliae)</v>
          </cell>
          <cell r="B165">
            <v>24.242424242424242</v>
          </cell>
        </row>
        <row r="166">
          <cell r="A166" t="str">
            <v>New Jersey Tea (Ceanothus americanus)</v>
          </cell>
          <cell r="B166">
            <v>2.5711662075298438</v>
          </cell>
        </row>
        <row r="167">
          <cell r="A167" t="str">
            <v>Obedience Plant (Physostegia virginiana)</v>
          </cell>
          <cell r="B167">
            <v>4.0404040404040407</v>
          </cell>
        </row>
        <row r="168">
          <cell r="A168" t="str">
            <v>Ohio Spiderwort (Tradescantia ohiensis)</v>
          </cell>
          <cell r="B168">
            <v>2.94</v>
          </cell>
        </row>
        <row r="169">
          <cell r="A169" t="str">
            <v>Pale Purple Coneflower (Echinacea pallida)</v>
          </cell>
          <cell r="B169">
            <v>2.4334251606978881</v>
          </cell>
        </row>
        <row r="170">
          <cell r="A170" t="str">
            <v>Pink Poppymallow (Callirhoe alcaeoides)</v>
          </cell>
          <cell r="B170">
            <v>2.0499999999999998</v>
          </cell>
        </row>
        <row r="171">
          <cell r="A171" t="str">
            <v>Pitcher or Blue Sage (Salvia azurea)</v>
          </cell>
          <cell r="B171">
            <v>6.89</v>
          </cell>
        </row>
        <row r="172">
          <cell r="A172" t="str">
            <v xml:space="preserve">Plains Bee Balm (Monarda pectinata) </v>
          </cell>
          <cell r="B172">
            <v>42.33</v>
          </cell>
        </row>
        <row r="173">
          <cell r="A173" t="str">
            <v>Plains Coreopsis (Coreopsis tinctoria)</v>
          </cell>
          <cell r="B173">
            <v>73.972038567493115</v>
          </cell>
        </row>
        <row r="174">
          <cell r="A174" t="str">
            <v>Plains Sunflower (Helianthus petiolaris)</v>
          </cell>
          <cell r="B174">
            <v>2.6242883379247015</v>
          </cell>
        </row>
        <row r="175">
          <cell r="A175" t="str">
            <v>Plains Wild (False) Indigo(Baptisia bracteata)</v>
          </cell>
          <cell r="B175">
            <v>0.62</v>
          </cell>
        </row>
        <row r="176">
          <cell r="A176" t="str">
            <v>Prairie Cinquefoil (Drymocallis arguta)</v>
          </cell>
          <cell r="B176">
            <v>101.1</v>
          </cell>
        </row>
        <row r="177">
          <cell r="A177" t="str">
            <v>Prairie Coreopsis (Coreopsis palmata)</v>
          </cell>
          <cell r="B177">
            <v>4.5913682277318637</v>
          </cell>
        </row>
        <row r="178">
          <cell r="A178" t="str">
            <v>Prairie Gentain (Eustoma exaltatum syn: E grandiflorum)</v>
          </cell>
          <cell r="B178">
            <v>51.42</v>
          </cell>
        </row>
        <row r="179">
          <cell r="A179" t="str">
            <v>Prairie Larkspur (Delphinium carolinianum ssp. virescens )</v>
          </cell>
          <cell r="B179">
            <v>17.2</v>
          </cell>
        </row>
        <row r="180">
          <cell r="A180" t="str">
            <v>Prairie Phlox (Phlox pilosa)</v>
          </cell>
          <cell r="B180">
            <v>6.98</v>
          </cell>
        </row>
        <row r="181">
          <cell r="A181" t="str">
            <v>Prairie Ragwort (Packera plattensis)</v>
          </cell>
          <cell r="B181">
            <v>53.68</v>
          </cell>
        </row>
        <row r="182">
          <cell r="A182" t="str">
            <v>Prairie Sainfoin (Onobrychis viciifolia)</v>
          </cell>
          <cell r="B182">
            <v>0.69421487603305787</v>
          </cell>
        </row>
        <row r="183">
          <cell r="A183" t="str">
            <v>Prairie Spiderwort (Tradescantia occidentalis)</v>
          </cell>
          <cell r="B183">
            <v>3.0964187327823693</v>
          </cell>
        </row>
        <row r="184">
          <cell r="A184" t="str">
            <v>Prairie Violet (Viola pedatifida)</v>
          </cell>
          <cell r="B184">
            <v>1.1000000000000001</v>
          </cell>
        </row>
        <row r="185">
          <cell r="A185" t="str">
            <v>Prickly Poppy (Argemone polyanthemos)</v>
          </cell>
          <cell r="B185">
            <v>12.68</v>
          </cell>
        </row>
        <row r="186">
          <cell r="A186" t="str">
            <v>Purple Coneflower (Echinacea purpurea)</v>
          </cell>
          <cell r="B186">
            <v>2.6552800734618915</v>
          </cell>
        </row>
        <row r="187">
          <cell r="A187" t="str">
            <v>Purple Poppymallow (Callirhoe involucrata)</v>
          </cell>
          <cell r="B187">
            <v>2.8041781450872358</v>
          </cell>
        </row>
        <row r="188">
          <cell r="A188" t="str">
            <v>Purple Prairieclover (Dalea purpurea)</v>
          </cell>
          <cell r="B188">
            <v>7.2773186409550048</v>
          </cell>
        </row>
        <row r="189">
          <cell r="A189" t="str">
            <v>Ragweed, Common (Ambrosia artemisiifolia)</v>
          </cell>
          <cell r="B189">
            <v>5.07</v>
          </cell>
        </row>
        <row r="190">
          <cell r="A190" t="str">
            <v>Ragweed, Western (Ambrosia psilostachya)</v>
          </cell>
          <cell r="B190">
            <v>4.46</v>
          </cell>
        </row>
        <row r="191">
          <cell r="A191" t="str">
            <v>Rattlesnake Master (Eryngium yuccifolium)</v>
          </cell>
          <cell r="B191">
            <v>4.08</v>
          </cell>
        </row>
        <row r="192">
          <cell r="A192" t="str">
            <v>Rayless Greenthread (Thelesperma megapotamicum)</v>
          </cell>
          <cell r="B192">
            <v>5.34</v>
          </cell>
        </row>
        <row r="193">
          <cell r="A193" t="str">
            <v>Red Clover (Trifollurn pratense)</v>
          </cell>
          <cell r="B193">
            <v>6.3131313131313131</v>
          </cell>
        </row>
        <row r="194">
          <cell r="A194" t="str">
            <v>Rocky Mountain Bee Plant (Cleome serrulata)</v>
          </cell>
          <cell r="B194">
            <v>1.4692378328741964</v>
          </cell>
        </row>
        <row r="195">
          <cell r="A195" t="str">
            <v>Rough Blazing Star or Gayfeather (Liatris aspera)</v>
          </cell>
          <cell r="B195">
            <v>4.38</v>
          </cell>
        </row>
        <row r="196">
          <cell r="A196" t="str">
            <v>Rough Purple Gerardia (Agalinis aspera)</v>
          </cell>
          <cell r="B196">
            <v>59.22</v>
          </cell>
        </row>
        <row r="197">
          <cell r="A197" t="str">
            <v>Roundhead Lespedeza (Lespedeza capitata)</v>
          </cell>
          <cell r="B197">
            <v>3.99</v>
          </cell>
        </row>
        <row r="198">
          <cell r="A198" t="str">
            <v>Sainfoin (Onobrychis vicciifolia)</v>
          </cell>
          <cell r="B198">
            <v>0.69</v>
          </cell>
        </row>
        <row r="199">
          <cell r="A199" t="str">
            <v>Sand Milkweed (Asclepias arenaria)</v>
          </cell>
          <cell r="B199">
            <v>1.1399999999999999</v>
          </cell>
        </row>
        <row r="200">
          <cell r="A200" t="str">
            <v>Sawtooth Sunflower (Helianthus grosseserratus)</v>
          </cell>
          <cell r="B200">
            <v>14.462809917355372</v>
          </cell>
        </row>
        <row r="201">
          <cell r="A201" t="str">
            <v>Scaly Blazingstar or Gayfeather (Liatris squarrosa)</v>
          </cell>
          <cell r="B201">
            <v>6.18</v>
          </cell>
        </row>
        <row r="202">
          <cell r="A202" t="str">
            <v>Scarlet Globemallow (Sphaeralcea coccinea)</v>
          </cell>
          <cell r="B202">
            <v>11.478420569329661</v>
          </cell>
        </row>
        <row r="203">
          <cell r="A203" t="str">
            <v>Scurfpea Mixture - non-USDA plantings mixtures</v>
          </cell>
          <cell r="B203">
            <v>0.1962809917355372</v>
          </cell>
        </row>
        <row r="204">
          <cell r="A204" t="str">
            <v>Seed Box (Ludwigia alternifolia)</v>
          </cell>
          <cell r="B204">
            <v>477.50229568411385</v>
          </cell>
        </row>
        <row r="205">
          <cell r="A205" t="str">
            <v>Sensitive Briar (Mimosa nuttallii)</v>
          </cell>
          <cell r="B205">
            <v>1.01</v>
          </cell>
        </row>
        <row r="206">
          <cell r="A206" t="str">
            <v>Shell-leaf Penstemon (Penstemon grandiflorus)</v>
          </cell>
          <cell r="B206">
            <v>6.0577134986225891</v>
          </cell>
        </row>
        <row r="207">
          <cell r="A207" t="str">
            <v>Showy Partridgepea (Chamaecrista fasciculata)</v>
          </cell>
          <cell r="B207">
            <v>1.49</v>
          </cell>
        </row>
        <row r="208">
          <cell r="A208" t="str">
            <v>Showy-wand goldenrod (Solidago speciosa)</v>
          </cell>
          <cell r="B208">
            <v>98.32</v>
          </cell>
        </row>
        <row r="209">
          <cell r="A209" t="str">
            <v>Silky Aster (Symphyotrichum sericeum = Aster sericeus)</v>
          </cell>
          <cell r="B209">
            <v>18.37</v>
          </cell>
        </row>
        <row r="210">
          <cell r="A210" t="str">
            <v>Silky Prairieclover (Dalea villosa)</v>
          </cell>
          <cell r="B210">
            <v>4.7332644628099176</v>
          </cell>
        </row>
        <row r="211">
          <cell r="A211" t="str">
            <v>Sleepy Catchfly (Silene antirrhina)</v>
          </cell>
          <cell r="B211">
            <v>137.02000000000001</v>
          </cell>
        </row>
        <row r="212">
          <cell r="A212" t="str">
            <v>Slender Beardstongue (Penstemon gracilis)</v>
          </cell>
          <cell r="B212">
            <v>248.15</v>
          </cell>
        </row>
        <row r="213">
          <cell r="A213" t="str">
            <v>Slender Gerardia (Agalinis tenuifolia)</v>
          </cell>
          <cell r="B213">
            <v>371.90105601469236</v>
          </cell>
        </row>
        <row r="214">
          <cell r="A214" t="str">
            <v>Slimleaf (Narrowleaf) Scurfpea (Pediomelium linearifolium)</v>
          </cell>
          <cell r="B214">
            <v>3.1</v>
          </cell>
        </row>
        <row r="215">
          <cell r="A215" t="str">
            <v>Small Burnet (Sanguisorba minor)</v>
          </cell>
          <cell r="B215">
            <v>1.1190312213039486</v>
          </cell>
        </row>
        <row r="216">
          <cell r="A216" t="str">
            <v>Smartweed, Dotted (Polygonum punctatum)</v>
          </cell>
          <cell r="B216">
            <v>2.87</v>
          </cell>
        </row>
        <row r="217">
          <cell r="A217" t="str">
            <v>Smooth Blue Aster (Symphyotrichum laeve var. laeve= Aster laevis)</v>
          </cell>
          <cell r="B217">
            <v>23.278236914600551</v>
          </cell>
        </row>
        <row r="218">
          <cell r="A218" t="str">
            <v>Smooth Milkweed (Asclepias sullivantii)</v>
          </cell>
          <cell r="B218">
            <v>1.6528925619834711</v>
          </cell>
        </row>
        <row r="219">
          <cell r="A219" t="str">
            <v>Sneezeweed (Helenium autumnale)</v>
          </cell>
          <cell r="B219">
            <v>40.676652892561982</v>
          </cell>
        </row>
        <row r="220">
          <cell r="A220" t="str">
            <v>Soft Goldenrod (Solidago mollis)</v>
          </cell>
          <cell r="B220">
            <v>212.70215794306702</v>
          </cell>
        </row>
        <row r="221">
          <cell r="A221" t="str">
            <v>Spotted Joe-pye-weed (Eupatorium maculatum)</v>
          </cell>
          <cell r="B221">
            <v>31.22</v>
          </cell>
        </row>
        <row r="222">
          <cell r="A222" t="str">
            <v>Stiff Goldenrod (Solidago rigida)</v>
          </cell>
          <cell r="B222">
            <v>15.46</v>
          </cell>
        </row>
      </sheetData>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x Worksheet"/>
      <sheetName val="Bag"/>
      <sheetName val="Tags"/>
      <sheetName val="Tags 2"/>
      <sheetName val="Warehouse"/>
      <sheetName val="Items"/>
      <sheetName val="Notes"/>
    </sheetNames>
    <sheetDataSet>
      <sheetData sheetId="0">
        <row r="3">
          <cell r="E3" t="str">
            <v>Invoice #</v>
          </cell>
          <cell r="F3">
            <v>0</v>
          </cell>
        </row>
        <row r="4">
          <cell r="E4" t="str">
            <v>Date:</v>
          </cell>
          <cell r="F4">
            <v>0</v>
          </cell>
        </row>
        <row r="6">
          <cell r="E6" t="str">
            <v>Acres:</v>
          </cell>
          <cell r="F6">
            <v>1</v>
          </cell>
        </row>
      </sheetData>
      <sheetData sheetId="1"/>
      <sheetData sheetId="2"/>
      <sheetData sheetId="3"/>
      <sheetData sheetId="4"/>
      <sheetData sheetId="5"/>
      <sheetData sheetId="6"/>
    </sheetDataSet>
  </externalBook>
</externalLink>
</file>

<file path=xl/tables/table1.xml><?xml version="1.0" encoding="utf-8"?>
<table xmlns="http://schemas.openxmlformats.org/spreadsheetml/2006/main" id="4" name="Table4" displayName="Table4" ref="A7:D68" headerRowCount="0" totalsRowShown="0" headerRowDxfId="49" dataDxfId="48">
  <tableColumns count="4">
    <tableColumn id="1" name="Column1" headerRowDxfId="47" dataDxfId="46" totalsRowDxfId="45"/>
    <tableColumn id="2" name="Column2" headerRowDxfId="44" dataDxfId="43" totalsRowDxfId="42"/>
    <tableColumn id="3" name="Column3" headerRowDxfId="41" dataDxfId="40" totalsRowDxfId="39"/>
    <tableColumn id="4" name="Column4" headerRowDxfId="38" dataDxfId="37" totalsRowDxfId="36">
      <calculatedColumnFormula>'Mix Worksheet'!E14</calculatedColumnFormula>
    </tableColumn>
  </tableColumns>
  <tableStyleInfo name="TableStyleLight1" showFirstColumn="0" showLastColumn="0" showRowStripes="1" showColumnStripes="0"/>
</table>
</file>

<file path=xl/tables/table2.xml><?xml version="1.0" encoding="utf-8"?>
<table xmlns="http://schemas.openxmlformats.org/spreadsheetml/2006/main" id="2" name="MIX" displayName="MIX" ref="A2:X25" headerRowCount="0" totalsRowShown="0" headerRowDxfId="35" dataDxfId="34">
  <tableColumns count="24">
    <tableColumn id="14" name="Column14" dataDxfId="33"/>
    <tableColumn id="1" name="Column1" dataDxfId="32"/>
    <tableColumn id="2" name="Column2" dataDxfId="31"/>
    <tableColumn id="3" name="Column3" dataDxfId="30"/>
    <tableColumn id="4" name="Column4" dataDxfId="29"/>
    <tableColumn id="5" name="Column5" dataDxfId="28"/>
    <tableColumn id="6" name="Column6" dataDxfId="27"/>
    <tableColumn id="7" name="Column7" dataDxfId="26"/>
    <tableColumn id="8" name="Column8" dataDxfId="25"/>
    <tableColumn id="9" name="Column9" dataDxfId="24"/>
    <tableColumn id="10" name="Column10" dataDxfId="23"/>
    <tableColumn id="11" name="Column11" dataDxfId="22"/>
    <tableColumn id="12" name="Column12" dataDxfId="21"/>
    <tableColumn id="13" name="Column13" dataDxfId="20"/>
    <tableColumn id="15" name="Column15" headerRowDxfId="19" dataDxfId="18"/>
    <tableColumn id="16" name="Column16" headerRowDxfId="17" dataDxfId="16"/>
    <tableColumn id="17" name="Column17" headerRowDxfId="15" dataDxfId="14"/>
    <tableColumn id="18" name="Column18" headerRowDxfId="13" dataDxfId="12"/>
    <tableColumn id="19" name="Column19" headerRowDxfId="11" dataDxfId="10"/>
    <tableColumn id="20" name="Column20" headerRowDxfId="9" dataDxfId="8"/>
    <tableColumn id="21" name="Column21" headerRowDxfId="7" dataDxfId="6"/>
    <tableColumn id="22" name="Column22" headerRowDxfId="5" dataDxfId="4"/>
    <tableColumn id="23" name="Column23" headerRowDxfId="3" dataDxfId="2"/>
    <tableColumn id="24" name="Column24" headerRowDxfId="1"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millerseed.com/"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0.bin"/><Relationship Id="rId1" Type="http://schemas.openxmlformats.org/officeDocument/2006/relationships/hyperlink" Target="http://www.millerseed.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millerseed.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millerseed.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AC456"/>
  <sheetViews>
    <sheetView tabSelected="1" zoomScale="85" zoomScaleNormal="85" workbookViewId="0">
      <selection activeCell="K6" sqref="K6"/>
    </sheetView>
  </sheetViews>
  <sheetFormatPr defaultColWidth="8.88671875" defaultRowHeight="14.4" outlineLevelCol="1" x14ac:dyDescent="0.3"/>
  <cols>
    <col min="1" max="1" width="15.44140625" customWidth="1"/>
    <col min="2" max="2" width="7" customWidth="1"/>
    <col min="3" max="3" width="11.44140625" customWidth="1"/>
    <col min="4" max="4" width="32.109375" customWidth="1"/>
    <col min="6" max="8" width="10.109375" customWidth="1"/>
    <col min="10" max="10" width="13.6640625" customWidth="1" outlineLevel="1"/>
    <col min="11" max="11" width="13" customWidth="1" outlineLevel="1"/>
    <col min="12" max="12" width="8.88671875" customWidth="1" outlineLevel="1"/>
    <col min="13" max="13" width="10.44140625" customWidth="1" outlineLevel="1"/>
    <col min="14" max="14" width="8.88671875" customWidth="1" outlineLevel="1"/>
    <col min="15" max="15" width="10.109375" customWidth="1" outlineLevel="1"/>
    <col min="16" max="29" width="8.88671875" customWidth="1" outlineLevel="1"/>
  </cols>
  <sheetData>
    <row r="1" spans="1:29" ht="23.4" x14ac:dyDescent="0.45">
      <c r="A1" s="7"/>
      <c r="D1" s="9" t="s">
        <v>0</v>
      </c>
      <c r="E1" s="1" t="s">
        <v>8</v>
      </c>
    </row>
    <row r="2" spans="1:29" x14ac:dyDescent="0.3">
      <c r="D2" s="9" t="s">
        <v>1</v>
      </c>
    </row>
    <row r="3" spans="1:29" ht="15" customHeight="1" x14ac:dyDescent="0.3">
      <c r="D3" s="9" t="s">
        <v>15</v>
      </c>
      <c r="E3" t="s">
        <v>9</v>
      </c>
      <c r="F3" s="198"/>
      <c r="G3" s="198"/>
      <c r="H3" s="198"/>
    </row>
    <row r="4" spans="1:29" x14ac:dyDescent="0.3">
      <c r="D4" s="9" t="s">
        <v>16</v>
      </c>
      <c r="E4" t="s">
        <v>10</v>
      </c>
      <c r="F4" s="55"/>
      <c r="G4" s="55"/>
      <c r="H4" s="55"/>
    </row>
    <row r="5" spans="1:29" x14ac:dyDescent="0.3">
      <c r="D5" s="9" t="s">
        <v>17</v>
      </c>
      <c r="J5" s="213" t="s">
        <v>446</v>
      </c>
      <c r="K5" s="213"/>
    </row>
    <row r="6" spans="1:29" ht="15" customHeight="1" x14ac:dyDescent="0.3">
      <c r="E6" t="s">
        <v>11</v>
      </c>
      <c r="F6" s="4"/>
      <c r="G6" s="4"/>
      <c r="H6" s="4"/>
      <c r="J6">
        <v>1</v>
      </c>
      <c r="K6">
        <f>(J6*0.206612)</f>
        <v>0.20661199999999999</v>
      </c>
    </row>
    <row r="7" spans="1:29" x14ac:dyDescent="0.3">
      <c r="A7" s="4"/>
      <c r="J7" s="213" t="s">
        <v>445</v>
      </c>
      <c r="K7" s="213"/>
      <c r="O7" t="s">
        <v>14</v>
      </c>
    </row>
    <row r="8" spans="1:29" x14ac:dyDescent="0.3">
      <c r="A8" s="4"/>
      <c r="J8">
        <v>1</v>
      </c>
      <c r="K8">
        <f>(J8*4.84)</f>
        <v>4.84</v>
      </c>
    </row>
    <row r="9" spans="1:29" x14ac:dyDescent="0.3">
      <c r="C9" s="1" t="s">
        <v>12</v>
      </c>
      <c r="J9" s="213" t="s">
        <v>115</v>
      </c>
      <c r="K9" s="213"/>
    </row>
    <row r="10" spans="1:29" x14ac:dyDescent="0.3">
      <c r="C10" s="1" t="s">
        <v>92</v>
      </c>
      <c r="J10">
        <v>16</v>
      </c>
      <c r="K10">
        <f>CONVERT(J10,"ozm","lbm")</f>
        <v>1</v>
      </c>
    </row>
    <row r="11" spans="1:29" ht="15" thickBot="1" x14ac:dyDescent="0.35"/>
    <row r="12" spans="1:29" x14ac:dyDescent="0.3">
      <c r="J12" s="214" t="s">
        <v>84</v>
      </c>
      <c r="K12" s="215"/>
      <c r="L12" s="215"/>
      <c r="M12" s="215"/>
      <c r="N12" s="215"/>
      <c r="O12" s="216"/>
      <c r="Q12" s="214" t="s">
        <v>85</v>
      </c>
      <c r="R12" s="215"/>
      <c r="S12" s="215"/>
      <c r="T12" s="215"/>
      <c r="U12" s="215"/>
      <c r="V12" s="216"/>
      <c r="X12" s="214" t="s">
        <v>86</v>
      </c>
      <c r="Y12" s="215"/>
      <c r="Z12" s="215"/>
      <c r="AA12" s="215"/>
      <c r="AB12" s="215"/>
      <c r="AC12" s="216"/>
    </row>
    <row r="13" spans="1:29" ht="15" thickBot="1" x14ac:dyDescent="0.35">
      <c r="J13" s="217"/>
      <c r="K13" s="218"/>
      <c r="L13" s="218"/>
      <c r="M13" s="218"/>
      <c r="N13" s="218"/>
      <c r="O13" s="219"/>
      <c r="Q13" s="217"/>
      <c r="R13" s="218"/>
      <c r="S13" s="218"/>
      <c r="T13" s="218"/>
      <c r="U13" s="218"/>
      <c r="V13" s="219"/>
      <c r="X13" s="217"/>
      <c r="Y13" s="218"/>
      <c r="Z13" s="218"/>
      <c r="AA13" s="218"/>
      <c r="AB13" s="218"/>
      <c r="AC13" s="219"/>
    </row>
    <row r="14" spans="1:29" s="58" customFormat="1" x14ac:dyDescent="0.3">
      <c r="A14" s="56" t="s">
        <v>2</v>
      </c>
      <c r="B14" s="56" t="s">
        <v>3</v>
      </c>
      <c r="C14" s="70" t="s">
        <v>4</v>
      </c>
      <c r="D14" s="70" t="s">
        <v>5</v>
      </c>
      <c r="E14" s="72" t="s">
        <v>7</v>
      </c>
      <c r="F14" s="70" t="s">
        <v>6</v>
      </c>
      <c r="H14" s="209"/>
      <c r="J14" s="56" t="s">
        <v>35</v>
      </c>
      <c r="K14" s="56" t="s">
        <v>34</v>
      </c>
      <c r="L14" s="57"/>
      <c r="M14" s="56" t="s">
        <v>36</v>
      </c>
      <c r="N14" s="57"/>
      <c r="O14" s="56" t="s">
        <v>37</v>
      </c>
      <c r="P14" s="57"/>
      <c r="Q14" s="56" t="s">
        <v>35</v>
      </c>
      <c r="R14" s="56" t="s">
        <v>34</v>
      </c>
      <c r="S14" s="57"/>
      <c r="T14" s="56" t="s">
        <v>36</v>
      </c>
      <c r="U14" s="57"/>
      <c r="V14" s="56" t="s">
        <v>37</v>
      </c>
      <c r="W14" s="57"/>
      <c r="X14" s="56" t="s">
        <v>35</v>
      </c>
      <c r="Y14" s="56" t="s">
        <v>34</v>
      </c>
      <c r="Z14" s="57"/>
      <c r="AA14" s="56" t="s">
        <v>36</v>
      </c>
      <c r="AB14" s="57"/>
      <c r="AC14" s="56" t="s">
        <v>37</v>
      </c>
    </row>
    <row r="15" spans="1:29" s="58" customFormat="1" x14ac:dyDescent="0.3">
      <c r="A15" s="3" t="e">
        <f>VLOOKUP(D15,[1]!Tag[#Data],3,FALSE)</f>
        <v>#REF!</v>
      </c>
      <c r="B15" s="10" t="e">
        <f>VLOOKUP(D15,[1]!Tag[#Data],4,FALSE)</f>
        <v>#REF!</v>
      </c>
      <c r="C15" s="5"/>
      <c r="D15" s="18" t="s">
        <v>435</v>
      </c>
      <c r="E15" s="2" t="str">
        <f>+IFERROR((F15/B15),"")</f>
        <v/>
      </c>
      <c r="F15" s="6">
        <f t="shared" ref="F15:F75" si="0">+($F$6*C15)</f>
        <v>0</v>
      </c>
      <c r="G15"/>
      <c r="H15" s="2"/>
      <c r="I15"/>
      <c r="J15" s="11" t="e">
        <f>VLOOKUP(D15,[1]!Tag[#Data],16,FALSE)</f>
        <v>#REF!</v>
      </c>
      <c r="K15" s="11" t="e">
        <f t="shared" ref="K15" si="1">(C15*J15)</f>
        <v>#REF!</v>
      </c>
      <c r="L15"/>
      <c r="M15" s="11" t="e">
        <f>SUM(K15:K75)</f>
        <v>#REF!</v>
      </c>
      <c r="N15"/>
      <c r="O15" s="11" t="e">
        <f>(M15*F6)</f>
        <v>#REF!</v>
      </c>
      <c r="P15"/>
      <c r="Q15" s="11" t="e">
        <f>VLOOKUP(D15,[1]!Tag[#Data],17,FALSE)</f>
        <v>#REF!</v>
      </c>
      <c r="R15" s="11" t="e">
        <f t="shared" ref="R15" si="2">(C15*Q15)</f>
        <v>#REF!</v>
      </c>
      <c r="S15"/>
      <c r="T15" s="11" t="e">
        <f>SUM(R15:R75)</f>
        <v>#REF!</v>
      </c>
      <c r="U15"/>
      <c r="V15" s="11" t="e">
        <f>(T15*F6)</f>
        <v>#REF!</v>
      </c>
      <c r="W15"/>
      <c r="X15" s="11" t="e">
        <f>VLOOKUP(D15,[1]!Tag[#Data],18,FALSE)</f>
        <v>#REF!</v>
      </c>
      <c r="Y15" s="11" t="e">
        <f t="shared" ref="Y15" si="3">(C15*X15)</f>
        <v>#REF!</v>
      </c>
      <c r="Z15"/>
      <c r="AA15" s="11" t="e">
        <f>SUM(Y15:Y75)</f>
        <v>#REF!</v>
      </c>
      <c r="AB15"/>
      <c r="AC15" s="11" t="e">
        <f>(AA15*F6)</f>
        <v>#REF!</v>
      </c>
    </row>
    <row r="16" spans="1:29" x14ac:dyDescent="0.3">
      <c r="A16" s="3" t="e">
        <f>VLOOKUP(D16,[1]!Tag[#Data],3,FALSE)</f>
        <v>#REF!</v>
      </c>
      <c r="B16" s="10" t="e">
        <f>VLOOKUP(D16,[1]!Tag[#Data],4,FALSE)</f>
        <v>#REF!</v>
      </c>
      <c r="C16" s="5"/>
      <c r="D16" s="18" t="s">
        <v>435</v>
      </c>
      <c r="E16" s="2" t="str">
        <f>+IFERROR((F16/B16),"")</f>
        <v/>
      </c>
      <c r="F16" s="6">
        <f t="shared" si="0"/>
        <v>0</v>
      </c>
      <c r="H16" s="2"/>
      <c r="J16" s="11" t="e">
        <f>VLOOKUP(D16,[1]!Tag[#Data],16,FALSE)</f>
        <v>#REF!</v>
      </c>
      <c r="K16" s="11" t="e">
        <f t="shared" ref="K16:K47" si="4">(C16*J16)</f>
        <v>#REF!</v>
      </c>
      <c r="M16" s="11"/>
      <c r="O16" s="11"/>
      <c r="Q16" s="11" t="e">
        <f>VLOOKUP(D16,[1]!Tag[#Data],17,FALSE)</f>
        <v>#REF!</v>
      </c>
      <c r="R16" s="11" t="e">
        <f t="shared" ref="R16:R47" si="5">(C16*Q16)</f>
        <v>#REF!</v>
      </c>
      <c r="T16" s="11"/>
      <c r="V16" s="11"/>
      <c r="X16" s="11" t="e">
        <f>VLOOKUP(D16,[1]!Tag[#Data],18,FALSE)</f>
        <v>#REF!</v>
      </c>
      <c r="Y16" s="11" t="e">
        <f t="shared" ref="Y16:Y47" si="6">(C16*X16)</f>
        <v>#REF!</v>
      </c>
      <c r="AA16" s="11"/>
      <c r="AC16" s="11"/>
    </row>
    <row r="17" spans="1:25" x14ac:dyDescent="0.3">
      <c r="A17" s="3" t="e">
        <f>VLOOKUP(D17,[1]!Tag[#Data],3,FALSE)</f>
        <v>#REF!</v>
      </c>
      <c r="B17" s="10" t="e">
        <f>VLOOKUP(D17,[1]!Tag[#Data],4,FALSE)</f>
        <v>#REF!</v>
      </c>
      <c r="C17" s="5"/>
      <c r="D17" s="18" t="s">
        <v>435</v>
      </c>
      <c r="E17" s="2" t="str">
        <f t="shared" ref="E17:E75" si="7">+IFERROR((F17/B17),"")</f>
        <v/>
      </c>
      <c r="F17" s="6">
        <f t="shared" si="0"/>
        <v>0</v>
      </c>
      <c r="H17" s="2"/>
      <c r="J17" s="11" t="e">
        <f>VLOOKUP(D17,[1]!Tag[#Data],16,FALSE)</f>
        <v>#REF!</v>
      </c>
      <c r="K17" s="11" t="e">
        <f t="shared" si="4"/>
        <v>#REF!</v>
      </c>
      <c r="Q17" s="11" t="e">
        <f>VLOOKUP(D17,[1]!Tag[#Data],17,FALSE)</f>
        <v>#REF!</v>
      </c>
      <c r="R17" s="11" t="e">
        <f t="shared" si="5"/>
        <v>#REF!</v>
      </c>
      <c r="X17" s="11" t="e">
        <f>VLOOKUP(D17,[1]!Tag[#Data],18,FALSE)</f>
        <v>#REF!</v>
      </c>
      <c r="Y17" s="11" t="e">
        <f t="shared" si="6"/>
        <v>#REF!</v>
      </c>
    </row>
    <row r="18" spans="1:25" x14ac:dyDescent="0.3">
      <c r="A18" s="3" t="e">
        <f>VLOOKUP(D18,[1]!Tag[#Data],3,FALSE)</f>
        <v>#REF!</v>
      </c>
      <c r="B18" s="10" t="e">
        <f>VLOOKUP(D18,[1]!Tag[#Data],4,FALSE)</f>
        <v>#REF!</v>
      </c>
      <c r="C18" s="5"/>
      <c r="D18" s="18" t="s">
        <v>435</v>
      </c>
      <c r="E18" s="2" t="str">
        <f t="shared" si="7"/>
        <v/>
      </c>
      <c r="F18" s="6">
        <f t="shared" si="0"/>
        <v>0</v>
      </c>
      <c r="H18" s="2"/>
      <c r="J18" s="11" t="e">
        <f>VLOOKUP(D18,[1]!Tag[#Data],16,FALSE)</f>
        <v>#REF!</v>
      </c>
      <c r="K18" s="11" t="e">
        <f t="shared" si="4"/>
        <v>#REF!</v>
      </c>
      <c r="Q18" s="11" t="e">
        <f>VLOOKUP(D18,[1]!Tag[#Data],17,FALSE)</f>
        <v>#REF!</v>
      </c>
      <c r="R18" s="11" t="e">
        <f t="shared" si="5"/>
        <v>#REF!</v>
      </c>
      <c r="X18" s="11" t="e">
        <f>VLOOKUP(D18,[1]!Tag[#Data],18,FALSE)</f>
        <v>#REF!</v>
      </c>
      <c r="Y18" s="11" t="e">
        <f t="shared" si="6"/>
        <v>#REF!</v>
      </c>
    </row>
    <row r="19" spans="1:25" x14ac:dyDescent="0.3">
      <c r="A19" s="3" t="e">
        <f>VLOOKUP(D19,[1]!Tag[#Data],3,FALSE)</f>
        <v>#REF!</v>
      </c>
      <c r="B19" s="10" t="e">
        <f>VLOOKUP(D19,[1]!Tag[#Data],4,FALSE)</f>
        <v>#REF!</v>
      </c>
      <c r="C19" s="5"/>
      <c r="D19" s="18" t="s">
        <v>435</v>
      </c>
      <c r="E19" s="2" t="str">
        <f t="shared" si="7"/>
        <v/>
      </c>
      <c r="F19" s="6">
        <f t="shared" si="0"/>
        <v>0</v>
      </c>
      <c r="H19" s="2"/>
      <c r="J19" s="11" t="e">
        <f>VLOOKUP(D19,[1]!Tag[#Data],16,FALSE)</f>
        <v>#REF!</v>
      </c>
      <c r="K19" s="11" t="e">
        <f t="shared" si="4"/>
        <v>#REF!</v>
      </c>
      <c r="Q19" s="11" t="e">
        <f>VLOOKUP(D19,[1]!Tag[#Data],17,FALSE)</f>
        <v>#REF!</v>
      </c>
      <c r="R19" s="11" t="e">
        <f t="shared" si="5"/>
        <v>#REF!</v>
      </c>
      <c r="X19" s="11" t="e">
        <f>VLOOKUP(D19,[1]!Tag[#Data],18,FALSE)</f>
        <v>#REF!</v>
      </c>
      <c r="Y19" s="11" t="e">
        <f t="shared" si="6"/>
        <v>#REF!</v>
      </c>
    </row>
    <row r="20" spans="1:25" x14ac:dyDescent="0.3">
      <c r="A20" s="3" t="e">
        <f>VLOOKUP(D20,[1]!Tag[#Data],3,FALSE)</f>
        <v>#REF!</v>
      </c>
      <c r="B20" s="10" t="e">
        <f>VLOOKUP(D20,[1]!Tag[#Data],4,FALSE)</f>
        <v>#REF!</v>
      </c>
      <c r="C20" s="5"/>
      <c r="D20" s="18" t="s">
        <v>435</v>
      </c>
      <c r="E20" s="2" t="str">
        <f t="shared" si="7"/>
        <v/>
      </c>
      <c r="F20" s="6">
        <f t="shared" si="0"/>
        <v>0</v>
      </c>
      <c r="H20" s="2"/>
      <c r="J20" s="11" t="e">
        <f>VLOOKUP(D20,[1]!Tag[#Data],16,FALSE)</f>
        <v>#REF!</v>
      </c>
      <c r="K20" s="11" t="e">
        <f t="shared" si="4"/>
        <v>#REF!</v>
      </c>
      <c r="Q20" s="11" t="e">
        <f>VLOOKUP(D20,[1]!Tag[#Data],17,FALSE)</f>
        <v>#REF!</v>
      </c>
      <c r="R20" s="11" t="e">
        <f t="shared" si="5"/>
        <v>#REF!</v>
      </c>
      <c r="X20" s="11" t="e">
        <f>VLOOKUP(D20,[1]!Tag[#Data],18,FALSE)</f>
        <v>#REF!</v>
      </c>
      <c r="Y20" s="11" t="e">
        <f t="shared" si="6"/>
        <v>#REF!</v>
      </c>
    </row>
    <row r="21" spans="1:25" x14ac:dyDescent="0.3">
      <c r="A21" s="3" t="e">
        <f>VLOOKUP(D21,[1]!Tag[#Data],3,FALSE)</f>
        <v>#REF!</v>
      </c>
      <c r="B21" s="10" t="e">
        <f>VLOOKUP(D21,[1]!Tag[#Data],4,FALSE)</f>
        <v>#REF!</v>
      </c>
      <c r="C21" s="5"/>
      <c r="D21" s="18" t="s">
        <v>435</v>
      </c>
      <c r="E21" s="2" t="str">
        <f t="shared" si="7"/>
        <v/>
      </c>
      <c r="F21" s="6">
        <f t="shared" si="0"/>
        <v>0</v>
      </c>
      <c r="H21" s="2"/>
      <c r="J21" s="11" t="e">
        <f>VLOOKUP(D21,[1]!Tag[#Data],16,FALSE)</f>
        <v>#REF!</v>
      </c>
      <c r="K21" s="11" t="e">
        <f t="shared" si="4"/>
        <v>#REF!</v>
      </c>
      <c r="Q21" s="11" t="e">
        <f>VLOOKUP(D21,[1]!Tag[#Data],17,FALSE)</f>
        <v>#REF!</v>
      </c>
      <c r="R21" s="11" t="e">
        <f t="shared" si="5"/>
        <v>#REF!</v>
      </c>
      <c r="X21" s="11" t="e">
        <f>VLOOKUP(D21,[1]!Tag[#Data],18,FALSE)</f>
        <v>#REF!</v>
      </c>
      <c r="Y21" s="11" t="e">
        <f t="shared" si="6"/>
        <v>#REF!</v>
      </c>
    </row>
    <row r="22" spans="1:25" x14ac:dyDescent="0.3">
      <c r="A22" s="3" t="e">
        <f>VLOOKUP(D22,[1]!Tag[#Data],3,FALSE)</f>
        <v>#REF!</v>
      </c>
      <c r="B22" s="10" t="e">
        <f>VLOOKUP(D22,[1]!Tag[#Data],4,FALSE)</f>
        <v>#REF!</v>
      </c>
      <c r="C22" s="5"/>
      <c r="D22" s="18" t="s">
        <v>435</v>
      </c>
      <c r="E22" s="2" t="str">
        <f t="shared" si="7"/>
        <v/>
      </c>
      <c r="F22" s="6">
        <f t="shared" si="0"/>
        <v>0</v>
      </c>
      <c r="H22" s="2"/>
      <c r="J22" s="11" t="e">
        <f>VLOOKUP(D22,[1]!Tag[#Data],16,FALSE)</f>
        <v>#REF!</v>
      </c>
      <c r="K22" s="11" t="e">
        <f t="shared" si="4"/>
        <v>#REF!</v>
      </c>
      <c r="Q22" s="11" t="e">
        <f>VLOOKUP(D22,[1]!Tag[#Data],17,FALSE)</f>
        <v>#REF!</v>
      </c>
      <c r="R22" s="11" t="e">
        <f t="shared" si="5"/>
        <v>#REF!</v>
      </c>
      <c r="X22" s="11" t="e">
        <f>VLOOKUP(D22,[1]!Tag[#Data],18,FALSE)</f>
        <v>#REF!</v>
      </c>
      <c r="Y22" s="11" t="e">
        <f t="shared" si="6"/>
        <v>#REF!</v>
      </c>
    </row>
    <row r="23" spans="1:25" ht="15" customHeight="1" x14ac:dyDescent="0.3">
      <c r="A23" s="3" t="e">
        <f>VLOOKUP(D23,[1]!Tag[#Data],3,FALSE)</f>
        <v>#REF!</v>
      </c>
      <c r="B23" s="10" t="e">
        <f>VLOOKUP(D23,[1]!Tag[#Data],4,FALSE)</f>
        <v>#REF!</v>
      </c>
      <c r="C23" s="5"/>
      <c r="D23" s="18" t="s">
        <v>435</v>
      </c>
      <c r="E23" s="2" t="str">
        <f t="shared" si="7"/>
        <v/>
      </c>
      <c r="F23" s="6">
        <f t="shared" si="0"/>
        <v>0</v>
      </c>
      <c r="H23" s="2"/>
      <c r="J23" s="11" t="e">
        <f>VLOOKUP(D23,[1]!Tag[#Data],16,FALSE)</f>
        <v>#REF!</v>
      </c>
      <c r="K23" s="11" t="e">
        <f t="shared" si="4"/>
        <v>#REF!</v>
      </c>
      <c r="Q23" s="11" t="e">
        <f>VLOOKUP(D23,[1]!Tag[#Data],17,FALSE)</f>
        <v>#REF!</v>
      </c>
      <c r="R23" s="11" t="e">
        <f t="shared" si="5"/>
        <v>#REF!</v>
      </c>
      <c r="X23" s="11" t="e">
        <f>VLOOKUP(D23,[1]!Tag[#Data],18,FALSE)</f>
        <v>#REF!</v>
      </c>
      <c r="Y23" s="11" t="e">
        <f t="shared" si="6"/>
        <v>#REF!</v>
      </c>
    </row>
    <row r="24" spans="1:25" x14ac:dyDescent="0.3">
      <c r="A24" s="3" t="e">
        <f>VLOOKUP(D24,[1]!Tag[#Data],3,FALSE)</f>
        <v>#REF!</v>
      </c>
      <c r="B24" s="10" t="e">
        <f>VLOOKUP(D24,[1]!Tag[#Data],4,FALSE)</f>
        <v>#REF!</v>
      </c>
      <c r="C24" s="5"/>
      <c r="D24" s="18" t="s">
        <v>435</v>
      </c>
      <c r="E24" s="2" t="str">
        <f t="shared" si="7"/>
        <v/>
      </c>
      <c r="F24" s="6">
        <f t="shared" si="0"/>
        <v>0</v>
      </c>
      <c r="H24" s="2"/>
      <c r="J24" s="11" t="e">
        <f>VLOOKUP(D24,[1]!Tag[#Data],16,FALSE)</f>
        <v>#REF!</v>
      </c>
      <c r="K24" s="11" t="e">
        <f t="shared" si="4"/>
        <v>#REF!</v>
      </c>
      <c r="Q24" s="11" t="e">
        <f>VLOOKUP(D24,[1]!Tag[#Data],17,FALSE)</f>
        <v>#REF!</v>
      </c>
      <c r="R24" s="11" t="e">
        <f t="shared" si="5"/>
        <v>#REF!</v>
      </c>
      <c r="X24" s="11" t="e">
        <f>VLOOKUP(D24,[1]!Tag[#Data],18,FALSE)</f>
        <v>#REF!</v>
      </c>
      <c r="Y24" s="11" t="e">
        <f t="shared" si="6"/>
        <v>#REF!</v>
      </c>
    </row>
    <row r="25" spans="1:25" x14ac:dyDescent="0.3">
      <c r="A25" s="3" t="e">
        <f>VLOOKUP(D25,[1]!Tag[#Data],3,FALSE)</f>
        <v>#REF!</v>
      </c>
      <c r="B25" s="10" t="e">
        <f>VLOOKUP(D25,[1]!Tag[#Data],4,FALSE)</f>
        <v>#REF!</v>
      </c>
      <c r="C25" s="5"/>
      <c r="D25" s="18" t="s">
        <v>435</v>
      </c>
      <c r="E25" s="2" t="str">
        <f t="shared" si="7"/>
        <v/>
      </c>
      <c r="F25" s="6">
        <f t="shared" si="0"/>
        <v>0</v>
      </c>
      <c r="H25" s="2"/>
      <c r="J25" s="11" t="e">
        <f>VLOOKUP(D25,[1]!Tag[#Data],16,FALSE)</f>
        <v>#REF!</v>
      </c>
      <c r="K25" s="11" t="e">
        <f t="shared" si="4"/>
        <v>#REF!</v>
      </c>
      <c r="Q25" s="11" t="e">
        <f>VLOOKUP(D25,[1]!Tag[#Data],17,FALSE)</f>
        <v>#REF!</v>
      </c>
      <c r="R25" s="11" t="e">
        <f t="shared" si="5"/>
        <v>#REF!</v>
      </c>
      <c r="X25" s="11" t="e">
        <f>VLOOKUP(D25,[1]!Tag[#Data],18,FALSE)</f>
        <v>#REF!</v>
      </c>
      <c r="Y25" s="11" t="e">
        <f t="shared" si="6"/>
        <v>#REF!</v>
      </c>
    </row>
    <row r="26" spans="1:25" x14ac:dyDescent="0.3">
      <c r="A26" s="3" t="e">
        <f>VLOOKUP(D26,[1]!Tag[#Data],3,FALSE)</f>
        <v>#REF!</v>
      </c>
      <c r="B26" s="10" t="e">
        <f>VLOOKUP(D26,[1]!Tag[#Data],4,FALSE)</f>
        <v>#REF!</v>
      </c>
      <c r="C26" s="5"/>
      <c r="D26" s="18" t="s">
        <v>435</v>
      </c>
      <c r="E26" s="2" t="str">
        <f t="shared" si="7"/>
        <v/>
      </c>
      <c r="F26" s="6">
        <f t="shared" si="0"/>
        <v>0</v>
      </c>
      <c r="H26" s="2"/>
      <c r="J26" s="11" t="e">
        <f>VLOOKUP(D26,[1]!Tag[#Data],16,FALSE)</f>
        <v>#REF!</v>
      </c>
      <c r="K26" s="11" t="e">
        <f t="shared" si="4"/>
        <v>#REF!</v>
      </c>
      <c r="Q26" s="11" t="e">
        <f>VLOOKUP(D26,[1]!Tag[#Data],17,FALSE)</f>
        <v>#REF!</v>
      </c>
      <c r="R26" s="11" t="e">
        <f t="shared" si="5"/>
        <v>#REF!</v>
      </c>
      <c r="X26" s="11" t="e">
        <f>VLOOKUP(D26,[1]!Tag[#Data],18,FALSE)</f>
        <v>#REF!</v>
      </c>
      <c r="Y26" s="11" t="e">
        <f t="shared" si="6"/>
        <v>#REF!</v>
      </c>
    </row>
    <row r="27" spans="1:25" x14ac:dyDescent="0.3">
      <c r="A27" s="3" t="e">
        <f>VLOOKUP(D27,[1]!Tag[#Data],3,FALSE)</f>
        <v>#REF!</v>
      </c>
      <c r="B27" s="10" t="e">
        <f>VLOOKUP(D27,[1]!Tag[#Data],4,FALSE)</f>
        <v>#REF!</v>
      </c>
      <c r="C27" s="5"/>
      <c r="D27" s="18" t="s">
        <v>435</v>
      </c>
      <c r="E27" s="2" t="str">
        <f t="shared" si="7"/>
        <v/>
      </c>
      <c r="F27" s="6">
        <f t="shared" si="0"/>
        <v>0</v>
      </c>
      <c r="H27" s="2"/>
      <c r="J27" s="11" t="e">
        <f>VLOOKUP(D27,[1]!Tag[#Data],16,FALSE)</f>
        <v>#REF!</v>
      </c>
      <c r="K27" s="11" t="e">
        <f t="shared" si="4"/>
        <v>#REF!</v>
      </c>
      <c r="Q27" s="11" t="e">
        <f>VLOOKUP(D27,[1]!Tag[#Data],17,FALSE)</f>
        <v>#REF!</v>
      </c>
      <c r="R27" s="11" t="e">
        <f t="shared" si="5"/>
        <v>#REF!</v>
      </c>
      <c r="X27" s="11" t="e">
        <f>VLOOKUP(D27,[1]!Tag[#Data],18,FALSE)</f>
        <v>#REF!</v>
      </c>
      <c r="Y27" s="11" t="e">
        <f t="shared" si="6"/>
        <v>#REF!</v>
      </c>
    </row>
    <row r="28" spans="1:25" x14ac:dyDescent="0.3">
      <c r="A28" s="3" t="e">
        <f>VLOOKUP(D28,[1]!Tag[#Data],3,FALSE)</f>
        <v>#REF!</v>
      </c>
      <c r="B28" s="10" t="e">
        <f>VLOOKUP(D28,[1]!Tag[#Data],4,FALSE)</f>
        <v>#REF!</v>
      </c>
      <c r="C28" s="5"/>
      <c r="D28" s="18" t="s">
        <v>435</v>
      </c>
      <c r="E28" s="2" t="str">
        <f t="shared" si="7"/>
        <v/>
      </c>
      <c r="F28" s="6">
        <f t="shared" si="0"/>
        <v>0</v>
      </c>
      <c r="H28" s="2"/>
      <c r="J28" s="11" t="e">
        <f>VLOOKUP(D28,[1]!Tag[#Data],16,FALSE)</f>
        <v>#REF!</v>
      </c>
      <c r="K28" s="11" t="e">
        <f t="shared" si="4"/>
        <v>#REF!</v>
      </c>
      <c r="Q28" s="11" t="e">
        <f>VLOOKUP(D28,[1]!Tag[#Data],17,FALSE)</f>
        <v>#REF!</v>
      </c>
      <c r="R28" s="11" t="e">
        <f t="shared" si="5"/>
        <v>#REF!</v>
      </c>
      <c r="X28" s="11" t="e">
        <f>VLOOKUP(D28,[1]!Tag[#Data],18,FALSE)</f>
        <v>#REF!</v>
      </c>
      <c r="Y28" s="11" t="e">
        <f t="shared" si="6"/>
        <v>#REF!</v>
      </c>
    </row>
    <row r="29" spans="1:25" x14ac:dyDescent="0.3">
      <c r="A29" s="3" t="e">
        <f>VLOOKUP(D29,[1]!Tag[#Data],3,FALSE)</f>
        <v>#REF!</v>
      </c>
      <c r="B29" s="10" t="e">
        <f>VLOOKUP(D29,[1]!Tag[#Data],4,FALSE)</f>
        <v>#REF!</v>
      </c>
      <c r="C29" s="5"/>
      <c r="D29" s="18" t="s">
        <v>435</v>
      </c>
      <c r="E29" s="2" t="str">
        <f t="shared" si="7"/>
        <v/>
      </c>
      <c r="F29" s="6">
        <f t="shared" si="0"/>
        <v>0</v>
      </c>
      <c r="H29" s="2"/>
      <c r="J29" s="11" t="e">
        <f>VLOOKUP(D29,[1]!Tag[#Data],16,FALSE)</f>
        <v>#REF!</v>
      </c>
      <c r="K29" s="11" t="e">
        <f t="shared" si="4"/>
        <v>#REF!</v>
      </c>
      <c r="Q29" s="11" t="e">
        <f>VLOOKUP(D29,[1]!Tag[#Data],17,FALSE)</f>
        <v>#REF!</v>
      </c>
      <c r="R29" s="11" t="e">
        <f t="shared" si="5"/>
        <v>#REF!</v>
      </c>
      <c r="X29" s="11" t="e">
        <f>VLOOKUP(D29,[1]!Tag[#Data],18,FALSE)</f>
        <v>#REF!</v>
      </c>
      <c r="Y29" s="11" t="e">
        <f t="shared" si="6"/>
        <v>#REF!</v>
      </c>
    </row>
    <row r="30" spans="1:25" x14ac:dyDescent="0.3">
      <c r="A30" s="3" t="e">
        <f>VLOOKUP(D30,[1]!Tag[#Data],3,FALSE)</f>
        <v>#REF!</v>
      </c>
      <c r="B30" s="10" t="e">
        <f>VLOOKUP(D30,[1]!Tag[#Data],4,FALSE)</f>
        <v>#REF!</v>
      </c>
      <c r="C30" s="5"/>
      <c r="D30" s="18" t="s">
        <v>435</v>
      </c>
      <c r="E30" s="2" t="str">
        <f t="shared" si="7"/>
        <v/>
      </c>
      <c r="F30" s="6">
        <f t="shared" si="0"/>
        <v>0</v>
      </c>
      <c r="H30" s="2"/>
      <c r="J30" s="11" t="e">
        <f>VLOOKUP(D30,[1]!Tag[#Data],16,FALSE)</f>
        <v>#REF!</v>
      </c>
      <c r="K30" s="11" t="e">
        <f t="shared" si="4"/>
        <v>#REF!</v>
      </c>
      <c r="Q30" s="11" t="e">
        <f>VLOOKUP(D30,[1]!Tag[#Data],17,FALSE)</f>
        <v>#REF!</v>
      </c>
      <c r="R30" s="11" t="e">
        <f t="shared" si="5"/>
        <v>#REF!</v>
      </c>
      <c r="X30" s="11" t="e">
        <f>VLOOKUP(D30,[1]!Tag[#Data],18,FALSE)</f>
        <v>#REF!</v>
      </c>
      <c r="Y30" s="11" t="e">
        <f t="shared" si="6"/>
        <v>#REF!</v>
      </c>
    </row>
    <row r="31" spans="1:25" x14ac:dyDescent="0.3">
      <c r="A31" s="3" t="e">
        <f>VLOOKUP(D31,[1]!Tag[#Data],3,FALSE)</f>
        <v>#REF!</v>
      </c>
      <c r="B31" s="10" t="e">
        <f>VLOOKUP(D31,[1]!Tag[#Data],4,FALSE)</f>
        <v>#REF!</v>
      </c>
      <c r="C31" s="5"/>
      <c r="D31" s="18" t="s">
        <v>435</v>
      </c>
      <c r="E31" s="2" t="str">
        <f t="shared" si="7"/>
        <v/>
      </c>
      <c r="F31" s="6">
        <f t="shared" si="0"/>
        <v>0</v>
      </c>
      <c r="H31" s="2"/>
      <c r="J31" s="11" t="e">
        <f>VLOOKUP(D31,[1]!Tag[#Data],16,FALSE)</f>
        <v>#REF!</v>
      </c>
      <c r="K31" s="11" t="e">
        <f t="shared" si="4"/>
        <v>#REF!</v>
      </c>
      <c r="Q31" s="11" t="e">
        <f>VLOOKUP(D31,[1]!Tag[#Data],17,FALSE)</f>
        <v>#REF!</v>
      </c>
      <c r="R31" s="11" t="e">
        <f t="shared" si="5"/>
        <v>#REF!</v>
      </c>
      <c r="X31" s="11" t="e">
        <f>VLOOKUP(D31,[1]!Tag[#Data],18,FALSE)</f>
        <v>#REF!</v>
      </c>
      <c r="Y31" s="11" t="e">
        <f t="shared" si="6"/>
        <v>#REF!</v>
      </c>
    </row>
    <row r="32" spans="1:25" x14ac:dyDescent="0.3">
      <c r="A32" s="3" t="e">
        <f>VLOOKUP(D32,[1]!Tag[#Data],3,FALSE)</f>
        <v>#REF!</v>
      </c>
      <c r="B32" s="10" t="e">
        <f>VLOOKUP(D32,[1]!Tag[#Data],4,FALSE)</f>
        <v>#REF!</v>
      </c>
      <c r="C32" s="5"/>
      <c r="D32" s="18" t="s">
        <v>435</v>
      </c>
      <c r="E32" s="2" t="str">
        <f t="shared" si="7"/>
        <v/>
      </c>
      <c r="F32" s="6">
        <f t="shared" si="0"/>
        <v>0</v>
      </c>
      <c r="H32" s="2"/>
      <c r="J32" s="11" t="e">
        <f>VLOOKUP(D32,[1]!Tag[#Data],16,FALSE)</f>
        <v>#REF!</v>
      </c>
      <c r="K32" s="11" t="e">
        <f t="shared" si="4"/>
        <v>#REF!</v>
      </c>
      <c r="Q32" s="11" t="e">
        <f>VLOOKUP(D32,[1]!Tag[#Data],17,FALSE)</f>
        <v>#REF!</v>
      </c>
      <c r="R32" s="11" t="e">
        <f t="shared" si="5"/>
        <v>#REF!</v>
      </c>
      <c r="X32" s="11" t="e">
        <f>VLOOKUP(D32,[1]!Tag[#Data],18,FALSE)</f>
        <v>#REF!</v>
      </c>
      <c r="Y32" s="11" t="e">
        <f t="shared" si="6"/>
        <v>#REF!</v>
      </c>
    </row>
    <row r="33" spans="1:25" x14ac:dyDescent="0.3">
      <c r="A33" s="3" t="e">
        <f>VLOOKUP(D33,[1]!Tag[#Data],3,FALSE)</f>
        <v>#REF!</v>
      </c>
      <c r="B33" s="10" t="e">
        <f>VLOOKUP(D33,[1]!Tag[#Data],4,FALSE)</f>
        <v>#REF!</v>
      </c>
      <c r="C33" s="5"/>
      <c r="D33" s="18" t="s">
        <v>435</v>
      </c>
      <c r="E33" s="2" t="str">
        <f t="shared" si="7"/>
        <v/>
      </c>
      <c r="F33" s="6">
        <f t="shared" si="0"/>
        <v>0</v>
      </c>
      <c r="H33" s="2"/>
      <c r="J33" s="11" t="e">
        <f>VLOOKUP(D33,[1]!Tag[#Data],16,FALSE)</f>
        <v>#REF!</v>
      </c>
      <c r="K33" s="11" t="e">
        <f t="shared" si="4"/>
        <v>#REF!</v>
      </c>
      <c r="Q33" s="11" t="e">
        <f>VLOOKUP(D33,[1]!Tag[#Data],17,FALSE)</f>
        <v>#REF!</v>
      </c>
      <c r="R33" s="11" t="e">
        <f t="shared" si="5"/>
        <v>#REF!</v>
      </c>
      <c r="X33" s="11" t="e">
        <f>VLOOKUP(D33,[1]!Tag[#Data],18,FALSE)</f>
        <v>#REF!</v>
      </c>
      <c r="Y33" s="11" t="e">
        <f t="shared" si="6"/>
        <v>#REF!</v>
      </c>
    </row>
    <row r="34" spans="1:25" x14ac:dyDescent="0.3">
      <c r="A34" s="3" t="e">
        <f>VLOOKUP(D34,[1]!Tag[#Data],3,FALSE)</f>
        <v>#REF!</v>
      </c>
      <c r="B34" s="10" t="e">
        <f>VLOOKUP(D34,[1]!Tag[#Data],4,FALSE)</f>
        <v>#REF!</v>
      </c>
      <c r="C34" s="5"/>
      <c r="D34" s="18" t="s">
        <v>435</v>
      </c>
      <c r="E34" s="2" t="str">
        <f t="shared" si="7"/>
        <v/>
      </c>
      <c r="F34" s="6">
        <f t="shared" si="0"/>
        <v>0</v>
      </c>
      <c r="H34" s="2"/>
      <c r="J34" s="11" t="e">
        <f>VLOOKUP(D34,[1]!Tag[#Data],16,FALSE)</f>
        <v>#REF!</v>
      </c>
      <c r="K34" s="11" t="e">
        <f t="shared" si="4"/>
        <v>#REF!</v>
      </c>
      <c r="Q34" s="11" t="e">
        <f>VLOOKUP(D34,[1]!Tag[#Data],17,FALSE)</f>
        <v>#REF!</v>
      </c>
      <c r="R34" s="11" t="e">
        <f t="shared" si="5"/>
        <v>#REF!</v>
      </c>
      <c r="X34" s="11" t="e">
        <f>VLOOKUP(D34,[1]!Tag[#Data],18,FALSE)</f>
        <v>#REF!</v>
      </c>
      <c r="Y34" s="11" t="e">
        <f t="shared" si="6"/>
        <v>#REF!</v>
      </c>
    </row>
    <row r="35" spans="1:25" x14ac:dyDescent="0.3">
      <c r="A35" s="3" t="e">
        <f>VLOOKUP(D35,[1]!Tag[#Data],3,FALSE)</f>
        <v>#REF!</v>
      </c>
      <c r="B35" s="10" t="e">
        <f>VLOOKUP(D35,[1]!Tag[#Data],4,FALSE)</f>
        <v>#REF!</v>
      </c>
      <c r="C35" s="5"/>
      <c r="D35" s="18" t="s">
        <v>435</v>
      </c>
      <c r="E35" s="2" t="str">
        <f t="shared" si="7"/>
        <v/>
      </c>
      <c r="F35" s="6">
        <f t="shared" si="0"/>
        <v>0</v>
      </c>
      <c r="H35" s="2"/>
      <c r="J35" s="11" t="e">
        <f>VLOOKUP(D35,[1]!Tag[#Data],16,FALSE)</f>
        <v>#REF!</v>
      </c>
      <c r="K35" s="11" t="e">
        <f t="shared" si="4"/>
        <v>#REF!</v>
      </c>
      <c r="Q35" s="11" t="e">
        <f>VLOOKUP(D35,[1]!Tag[#Data],17,FALSE)</f>
        <v>#REF!</v>
      </c>
      <c r="R35" s="11" t="e">
        <f t="shared" si="5"/>
        <v>#REF!</v>
      </c>
      <c r="X35" s="11" t="e">
        <f>VLOOKUP(D35,[1]!Tag[#Data],18,FALSE)</f>
        <v>#REF!</v>
      </c>
      <c r="Y35" s="11" t="e">
        <f t="shared" si="6"/>
        <v>#REF!</v>
      </c>
    </row>
    <row r="36" spans="1:25" x14ac:dyDescent="0.3">
      <c r="A36" s="3" t="e">
        <f>VLOOKUP(D36,[1]!Tag[#Data],3,FALSE)</f>
        <v>#REF!</v>
      </c>
      <c r="B36" s="10" t="e">
        <f>VLOOKUP(D36,[1]!Tag[#Data],4,FALSE)</f>
        <v>#REF!</v>
      </c>
      <c r="C36" s="5"/>
      <c r="D36" s="18" t="s">
        <v>435</v>
      </c>
      <c r="E36" s="2" t="str">
        <f t="shared" si="7"/>
        <v/>
      </c>
      <c r="F36" s="6">
        <f t="shared" si="0"/>
        <v>0</v>
      </c>
      <c r="H36" s="2"/>
      <c r="J36" s="11" t="e">
        <f>VLOOKUP(D36,[1]!Tag[#Data],16,FALSE)</f>
        <v>#REF!</v>
      </c>
      <c r="K36" s="11" t="e">
        <f t="shared" si="4"/>
        <v>#REF!</v>
      </c>
      <c r="Q36" s="11" t="e">
        <f>VLOOKUP(D36,[1]!Tag[#Data],17,FALSE)</f>
        <v>#REF!</v>
      </c>
      <c r="R36" s="11" t="e">
        <f t="shared" si="5"/>
        <v>#REF!</v>
      </c>
      <c r="X36" s="11" t="e">
        <f>VLOOKUP(D36,[1]!Tag[#Data],18,FALSE)</f>
        <v>#REF!</v>
      </c>
      <c r="Y36" s="11" t="e">
        <f t="shared" si="6"/>
        <v>#REF!</v>
      </c>
    </row>
    <row r="37" spans="1:25" x14ac:dyDescent="0.3">
      <c r="A37" s="3" t="e">
        <f>VLOOKUP(D37,[1]!Tag[#Data],3,FALSE)</f>
        <v>#REF!</v>
      </c>
      <c r="B37" s="10" t="e">
        <f>VLOOKUP(D37,[1]!Tag[#Data],4,FALSE)</f>
        <v>#REF!</v>
      </c>
      <c r="C37" s="5"/>
      <c r="D37" s="18" t="s">
        <v>435</v>
      </c>
      <c r="E37" s="2" t="str">
        <f t="shared" si="7"/>
        <v/>
      </c>
      <c r="F37" s="6">
        <f t="shared" si="0"/>
        <v>0</v>
      </c>
      <c r="H37" s="2"/>
      <c r="J37" s="11" t="e">
        <f>VLOOKUP(D37,[1]!Tag[#Data],16,FALSE)</f>
        <v>#REF!</v>
      </c>
      <c r="K37" s="11" t="e">
        <f t="shared" si="4"/>
        <v>#REF!</v>
      </c>
      <c r="Q37" s="11" t="e">
        <f>VLOOKUP(D37,[1]!Tag[#Data],17,FALSE)</f>
        <v>#REF!</v>
      </c>
      <c r="R37" s="11" t="e">
        <f t="shared" si="5"/>
        <v>#REF!</v>
      </c>
      <c r="X37" s="11" t="e">
        <f>VLOOKUP(D37,[1]!Tag[#Data],18,FALSE)</f>
        <v>#REF!</v>
      </c>
      <c r="Y37" s="11" t="e">
        <f t="shared" si="6"/>
        <v>#REF!</v>
      </c>
    </row>
    <row r="38" spans="1:25" x14ac:dyDescent="0.3">
      <c r="A38" s="3" t="e">
        <f>VLOOKUP(D38,[1]!Tag[#Data],3,FALSE)</f>
        <v>#REF!</v>
      </c>
      <c r="B38" s="10" t="e">
        <f>VLOOKUP(D38,[1]!Tag[#Data],4,FALSE)</f>
        <v>#REF!</v>
      </c>
      <c r="C38" s="5"/>
      <c r="D38" s="18" t="s">
        <v>435</v>
      </c>
      <c r="E38" s="2" t="str">
        <f t="shared" si="7"/>
        <v/>
      </c>
      <c r="F38" s="6">
        <f t="shared" si="0"/>
        <v>0</v>
      </c>
      <c r="H38" s="2"/>
      <c r="J38" s="11" t="e">
        <f>VLOOKUP(D38,[1]!Tag[#Data],16,FALSE)</f>
        <v>#REF!</v>
      </c>
      <c r="K38" s="11" t="e">
        <f t="shared" si="4"/>
        <v>#REF!</v>
      </c>
      <c r="Q38" s="11" t="e">
        <f>VLOOKUP(D38,[1]!Tag[#Data],17,FALSE)</f>
        <v>#REF!</v>
      </c>
      <c r="R38" s="11" t="e">
        <f t="shared" si="5"/>
        <v>#REF!</v>
      </c>
      <c r="X38" s="11" t="e">
        <f>VLOOKUP(D38,[1]!Tag[#Data],18,FALSE)</f>
        <v>#REF!</v>
      </c>
      <c r="Y38" s="11" t="e">
        <f t="shared" si="6"/>
        <v>#REF!</v>
      </c>
    </row>
    <row r="39" spans="1:25" x14ac:dyDescent="0.3">
      <c r="A39" s="3" t="e">
        <f>VLOOKUP(D39,[1]!Tag[#Data],3,FALSE)</f>
        <v>#REF!</v>
      </c>
      <c r="B39" s="10" t="e">
        <f>VLOOKUP(D39,[1]!Tag[#Data],4,FALSE)</f>
        <v>#REF!</v>
      </c>
      <c r="C39" s="5"/>
      <c r="D39" s="18" t="s">
        <v>435</v>
      </c>
      <c r="E39" s="2" t="str">
        <f t="shared" si="7"/>
        <v/>
      </c>
      <c r="F39" s="6">
        <f t="shared" si="0"/>
        <v>0</v>
      </c>
      <c r="H39" s="2"/>
      <c r="J39" s="11" t="e">
        <f>VLOOKUP(D39,[1]!Tag[#Data],16,FALSE)</f>
        <v>#REF!</v>
      </c>
      <c r="K39" s="11" t="e">
        <f t="shared" si="4"/>
        <v>#REF!</v>
      </c>
      <c r="Q39" s="11" t="e">
        <f>VLOOKUP(D39,[1]!Tag[#Data],17,FALSE)</f>
        <v>#REF!</v>
      </c>
      <c r="R39" s="11" t="e">
        <f t="shared" si="5"/>
        <v>#REF!</v>
      </c>
      <c r="X39" s="11" t="e">
        <f>VLOOKUP(D39,[1]!Tag[#Data],18,FALSE)</f>
        <v>#REF!</v>
      </c>
      <c r="Y39" s="11" t="e">
        <f t="shared" si="6"/>
        <v>#REF!</v>
      </c>
    </row>
    <row r="40" spans="1:25" x14ac:dyDescent="0.3">
      <c r="A40" s="3" t="e">
        <f>VLOOKUP(D40,[1]!Tag[#Data],3,FALSE)</f>
        <v>#REF!</v>
      </c>
      <c r="B40" s="10" t="e">
        <f>VLOOKUP(D40,[1]!Tag[#Data],4,FALSE)</f>
        <v>#REF!</v>
      </c>
      <c r="C40" s="5"/>
      <c r="D40" s="18" t="s">
        <v>435</v>
      </c>
      <c r="E40" s="2" t="str">
        <f t="shared" si="7"/>
        <v/>
      </c>
      <c r="F40" s="6">
        <f t="shared" si="0"/>
        <v>0</v>
      </c>
      <c r="H40" s="2"/>
      <c r="J40" s="11" t="e">
        <f>VLOOKUP(D40,[1]!Tag[#Data],16,FALSE)</f>
        <v>#REF!</v>
      </c>
      <c r="K40" s="11" t="e">
        <f t="shared" si="4"/>
        <v>#REF!</v>
      </c>
      <c r="Q40" s="11" t="e">
        <f>VLOOKUP(D40,[1]!Tag[#Data],17,FALSE)</f>
        <v>#REF!</v>
      </c>
      <c r="R40" s="11" t="e">
        <f t="shared" si="5"/>
        <v>#REF!</v>
      </c>
      <c r="X40" s="11" t="e">
        <f>VLOOKUP(D40,[1]!Tag[#Data],18,FALSE)</f>
        <v>#REF!</v>
      </c>
      <c r="Y40" s="11" t="e">
        <f t="shared" si="6"/>
        <v>#REF!</v>
      </c>
    </row>
    <row r="41" spans="1:25" x14ac:dyDescent="0.3">
      <c r="A41" s="3" t="e">
        <f>VLOOKUP(D41,[1]!Tag[#Data],3,FALSE)</f>
        <v>#REF!</v>
      </c>
      <c r="B41" s="10" t="e">
        <f>VLOOKUP(D41,[1]!Tag[#Data],4,FALSE)</f>
        <v>#REF!</v>
      </c>
      <c r="C41" s="5"/>
      <c r="D41" s="18" t="s">
        <v>435</v>
      </c>
      <c r="E41" s="2" t="str">
        <f t="shared" si="7"/>
        <v/>
      </c>
      <c r="F41" s="6">
        <f t="shared" si="0"/>
        <v>0</v>
      </c>
      <c r="H41" s="2"/>
      <c r="J41" s="11" t="e">
        <f>VLOOKUP(D41,[1]!Tag[#Data],16,FALSE)</f>
        <v>#REF!</v>
      </c>
      <c r="K41" s="11" t="e">
        <f t="shared" si="4"/>
        <v>#REF!</v>
      </c>
      <c r="Q41" s="11" t="e">
        <f>VLOOKUP(D41,[1]!Tag[#Data],17,FALSE)</f>
        <v>#REF!</v>
      </c>
      <c r="R41" s="11" t="e">
        <f t="shared" si="5"/>
        <v>#REF!</v>
      </c>
      <c r="X41" s="11" t="e">
        <f>VLOOKUP(D41,[1]!Tag[#Data],18,FALSE)</f>
        <v>#REF!</v>
      </c>
      <c r="Y41" s="11" t="e">
        <f t="shared" si="6"/>
        <v>#REF!</v>
      </c>
    </row>
    <row r="42" spans="1:25" x14ac:dyDescent="0.3">
      <c r="A42" s="3" t="e">
        <f>VLOOKUP(D42,[1]!Tag[#Data],3,FALSE)</f>
        <v>#REF!</v>
      </c>
      <c r="B42" s="10" t="e">
        <f>VLOOKUP(D42,[1]!Tag[#Data],4,FALSE)</f>
        <v>#REF!</v>
      </c>
      <c r="C42" s="5"/>
      <c r="D42" s="18" t="s">
        <v>435</v>
      </c>
      <c r="E42" s="2" t="str">
        <f t="shared" si="7"/>
        <v/>
      </c>
      <c r="F42" s="6">
        <f t="shared" si="0"/>
        <v>0</v>
      </c>
      <c r="H42" s="2"/>
      <c r="J42" s="11" t="e">
        <f>VLOOKUP(D42,[1]!Tag[#Data],16,FALSE)</f>
        <v>#REF!</v>
      </c>
      <c r="K42" s="11" t="e">
        <f t="shared" si="4"/>
        <v>#REF!</v>
      </c>
      <c r="Q42" s="11" t="e">
        <f>VLOOKUP(D42,[1]!Tag[#Data],17,FALSE)</f>
        <v>#REF!</v>
      </c>
      <c r="R42" s="11" t="e">
        <f t="shared" si="5"/>
        <v>#REF!</v>
      </c>
      <c r="X42" s="11" t="e">
        <f>VLOOKUP(D42,[1]!Tag[#Data],18,FALSE)</f>
        <v>#REF!</v>
      </c>
      <c r="Y42" s="11" t="e">
        <f t="shared" si="6"/>
        <v>#REF!</v>
      </c>
    </row>
    <row r="43" spans="1:25" x14ac:dyDescent="0.3">
      <c r="A43" s="3" t="e">
        <f>VLOOKUP(D43,[1]!Tag[#Data],3,FALSE)</f>
        <v>#REF!</v>
      </c>
      <c r="B43" s="10" t="e">
        <f>VLOOKUP(D43,[1]!Tag[#Data],4,FALSE)</f>
        <v>#REF!</v>
      </c>
      <c r="C43" s="5"/>
      <c r="D43" s="18" t="s">
        <v>435</v>
      </c>
      <c r="E43" s="2" t="str">
        <f t="shared" si="7"/>
        <v/>
      </c>
      <c r="F43" s="6">
        <f t="shared" si="0"/>
        <v>0</v>
      </c>
      <c r="H43" s="2"/>
      <c r="J43" s="11" t="e">
        <f>VLOOKUP(D43,[1]!Tag[#Data],16,FALSE)</f>
        <v>#REF!</v>
      </c>
      <c r="K43" s="11" t="e">
        <f t="shared" si="4"/>
        <v>#REF!</v>
      </c>
      <c r="Q43" s="11" t="e">
        <f>VLOOKUP(D43,[1]!Tag[#Data],17,FALSE)</f>
        <v>#REF!</v>
      </c>
      <c r="R43" s="11" t="e">
        <f t="shared" si="5"/>
        <v>#REF!</v>
      </c>
      <c r="X43" s="11" t="e">
        <f>VLOOKUP(D43,[1]!Tag[#Data],18,FALSE)</f>
        <v>#REF!</v>
      </c>
      <c r="Y43" s="11" t="e">
        <f t="shared" si="6"/>
        <v>#REF!</v>
      </c>
    </row>
    <row r="44" spans="1:25" x14ac:dyDescent="0.3">
      <c r="A44" s="3" t="e">
        <f>VLOOKUP(D44,[1]!Tag[#Data],3,FALSE)</f>
        <v>#REF!</v>
      </c>
      <c r="B44" s="10" t="e">
        <f>VLOOKUP(D44,[1]!Tag[#Data],4,FALSE)</f>
        <v>#REF!</v>
      </c>
      <c r="C44" s="5"/>
      <c r="D44" s="18" t="s">
        <v>435</v>
      </c>
      <c r="E44" s="2" t="str">
        <f t="shared" si="7"/>
        <v/>
      </c>
      <c r="F44" s="6">
        <f t="shared" si="0"/>
        <v>0</v>
      </c>
      <c r="H44" s="2"/>
      <c r="J44" s="11" t="e">
        <f>VLOOKUP(D44,[1]!Tag[#Data],16,FALSE)</f>
        <v>#REF!</v>
      </c>
      <c r="K44" s="11" t="e">
        <f t="shared" si="4"/>
        <v>#REF!</v>
      </c>
      <c r="Q44" s="11" t="e">
        <f>VLOOKUP(D44,[1]!Tag[#Data],17,FALSE)</f>
        <v>#REF!</v>
      </c>
      <c r="R44" s="11" t="e">
        <f t="shared" si="5"/>
        <v>#REF!</v>
      </c>
      <c r="X44" s="11" t="e">
        <f>VLOOKUP(D44,[1]!Tag[#Data],18,FALSE)</f>
        <v>#REF!</v>
      </c>
      <c r="Y44" s="11" t="e">
        <f t="shared" si="6"/>
        <v>#REF!</v>
      </c>
    </row>
    <row r="45" spans="1:25" x14ac:dyDescent="0.3">
      <c r="A45" s="3" t="e">
        <f>VLOOKUP(D45,[1]!Tag[#Data],3,FALSE)</f>
        <v>#REF!</v>
      </c>
      <c r="B45" s="10" t="e">
        <f>VLOOKUP(D45,[1]!Tag[#Data],4,FALSE)</f>
        <v>#REF!</v>
      </c>
      <c r="C45" s="5"/>
      <c r="D45" s="18" t="s">
        <v>435</v>
      </c>
      <c r="E45" s="2" t="str">
        <f t="shared" si="7"/>
        <v/>
      </c>
      <c r="F45" s="6">
        <f t="shared" si="0"/>
        <v>0</v>
      </c>
      <c r="H45" s="2"/>
      <c r="J45" s="11" t="e">
        <f>VLOOKUP(D45,[1]!Tag[#Data],16,FALSE)</f>
        <v>#REF!</v>
      </c>
      <c r="K45" s="11" t="e">
        <f t="shared" si="4"/>
        <v>#REF!</v>
      </c>
      <c r="Q45" s="11" t="e">
        <f>VLOOKUP(D45,[1]!Tag[#Data],17,FALSE)</f>
        <v>#REF!</v>
      </c>
      <c r="R45" s="11" t="e">
        <f t="shared" si="5"/>
        <v>#REF!</v>
      </c>
      <c r="X45" s="11" t="e">
        <f>VLOOKUP(D45,[1]!Tag[#Data],18,FALSE)</f>
        <v>#REF!</v>
      </c>
      <c r="Y45" s="11" t="e">
        <f t="shared" si="6"/>
        <v>#REF!</v>
      </c>
    </row>
    <row r="46" spans="1:25" x14ac:dyDescent="0.3">
      <c r="A46" s="3" t="e">
        <f>VLOOKUP(D46,[1]!Tag[#Data],3,FALSE)</f>
        <v>#REF!</v>
      </c>
      <c r="B46" s="10" t="e">
        <f>VLOOKUP(D46,[1]!Tag[#Data],4,FALSE)</f>
        <v>#REF!</v>
      </c>
      <c r="C46" s="5"/>
      <c r="D46" s="18" t="s">
        <v>435</v>
      </c>
      <c r="E46" s="2" t="str">
        <f t="shared" si="7"/>
        <v/>
      </c>
      <c r="F46" s="6">
        <f t="shared" si="0"/>
        <v>0</v>
      </c>
      <c r="H46" s="2"/>
      <c r="J46" s="11" t="e">
        <f>VLOOKUP(D46,[1]!Tag[#Data],16,FALSE)</f>
        <v>#REF!</v>
      </c>
      <c r="K46" s="11" t="e">
        <f t="shared" si="4"/>
        <v>#REF!</v>
      </c>
      <c r="Q46" s="11" t="e">
        <f>VLOOKUP(D46,[1]!Tag[#Data],17,FALSE)</f>
        <v>#REF!</v>
      </c>
      <c r="R46" s="11" t="e">
        <f t="shared" si="5"/>
        <v>#REF!</v>
      </c>
      <c r="X46" s="11" t="e">
        <f>VLOOKUP(D46,[1]!Tag[#Data],18,FALSE)</f>
        <v>#REF!</v>
      </c>
      <c r="Y46" s="11" t="e">
        <f t="shared" si="6"/>
        <v>#REF!</v>
      </c>
    </row>
    <row r="47" spans="1:25" x14ac:dyDescent="0.3">
      <c r="A47" s="3" t="e">
        <f>VLOOKUP(D47,[1]!Tag[#Data],3,FALSE)</f>
        <v>#REF!</v>
      </c>
      <c r="B47" s="10" t="e">
        <f>VLOOKUP(D47,[1]!Tag[#Data],4,FALSE)</f>
        <v>#REF!</v>
      </c>
      <c r="C47" s="5"/>
      <c r="D47" s="18" t="s">
        <v>435</v>
      </c>
      <c r="E47" s="2" t="str">
        <f t="shared" si="7"/>
        <v/>
      </c>
      <c r="F47" s="6">
        <f t="shared" si="0"/>
        <v>0</v>
      </c>
      <c r="H47" s="2"/>
      <c r="J47" s="11" t="e">
        <f>VLOOKUP(D47,[1]!Tag[#Data],16,FALSE)</f>
        <v>#REF!</v>
      </c>
      <c r="K47" s="11" t="e">
        <f t="shared" si="4"/>
        <v>#REF!</v>
      </c>
      <c r="Q47" s="11" t="e">
        <f>VLOOKUP(D47,[1]!Tag[#Data],17,FALSE)</f>
        <v>#REF!</v>
      </c>
      <c r="R47" s="11" t="e">
        <f t="shared" si="5"/>
        <v>#REF!</v>
      </c>
      <c r="X47" s="11" t="e">
        <f>VLOOKUP(D47,[1]!Tag[#Data],18,FALSE)</f>
        <v>#REF!</v>
      </c>
      <c r="Y47" s="11" t="e">
        <f t="shared" si="6"/>
        <v>#REF!</v>
      </c>
    </row>
    <row r="48" spans="1:25" x14ac:dyDescent="0.3">
      <c r="A48" s="3" t="e">
        <f>VLOOKUP(D48,[1]!Tag[#Data],3,FALSE)</f>
        <v>#REF!</v>
      </c>
      <c r="B48" s="10" t="e">
        <f>VLOOKUP(D48,[1]!Tag[#Data],4,FALSE)</f>
        <v>#REF!</v>
      </c>
      <c r="C48" s="5"/>
      <c r="D48" s="18" t="s">
        <v>435</v>
      </c>
      <c r="E48" s="2" t="str">
        <f t="shared" si="7"/>
        <v/>
      </c>
      <c r="F48" s="6">
        <f t="shared" si="0"/>
        <v>0</v>
      </c>
      <c r="H48" s="2"/>
      <c r="J48" s="11" t="e">
        <f>VLOOKUP(D48,[1]!Tag[#Data],16,FALSE)</f>
        <v>#REF!</v>
      </c>
      <c r="K48" s="11" t="e">
        <f t="shared" ref="K48:K55" si="8">(C48*J48)</f>
        <v>#REF!</v>
      </c>
      <c r="Q48" s="11" t="e">
        <f>VLOOKUP(D48,[1]!Tag[#Data],17,FALSE)</f>
        <v>#REF!</v>
      </c>
      <c r="R48" s="11" t="e">
        <f t="shared" ref="R48:R55" si="9">(C48*Q48)</f>
        <v>#REF!</v>
      </c>
      <c r="X48" s="11" t="e">
        <f>VLOOKUP(D48,[1]!Tag[#Data],18,FALSE)</f>
        <v>#REF!</v>
      </c>
      <c r="Y48" s="11" t="e">
        <f t="shared" ref="Y48:Y55" si="10">(C48*X48)</f>
        <v>#REF!</v>
      </c>
    </row>
    <row r="49" spans="1:25" x14ac:dyDescent="0.3">
      <c r="A49" s="3" t="e">
        <f>VLOOKUP(D49,[1]!Tag[#Data],3,FALSE)</f>
        <v>#REF!</v>
      </c>
      <c r="B49" s="10" t="e">
        <f>VLOOKUP(D49,[1]!Tag[#Data],4,FALSE)</f>
        <v>#REF!</v>
      </c>
      <c r="C49" s="5"/>
      <c r="D49" s="18" t="s">
        <v>435</v>
      </c>
      <c r="E49" s="2" t="str">
        <f t="shared" si="7"/>
        <v/>
      </c>
      <c r="F49" s="6">
        <f t="shared" si="0"/>
        <v>0</v>
      </c>
      <c r="H49" s="2"/>
      <c r="J49" s="11" t="e">
        <f>VLOOKUP(D49,[1]!Tag[#Data],16,FALSE)</f>
        <v>#REF!</v>
      </c>
      <c r="K49" s="11" t="e">
        <f t="shared" si="8"/>
        <v>#REF!</v>
      </c>
      <c r="Q49" s="11" t="e">
        <f>VLOOKUP(D49,[1]!Tag[#Data],17,FALSE)</f>
        <v>#REF!</v>
      </c>
      <c r="R49" s="11" t="e">
        <f t="shared" si="9"/>
        <v>#REF!</v>
      </c>
      <c r="X49" s="11" t="e">
        <f>VLOOKUP(D49,[1]!Tag[#Data],18,FALSE)</f>
        <v>#REF!</v>
      </c>
      <c r="Y49" s="11" t="e">
        <f t="shared" si="10"/>
        <v>#REF!</v>
      </c>
    </row>
    <row r="50" spans="1:25" x14ac:dyDescent="0.3">
      <c r="A50" s="3" t="e">
        <f>VLOOKUP(D50,[1]!Tag[#Data],3,FALSE)</f>
        <v>#REF!</v>
      </c>
      <c r="B50" s="10" t="e">
        <f>VLOOKUP(D50,[1]!Tag[#Data],4,FALSE)</f>
        <v>#REF!</v>
      </c>
      <c r="C50" s="5"/>
      <c r="D50" s="18" t="s">
        <v>435</v>
      </c>
      <c r="E50" s="2" t="str">
        <f t="shared" si="7"/>
        <v/>
      </c>
      <c r="F50" s="6">
        <f t="shared" si="0"/>
        <v>0</v>
      </c>
      <c r="H50" s="2"/>
      <c r="J50" s="11" t="e">
        <f>VLOOKUP(D50,[1]!Tag[#Data],16,FALSE)</f>
        <v>#REF!</v>
      </c>
      <c r="K50" s="11" t="e">
        <f t="shared" si="8"/>
        <v>#REF!</v>
      </c>
      <c r="Q50" s="11" t="e">
        <f>VLOOKUP(D50,[1]!Tag[#Data],17,FALSE)</f>
        <v>#REF!</v>
      </c>
      <c r="R50" s="11" t="e">
        <f t="shared" si="9"/>
        <v>#REF!</v>
      </c>
      <c r="X50" s="11" t="e">
        <f>VLOOKUP(D50,[1]!Tag[#Data],18,FALSE)</f>
        <v>#REF!</v>
      </c>
      <c r="Y50" s="11" t="e">
        <f t="shared" si="10"/>
        <v>#REF!</v>
      </c>
    </row>
    <row r="51" spans="1:25" x14ac:dyDescent="0.3">
      <c r="A51" s="3" t="e">
        <f>VLOOKUP(D51,[1]!Tag[#Data],3,FALSE)</f>
        <v>#REF!</v>
      </c>
      <c r="B51" s="10" t="e">
        <f>VLOOKUP(D51,[1]!Tag[#Data],4,FALSE)</f>
        <v>#REF!</v>
      </c>
      <c r="C51" s="5"/>
      <c r="D51" s="18" t="s">
        <v>435</v>
      </c>
      <c r="E51" s="2" t="str">
        <f t="shared" si="7"/>
        <v/>
      </c>
      <c r="F51" s="6">
        <f t="shared" si="0"/>
        <v>0</v>
      </c>
      <c r="H51" s="2"/>
      <c r="J51" s="11" t="e">
        <f>VLOOKUP(D51,[1]!Tag[#Data],16,FALSE)</f>
        <v>#REF!</v>
      </c>
      <c r="K51" s="11" t="e">
        <f t="shared" si="8"/>
        <v>#REF!</v>
      </c>
      <c r="Q51" s="11" t="e">
        <f>VLOOKUP(D51,[1]!Tag[#Data],17,FALSE)</f>
        <v>#REF!</v>
      </c>
      <c r="R51" s="11" t="e">
        <f t="shared" si="9"/>
        <v>#REF!</v>
      </c>
      <c r="X51" s="11" t="e">
        <f>VLOOKUP(D51,[1]!Tag[#Data],18,FALSE)</f>
        <v>#REF!</v>
      </c>
      <c r="Y51" s="11" t="e">
        <f t="shared" si="10"/>
        <v>#REF!</v>
      </c>
    </row>
    <row r="52" spans="1:25" x14ac:dyDescent="0.3">
      <c r="A52" s="3" t="e">
        <f>VLOOKUP(D52,[1]!Tag[#Data],3,FALSE)</f>
        <v>#REF!</v>
      </c>
      <c r="B52" s="10" t="e">
        <f>VLOOKUP(D52,[1]!Tag[#Data],4,FALSE)</f>
        <v>#REF!</v>
      </c>
      <c r="C52" s="5"/>
      <c r="D52" s="18" t="s">
        <v>435</v>
      </c>
      <c r="E52" s="2" t="str">
        <f t="shared" si="7"/>
        <v/>
      </c>
      <c r="F52" s="6">
        <f t="shared" si="0"/>
        <v>0</v>
      </c>
      <c r="H52" s="2"/>
      <c r="J52" s="11" t="e">
        <f>VLOOKUP(D52,[1]!Tag[#Data],16,FALSE)</f>
        <v>#REF!</v>
      </c>
      <c r="K52" s="11" t="e">
        <f t="shared" si="8"/>
        <v>#REF!</v>
      </c>
      <c r="Q52" s="11" t="e">
        <f>VLOOKUP(D52,[1]!Tag[#Data],17,FALSE)</f>
        <v>#REF!</v>
      </c>
      <c r="R52" s="11" t="e">
        <f t="shared" si="9"/>
        <v>#REF!</v>
      </c>
      <c r="X52" s="11" t="e">
        <f>VLOOKUP(D52,[1]!Tag[#Data],18,FALSE)</f>
        <v>#REF!</v>
      </c>
      <c r="Y52" s="11" t="e">
        <f t="shared" si="10"/>
        <v>#REF!</v>
      </c>
    </row>
    <row r="53" spans="1:25" x14ac:dyDescent="0.3">
      <c r="A53" s="3" t="e">
        <f>VLOOKUP(D53,[1]!Tag[#Data],3,FALSE)</f>
        <v>#REF!</v>
      </c>
      <c r="B53" s="10" t="e">
        <f>VLOOKUP(D53,[1]!Tag[#Data],4,FALSE)</f>
        <v>#REF!</v>
      </c>
      <c r="C53" s="5"/>
      <c r="D53" s="18" t="s">
        <v>435</v>
      </c>
      <c r="E53" s="2" t="str">
        <f t="shared" si="7"/>
        <v/>
      </c>
      <c r="F53" s="6">
        <f t="shared" si="0"/>
        <v>0</v>
      </c>
      <c r="H53" s="2"/>
      <c r="J53" s="11" t="e">
        <f>VLOOKUP(D53,[1]!Tag[#Data],16,FALSE)</f>
        <v>#REF!</v>
      </c>
      <c r="K53" s="11" t="e">
        <f t="shared" si="8"/>
        <v>#REF!</v>
      </c>
      <c r="Q53" s="11" t="e">
        <f>VLOOKUP(D53,[1]!Tag[#Data],17,FALSE)</f>
        <v>#REF!</v>
      </c>
      <c r="R53" s="11" t="e">
        <f t="shared" si="9"/>
        <v>#REF!</v>
      </c>
      <c r="X53" s="11" t="e">
        <f>VLOOKUP(D53,[1]!Tag[#Data],18,FALSE)</f>
        <v>#REF!</v>
      </c>
      <c r="Y53" s="11" t="e">
        <f t="shared" si="10"/>
        <v>#REF!</v>
      </c>
    </row>
    <row r="54" spans="1:25" x14ac:dyDescent="0.3">
      <c r="A54" s="3" t="e">
        <f>VLOOKUP(D54,[1]!Tag[#Data],3,FALSE)</f>
        <v>#REF!</v>
      </c>
      <c r="B54" s="10" t="e">
        <f>VLOOKUP(D54,[1]!Tag[#Data],4,FALSE)</f>
        <v>#REF!</v>
      </c>
      <c r="C54" s="5"/>
      <c r="D54" s="18" t="s">
        <v>435</v>
      </c>
      <c r="E54" s="2" t="str">
        <f t="shared" si="7"/>
        <v/>
      </c>
      <c r="F54" s="6">
        <f t="shared" si="0"/>
        <v>0</v>
      </c>
      <c r="H54" s="2"/>
      <c r="J54" s="11" t="e">
        <f>VLOOKUP(D54,[1]!Tag[#Data],16,FALSE)</f>
        <v>#REF!</v>
      </c>
      <c r="K54" s="11" t="e">
        <f t="shared" si="8"/>
        <v>#REF!</v>
      </c>
      <c r="Q54" s="11" t="e">
        <f>VLOOKUP(D54,[1]!Tag[#Data],17,FALSE)</f>
        <v>#REF!</v>
      </c>
      <c r="R54" s="11" t="e">
        <f t="shared" si="9"/>
        <v>#REF!</v>
      </c>
      <c r="X54" s="11" t="e">
        <f>VLOOKUP(D54,[1]!Tag[#Data],18,FALSE)</f>
        <v>#REF!</v>
      </c>
      <c r="Y54" s="11" t="e">
        <f t="shared" si="10"/>
        <v>#REF!</v>
      </c>
    </row>
    <row r="55" spans="1:25" x14ac:dyDescent="0.3">
      <c r="A55" s="3" t="e">
        <f>VLOOKUP(D55,[1]!Tag[#Data],3,FALSE)</f>
        <v>#REF!</v>
      </c>
      <c r="B55" s="10" t="e">
        <f>VLOOKUP(D55,[1]!Tag[#Data],4,FALSE)</f>
        <v>#REF!</v>
      </c>
      <c r="C55" s="5"/>
      <c r="D55" s="18" t="s">
        <v>435</v>
      </c>
      <c r="E55" s="2" t="str">
        <f t="shared" si="7"/>
        <v/>
      </c>
      <c r="F55" s="6">
        <f t="shared" si="0"/>
        <v>0</v>
      </c>
      <c r="H55" s="2"/>
      <c r="J55" s="11" t="e">
        <f>VLOOKUP(D55,[1]!Tag[#Data],16,FALSE)</f>
        <v>#REF!</v>
      </c>
      <c r="K55" s="11" t="e">
        <f t="shared" si="8"/>
        <v>#REF!</v>
      </c>
      <c r="Q55" s="11" t="e">
        <f>VLOOKUP(D55,[1]!Tag[#Data],17,FALSE)</f>
        <v>#REF!</v>
      </c>
      <c r="R55" s="11" t="e">
        <f t="shared" si="9"/>
        <v>#REF!</v>
      </c>
      <c r="X55" s="11" t="e">
        <f>VLOOKUP(D55,[1]!Tag[#Data],18,FALSE)</f>
        <v>#REF!</v>
      </c>
      <c r="Y55" s="11" t="e">
        <f t="shared" si="10"/>
        <v>#REF!</v>
      </c>
    </row>
    <row r="56" spans="1:25" s="40" customFormat="1" x14ac:dyDescent="0.3">
      <c r="A56" s="3" t="e">
        <f>VLOOKUP(D56,[1]!Tag[#Data],3,FALSE)</f>
        <v>#REF!</v>
      </c>
      <c r="B56" s="10" t="e">
        <f>VLOOKUP(D56,[1]!Tag[#Data],4,FALSE)</f>
        <v>#REF!</v>
      </c>
      <c r="C56" s="5"/>
      <c r="D56" s="18" t="s">
        <v>435</v>
      </c>
      <c r="E56" s="2" t="str">
        <f t="shared" si="7"/>
        <v/>
      </c>
      <c r="F56" s="6">
        <f t="shared" si="0"/>
        <v>0</v>
      </c>
      <c r="H56" s="80"/>
      <c r="J56" s="11" t="e">
        <f>VLOOKUP(D56,[1]!Tag[#Data],16,FALSE)</f>
        <v>#REF!</v>
      </c>
      <c r="K56" s="79" t="e">
        <f t="shared" ref="K56:K75" si="11">(C56*J56)</f>
        <v>#REF!</v>
      </c>
      <c r="Q56" s="11" t="e">
        <f>VLOOKUP(D56,[1]!Tag[#Data],17,FALSE)</f>
        <v>#REF!</v>
      </c>
      <c r="R56" s="79" t="e">
        <f t="shared" ref="R56:R75" si="12">(C56*Q56)</f>
        <v>#REF!</v>
      </c>
      <c r="X56" s="11" t="e">
        <f>VLOOKUP(D56,[1]!Tag[#Data],18,FALSE)</f>
        <v>#REF!</v>
      </c>
      <c r="Y56" s="79" t="e">
        <f t="shared" ref="Y56:Y75" si="13">(C56*X56)</f>
        <v>#REF!</v>
      </c>
    </row>
    <row r="57" spans="1:25" x14ac:dyDescent="0.3">
      <c r="A57" s="3" t="e">
        <f>VLOOKUP(D57,[1]!Tag[#Data],3,FALSE)</f>
        <v>#REF!</v>
      </c>
      <c r="B57" s="10" t="e">
        <f>VLOOKUP(D57,[1]!Tag[#Data],4,FALSE)</f>
        <v>#REF!</v>
      </c>
      <c r="C57" s="5"/>
      <c r="D57" s="18" t="s">
        <v>435</v>
      </c>
      <c r="E57" s="2" t="str">
        <f t="shared" si="7"/>
        <v/>
      </c>
      <c r="F57" s="6">
        <f t="shared" si="0"/>
        <v>0</v>
      </c>
      <c r="H57" s="2"/>
      <c r="J57" s="11" t="e">
        <f>VLOOKUP(D57,[1]!Tag[#Data],16,FALSE)</f>
        <v>#REF!</v>
      </c>
      <c r="K57" s="11" t="e">
        <f t="shared" si="11"/>
        <v>#REF!</v>
      </c>
      <c r="Q57" s="11" t="e">
        <f>VLOOKUP(D57,[1]!Tag[#Data],17,FALSE)</f>
        <v>#REF!</v>
      </c>
      <c r="R57" s="11" t="e">
        <f t="shared" si="12"/>
        <v>#REF!</v>
      </c>
      <c r="X57" s="11" t="e">
        <f>VLOOKUP(D57,[1]!Tag[#Data],18,FALSE)</f>
        <v>#REF!</v>
      </c>
      <c r="Y57" s="11" t="e">
        <f t="shared" si="13"/>
        <v>#REF!</v>
      </c>
    </row>
    <row r="58" spans="1:25" x14ac:dyDescent="0.3">
      <c r="A58" s="3" t="e">
        <f>VLOOKUP(D58,[1]!Tag[#Data],3,FALSE)</f>
        <v>#REF!</v>
      </c>
      <c r="B58" s="10" t="e">
        <f>VLOOKUP(D58,[1]!Tag[#Data],4,FALSE)</f>
        <v>#REF!</v>
      </c>
      <c r="C58" s="5"/>
      <c r="D58" s="18" t="s">
        <v>435</v>
      </c>
      <c r="E58" s="2" t="str">
        <f t="shared" si="7"/>
        <v/>
      </c>
      <c r="F58" s="6">
        <f t="shared" si="0"/>
        <v>0</v>
      </c>
      <c r="H58" s="2"/>
      <c r="J58" s="11" t="e">
        <f>VLOOKUP(D58,[1]!Tag[#Data],16,FALSE)</f>
        <v>#REF!</v>
      </c>
      <c r="K58" s="11" t="e">
        <f t="shared" si="11"/>
        <v>#REF!</v>
      </c>
      <c r="Q58" s="11" t="e">
        <f>VLOOKUP(D58,[1]!Tag[#Data],17,FALSE)</f>
        <v>#REF!</v>
      </c>
      <c r="R58" s="11" t="e">
        <f t="shared" si="12"/>
        <v>#REF!</v>
      </c>
      <c r="X58" s="11" t="e">
        <f>VLOOKUP(D58,[1]!Tag[#Data],18,FALSE)</f>
        <v>#REF!</v>
      </c>
      <c r="Y58" s="11" t="e">
        <f t="shared" si="13"/>
        <v>#REF!</v>
      </c>
    </row>
    <row r="59" spans="1:25" x14ac:dyDescent="0.3">
      <c r="A59" s="3" t="e">
        <f>VLOOKUP(D59,[1]!Tag[#Data],3,FALSE)</f>
        <v>#REF!</v>
      </c>
      <c r="B59" s="10" t="e">
        <f>VLOOKUP(D59,[1]!Tag[#Data],4,FALSE)</f>
        <v>#REF!</v>
      </c>
      <c r="C59" s="5"/>
      <c r="D59" s="18" t="s">
        <v>435</v>
      </c>
      <c r="E59" s="2" t="str">
        <f t="shared" si="7"/>
        <v/>
      </c>
      <c r="F59" s="6">
        <f t="shared" si="0"/>
        <v>0</v>
      </c>
      <c r="H59" s="2"/>
      <c r="J59" s="11" t="e">
        <f>VLOOKUP(D59,[1]!Tag[#Data],16,FALSE)</f>
        <v>#REF!</v>
      </c>
      <c r="K59" s="11" t="e">
        <f t="shared" si="11"/>
        <v>#REF!</v>
      </c>
      <c r="Q59" s="11" t="e">
        <f>VLOOKUP(D59,[1]!Tag[#Data],17,FALSE)</f>
        <v>#REF!</v>
      </c>
      <c r="R59" s="11" t="e">
        <f t="shared" si="12"/>
        <v>#REF!</v>
      </c>
      <c r="X59" s="11" t="e">
        <f>VLOOKUP(D59,[1]!Tag[#Data],18,FALSE)</f>
        <v>#REF!</v>
      </c>
      <c r="Y59" s="11" t="e">
        <f t="shared" si="13"/>
        <v>#REF!</v>
      </c>
    </row>
    <row r="60" spans="1:25" x14ac:dyDescent="0.3">
      <c r="A60" s="3" t="e">
        <f>VLOOKUP(D60,[1]!Tag[#Data],3,FALSE)</f>
        <v>#REF!</v>
      </c>
      <c r="B60" s="10" t="e">
        <f>VLOOKUP(D60,[1]!Tag[#Data],4,FALSE)</f>
        <v>#REF!</v>
      </c>
      <c r="C60" s="5"/>
      <c r="D60" s="18" t="s">
        <v>435</v>
      </c>
      <c r="E60" s="2" t="str">
        <f t="shared" si="7"/>
        <v/>
      </c>
      <c r="F60" s="6">
        <f t="shared" si="0"/>
        <v>0</v>
      </c>
      <c r="H60" s="2"/>
      <c r="J60" s="11" t="e">
        <f>VLOOKUP(D60,[1]!Tag[#Data],16,FALSE)</f>
        <v>#REF!</v>
      </c>
      <c r="K60" s="11" t="e">
        <f t="shared" si="11"/>
        <v>#REF!</v>
      </c>
      <c r="Q60" s="11" t="e">
        <f>VLOOKUP(D60,[1]!Tag[#Data],17,FALSE)</f>
        <v>#REF!</v>
      </c>
      <c r="R60" s="11" t="e">
        <f t="shared" si="12"/>
        <v>#REF!</v>
      </c>
      <c r="X60" s="11" t="e">
        <f>VLOOKUP(D60,[1]!Tag[#Data],18,FALSE)</f>
        <v>#REF!</v>
      </c>
      <c r="Y60" s="11" t="e">
        <f t="shared" si="13"/>
        <v>#REF!</v>
      </c>
    </row>
    <row r="61" spans="1:25" x14ac:dyDescent="0.3">
      <c r="A61" s="3" t="e">
        <f>VLOOKUP(D61,[1]!Tag[#Data],3,FALSE)</f>
        <v>#REF!</v>
      </c>
      <c r="B61" s="10" t="e">
        <f>VLOOKUP(D61,[1]!Tag[#Data],4,FALSE)</f>
        <v>#REF!</v>
      </c>
      <c r="C61" s="5"/>
      <c r="D61" s="18" t="s">
        <v>435</v>
      </c>
      <c r="E61" s="2" t="str">
        <f t="shared" si="7"/>
        <v/>
      </c>
      <c r="F61" s="6">
        <f t="shared" si="0"/>
        <v>0</v>
      </c>
      <c r="H61" s="2"/>
      <c r="J61" s="11" t="e">
        <f>VLOOKUP(D61,[1]!Tag[#Data],16,FALSE)</f>
        <v>#REF!</v>
      </c>
      <c r="K61" s="11" t="e">
        <f t="shared" si="11"/>
        <v>#REF!</v>
      </c>
      <c r="Q61" s="11" t="e">
        <f>VLOOKUP(D61,[1]!Tag[#Data],17,FALSE)</f>
        <v>#REF!</v>
      </c>
      <c r="R61" s="11" t="e">
        <f t="shared" si="12"/>
        <v>#REF!</v>
      </c>
      <c r="X61" s="11" t="e">
        <f>VLOOKUP(D61,[1]!Tag[#Data],18,FALSE)</f>
        <v>#REF!</v>
      </c>
      <c r="Y61" s="11" t="e">
        <f t="shared" si="13"/>
        <v>#REF!</v>
      </c>
    </row>
    <row r="62" spans="1:25" x14ac:dyDescent="0.3">
      <c r="A62" s="3" t="e">
        <f>VLOOKUP(D62,[1]!Tag[#Data],3,FALSE)</f>
        <v>#REF!</v>
      </c>
      <c r="B62" s="10" t="e">
        <f>VLOOKUP(D62,[1]!Tag[#Data],4,FALSE)</f>
        <v>#REF!</v>
      </c>
      <c r="C62" s="5"/>
      <c r="D62" s="18" t="s">
        <v>435</v>
      </c>
      <c r="E62" s="2" t="str">
        <f t="shared" si="7"/>
        <v/>
      </c>
      <c r="F62" s="6">
        <f t="shared" si="0"/>
        <v>0</v>
      </c>
      <c r="H62" s="2"/>
      <c r="J62" s="11" t="e">
        <f>VLOOKUP(D62,[1]!Tag[#Data],16,FALSE)</f>
        <v>#REF!</v>
      </c>
      <c r="K62" s="11" t="e">
        <f t="shared" si="11"/>
        <v>#REF!</v>
      </c>
      <c r="Q62" s="11" t="e">
        <f>VLOOKUP(D62,[1]!Tag[#Data],17,FALSE)</f>
        <v>#REF!</v>
      </c>
      <c r="R62" s="11" t="e">
        <f t="shared" si="12"/>
        <v>#REF!</v>
      </c>
      <c r="X62" s="11" t="e">
        <f>VLOOKUP(D62,[1]!Tag[#Data],18,FALSE)</f>
        <v>#REF!</v>
      </c>
      <c r="Y62" s="11" t="e">
        <f t="shared" si="13"/>
        <v>#REF!</v>
      </c>
    </row>
    <row r="63" spans="1:25" x14ac:dyDescent="0.3">
      <c r="A63" s="3" t="e">
        <f>VLOOKUP(D63,[1]!Tag[#Data],3,FALSE)</f>
        <v>#REF!</v>
      </c>
      <c r="B63" s="10" t="e">
        <f>VLOOKUP(D63,[1]!Tag[#Data],4,FALSE)</f>
        <v>#REF!</v>
      </c>
      <c r="C63" s="5"/>
      <c r="D63" s="18" t="s">
        <v>435</v>
      </c>
      <c r="E63" s="2" t="str">
        <f t="shared" si="7"/>
        <v/>
      </c>
      <c r="F63" s="6">
        <f t="shared" si="0"/>
        <v>0</v>
      </c>
      <c r="H63" s="2"/>
      <c r="J63" s="11" t="e">
        <f>VLOOKUP(D63,[1]!Tag[#Data],16,FALSE)</f>
        <v>#REF!</v>
      </c>
      <c r="K63" s="11" t="e">
        <f t="shared" si="11"/>
        <v>#REF!</v>
      </c>
      <c r="Q63" s="11" t="e">
        <f>VLOOKUP(D63,[1]!Tag[#Data],17,FALSE)</f>
        <v>#REF!</v>
      </c>
      <c r="R63" s="11" t="e">
        <f t="shared" si="12"/>
        <v>#REF!</v>
      </c>
      <c r="X63" s="11" t="e">
        <f>VLOOKUP(D63,[1]!Tag[#Data],18,FALSE)</f>
        <v>#REF!</v>
      </c>
      <c r="Y63" s="11" t="e">
        <f t="shared" si="13"/>
        <v>#REF!</v>
      </c>
    </row>
    <row r="64" spans="1:25" x14ac:dyDescent="0.3">
      <c r="A64" s="3" t="e">
        <f>VLOOKUP(D64,[1]!Tag[#Data],3,FALSE)</f>
        <v>#REF!</v>
      </c>
      <c r="B64" s="10" t="e">
        <f>VLOOKUP(D64,[1]!Tag[#Data],4,FALSE)</f>
        <v>#REF!</v>
      </c>
      <c r="C64" s="5"/>
      <c r="D64" s="18" t="s">
        <v>435</v>
      </c>
      <c r="E64" s="2" t="str">
        <f t="shared" si="7"/>
        <v/>
      </c>
      <c r="F64" s="6">
        <f t="shared" si="0"/>
        <v>0</v>
      </c>
      <c r="H64" s="2"/>
      <c r="J64" s="11" t="e">
        <f>VLOOKUP(D64,[1]!Tag[#Data],16,FALSE)</f>
        <v>#REF!</v>
      </c>
      <c r="K64" s="11" t="e">
        <f t="shared" si="11"/>
        <v>#REF!</v>
      </c>
      <c r="Q64" s="11" t="e">
        <f>VLOOKUP(D64,[1]!Tag[#Data],17,FALSE)</f>
        <v>#REF!</v>
      </c>
      <c r="R64" s="11" t="e">
        <f t="shared" si="12"/>
        <v>#REF!</v>
      </c>
      <c r="X64" s="11" t="e">
        <f>VLOOKUP(D64,[1]!Tag[#Data],18,FALSE)</f>
        <v>#REF!</v>
      </c>
      <c r="Y64" s="11" t="e">
        <f t="shared" si="13"/>
        <v>#REF!</v>
      </c>
    </row>
    <row r="65" spans="1:25" x14ac:dyDescent="0.3">
      <c r="A65" s="3" t="e">
        <f>VLOOKUP(D65,[1]!Tag[#Data],3,FALSE)</f>
        <v>#REF!</v>
      </c>
      <c r="B65" s="10" t="e">
        <f>VLOOKUP(D65,[1]!Tag[#Data],4,FALSE)</f>
        <v>#REF!</v>
      </c>
      <c r="C65" s="5"/>
      <c r="D65" s="18" t="s">
        <v>435</v>
      </c>
      <c r="E65" s="2" t="str">
        <f t="shared" si="7"/>
        <v/>
      </c>
      <c r="F65" s="6">
        <f t="shared" si="0"/>
        <v>0</v>
      </c>
      <c r="H65" s="2"/>
      <c r="J65" s="11" t="e">
        <f>VLOOKUP(D65,[1]!Tag[#Data],16,FALSE)</f>
        <v>#REF!</v>
      </c>
      <c r="K65" s="11" t="e">
        <f t="shared" si="11"/>
        <v>#REF!</v>
      </c>
      <c r="Q65" s="11" t="e">
        <f>VLOOKUP(D65,[1]!Tag[#Data],17,FALSE)</f>
        <v>#REF!</v>
      </c>
      <c r="R65" s="11" t="e">
        <f t="shared" si="12"/>
        <v>#REF!</v>
      </c>
      <c r="X65" s="11" t="e">
        <f>VLOOKUP(D65,[1]!Tag[#Data],18,FALSE)</f>
        <v>#REF!</v>
      </c>
      <c r="Y65" s="11" t="e">
        <f t="shared" si="13"/>
        <v>#REF!</v>
      </c>
    </row>
    <row r="66" spans="1:25" x14ac:dyDescent="0.3">
      <c r="A66" s="3" t="e">
        <f>VLOOKUP(D66,[1]!Tag[#Data],3,FALSE)</f>
        <v>#REF!</v>
      </c>
      <c r="B66" s="10" t="e">
        <f>VLOOKUP(D66,[1]!Tag[#Data],4,FALSE)</f>
        <v>#REF!</v>
      </c>
      <c r="C66" s="5"/>
      <c r="D66" s="18" t="s">
        <v>435</v>
      </c>
      <c r="E66" s="2" t="str">
        <f t="shared" si="7"/>
        <v/>
      </c>
      <c r="F66" s="6">
        <f t="shared" si="0"/>
        <v>0</v>
      </c>
      <c r="H66" s="2"/>
      <c r="J66" s="11" t="e">
        <f>VLOOKUP(D66,[1]!Tag[#Data],16,FALSE)</f>
        <v>#REF!</v>
      </c>
      <c r="K66" s="11" t="e">
        <f t="shared" si="11"/>
        <v>#REF!</v>
      </c>
      <c r="Q66" s="11" t="e">
        <f>VLOOKUP(D66,[1]!Tag[#Data],17,FALSE)</f>
        <v>#REF!</v>
      </c>
      <c r="R66" s="11" t="e">
        <f t="shared" si="12"/>
        <v>#REF!</v>
      </c>
      <c r="X66" s="11" t="e">
        <f>VLOOKUP(D66,[1]!Tag[#Data],18,FALSE)</f>
        <v>#REF!</v>
      </c>
      <c r="Y66" s="11" t="e">
        <f t="shared" si="13"/>
        <v>#REF!</v>
      </c>
    </row>
    <row r="67" spans="1:25" x14ac:dyDescent="0.3">
      <c r="A67" s="3" t="e">
        <f>VLOOKUP(D67,[1]!Tag[#Data],3,FALSE)</f>
        <v>#REF!</v>
      </c>
      <c r="B67" s="10" t="e">
        <f>VLOOKUP(D67,[1]!Tag[#Data],4,FALSE)</f>
        <v>#REF!</v>
      </c>
      <c r="C67" s="5"/>
      <c r="D67" s="18" t="s">
        <v>435</v>
      </c>
      <c r="E67" s="2" t="str">
        <f t="shared" si="7"/>
        <v/>
      </c>
      <c r="F67" s="6">
        <f t="shared" si="0"/>
        <v>0</v>
      </c>
      <c r="H67" s="2"/>
      <c r="J67" s="11" t="e">
        <f>VLOOKUP(D67,[1]!Tag[#Data],16,FALSE)</f>
        <v>#REF!</v>
      </c>
      <c r="K67" s="11" t="e">
        <f t="shared" si="11"/>
        <v>#REF!</v>
      </c>
      <c r="Q67" s="11" t="e">
        <f>VLOOKUP(D67,[1]!Tag[#Data],17,FALSE)</f>
        <v>#REF!</v>
      </c>
      <c r="R67" s="11" t="e">
        <f t="shared" si="12"/>
        <v>#REF!</v>
      </c>
      <c r="X67" s="11" t="e">
        <f>VLOOKUP(D67,[1]!Tag[#Data],18,FALSE)</f>
        <v>#REF!</v>
      </c>
      <c r="Y67" s="11" t="e">
        <f t="shared" si="13"/>
        <v>#REF!</v>
      </c>
    </row>
    <row r="68" spans="1:25" x14ac:dyDescent="0.3">
      <c r="A68" s="3" t="e">
        <f>VLOOKUP(D68,[1]!Tag[#Data],3,FALSE)</f>
        <v>#REF!</v>
      </c>
      <c r="B68" s="10" t="e">
        <f>VLOOKUP(D68,[1]!Tag[#Data],4,FALSE)</f>
        <v>#REF!</v>
      </c>
      <c r="C68" s="5"/>
      <c r="D68" s="18" t="s">
        <v>435</v>
      </c>
      <c r="E68" s="2" t="str">
        <f t="shared" si="7"/>
        <v/>
      </c>
      <c r="F68" s="6">
        <f t="shared" si="0"/>
        <v>0</v>
      </c>
      <c r="H68" s="2"/>
      <c r="J68" s="11" t="e">
        <f>VLOOKUP(D68,[1]!Tag[#Data],16,FALSE)</f>
        <v>#REF!</v>
      </c>
      <c r="K68" s="11" t="e">
        <f t="shared" si="11"/>
        <v>#REF!</v>
      </c>
      <c r="Q68" s="11" t="e">
        <f>VLOOKUP(D68,[1]!Tag[#Data],17,FALSE)</f>
        <v>#REF!</v>
      </c>
      <c r="R68" s="11" t="e">
        <f t="shared" si="12"/>
        <v>#REF!</v>
      </c>
      <c r="X68" s="11" t="e">
        <f>VLOOKUP(D68,[1]!Tag[#Data],18,FALSE)</f>
        <v>#REF!</v>
      </c>
      <c r="Y68" s="11" t="e">
        <f t="shared" si="13"/>
        <v>#REF!</v>
      </c>
    </row>
    <row r="69" spans="1:25" x14ac:dyDescent="0.3">
      <c r="A69" s="3" t="e">
        <f>VLOOKUP(D69,[1]!Tag[#Data],3,FALSE)</f>
        <v>#REF!</v>
      </c>
      <c r="B69" s="10" t="e">
        <f>VLOOKUP(D69,[1]!Tag[#Data],4,FALSE)</f>
        <v>#REF!</v>
      </c>
      <c r="C69" s="5"/>
      <c r="D69" s="18" t="s">
        <v>435</v>
      </c>
      <c r="E69" s="2" t="str">
        <f t="shared" si="7"/>
        <v/>
      </c>
      <c r="F69" s="6">
        <f t="shared" si="0"/>
        <v>0</v>
      </c>
      <c r="H69" s="2"/>
      <c r="J69" s="11" t="e">
        <f>VLOOKUP(D69,[1]!Tag[#Data],16,FALSE)</f>
        <v>#REF!</v>
      </c>
      <c r="K69" s="11" t="e">
        <f t="shared" si="11"/>
        <v>#REF!</v>
      </c>
      <c r="Q69" s="11" t="e">
        <f>VLOOKUP(D69,[1]!Tag[#Data],17,FALSE)</f>
        <v>#REF!</v>
      </c>
      <c r="R69" s="11" t="e">
        <f t="shared" si="12"/>
        <v>#REF!</v>
      </c>
      <c r="X69" s="11" t="e">
        <f>VLOOKUP(D69,[1]!Tag[#Data],18,FALSE)</f>
        <v>#REF!</v>
      </c>
      <c r="Y69" s="11" t="e">
        <f t="shared" si="13"/>
        <v>#REF!</v>
      </c>
    </row>
    <row r="70" spans="1:25" x14ac:dyDescent="0.3">
      <c r="A70" s="3" t="e">
        <f>VLOOKUP(D70,[1]!Tag[#Data],3,FALSE)</f>
        <v>#REF!</v>
      </c>
      <c r="B70" s="10" t="e">
        <f>VLOOKUP(D70,[1]!Tag[#Data],4,FALSE)</f>
        <v>#REF!</v>
      </c>
      <c r="C70" s="5"/>
      <c r="D70" s="18" t="s">
        <v>435</v>
      </c>
      <c r="E70" s="2" t="str">
        <f t="shared" si="7"/>
        <v/>
      </c>
      <c r="F70" s="6">
        <f t="shared" si="0"/>
        <v>0</v>
      </c>
      <c r="H70" s="2"/>
      <c r="J70" s="11" t="e">
        <f>VLOOKUP(D70,[1]!Tag[#Data],16,FALSE)</f>
        <v>#REF!</v>
      </c>
      <c r="K70" s="11" t="e">
        <f t="shared" si="11"/>
        <v>#REF!</v>
      </c>
      <c r="Q70" s="11" t="e">
        <f>VLOOKUP(D70,[1]!Tag[#Data],17,FALSE)</f>
        <v>#REF!</v>
      </c>
      <c r="R70" s="11" t="e">
        <f t="shared" si="12"/>
        <v>#REF!</v>
      </c>
      <c r="X70" s="11" t="e">
        <f>VLOOKUP(D70,[1]!Tag[#Data],18,FALSE)</f>
        <v>#REF!</v>
      </c>
      <c r="Y70" s="11" t="e">
        <f t="shared" si="13"/>
        <v>#REF!</v>
      </c>
    </row>
    <row r="71" spans="1:25" x14ac:dyDescent="0.3">
      <c r="A71" s="3" t="e">
        <f>VLOOKUP(D71,[1]!Tag[#Data],3,FALSE)</f>
        <v>#REF!</v>
      </c>
      <c r="B71" s="10" t="e">
        <f>VLOOKUP(D71,[1]!Tag[#Data],4,FALSE)</f>
        <v>#REF!</v>
      </c>
      <c r="C71" s="5"/>
      <c r="D71" s="18" t="s">
        <v>435</v>
      </c>
      <c r="E71" s="2" t="str">
        <f t="shared" si="7"/>
        <v/>
      </c>
      <c r="F71" s="6">
        <f t="shared" si="0"/>
        <v>0</v>
      </c>
      <c r="H71" s="2"/>
      <c r="J71" s="11" t="e">
        <f>VLOOKUP(D71,[1]!Tag[#Data],16,FALSE)</f>
        <v>#REF!</v>
      </c>
      <c r="K71" s="11" t="e">
        <f t="shared" si="11"/>
        <v>#REF!</v>
      </c>
      <c r="Q71" s="11" t="e">
        <f>VLOOKUP(D71,[1]!Tag[#Data],17,FALSE)</f>
        <v>#REF!</v>
      </c>
      <c r="R71" s="11" t="e">
        <f t="shared" si="12"/>
        <v>#REF!</v>
      </c>
      <c r="X71" s="11" t="e">
        <f>VLOOKUP(D71,[1]!Tag[#Data],18,FALSE)</f>
        <v>#REF!</v>
      </c>
      <c r="Y71" s="11" t="e">
        <f t="shared" si="13"/>
        <v>#REF!</v>
      </c>
    </row>
    <row r="72" spans="1:25" x14ac:dyDescent="0.3">
      <c r="A72" s="3" t="e">
        <f>VLOOKUP(D72,[1]!Tag[#Data],3,FALSE)</f>
        <v>#REF!</v>
      </c>
      <c r="B72" s="10" t="e">
        <f>VLOOKUP(D72,[1]!Tag[#Data],4,FALSE)</f>
        <v>#REF!</v>
      </c>
      <c r="C72" s="5"/>
      <c r="D72" s="18" t="s">
        <v>435</v>
      </c>
      <c r="E72" s="2" t="str">
        <f t="shared" si="7"/>
        <v/>
      </c>
      <c r="F72" s="6">
        <f t="shared" si="0"/>
        <v>0</v>
      </c>
      <c r="H72" s="2"/>
      <c r="J72" s="11" t="e">
        <f>VLOOKUP(D72,[1]!Tag[#Data],16,FALSE)</f>
        <v>#REF!</v>
      </c>
      <c r="K72" s="11" t="e">
        <f t="shared" si="11"/>
        <v>#REF!</v>
      </c>
      <c r="Q72" s="11" t="e">
        <f>VLOOKUP(D72,[1]!Tag[#Data],17,FALSE)</f>
        <v>#REF!</v>
      </c>
      <c r="R72" s="11" t="e">
        <f t="shared" si="12"/>
        <v>#REF!</v>
      </c>
      <c r="X72" s="11" t="e">
        <f>VLOOKUP(D72,[1]!Tag[#Data],18,FALSE)</f>
        <v>#REF!</v>
      </c>
      <c r="Y72" s="11" t="e">
        <f t="shared" si="13"/>
        <v>#REF!</v>
      </c>
    </row>
    <row r="73" spans="1:25" x14ac:dyDescent="0.3">
      <c r="A73" s="3" t="e">
        <f>VLOOKUP(D73,[1]!Tag[#Data],3,FALSE)</f>
        <v>#REF!</v>
      </c>
      <c r="B73" s="10" t="e">
        <f>VLOOKUP(D73,[1]!Tag[#Data],4,FALSE)</f>
        <v>#REF!</v>
      </c>
      <c r="C73" s="5"/>
      <c r="D73" s="18" t="s">
        <v>435</v>
      </c>
      <c r="E73" s="2" t="str">
        <f t="shared" si="7"/>
        <v/>
      </c>
      <c r="F73" s="6">
        <f t="shared" si="0"/>
        <v>0</v>
      </c>
      <c r="H73" s="2"/>
      <c r="J73" s="11" t="e">
        <f>VLOOKUP(D73,[1]!Tag[#Data],16,FALSE)</f>
        <v>#REF!</v>
      </c>
      <c r="K73" s="11" t="e">
        <f t="shared" si="11"/>
        <v>#REF!</v>
      </c>
      <c r="Q73" s="11" t="e">
        <f>VLOOKUP(D73,[1]!Tag[#Data],17,FALSE)</f>
        <v>#REF!</v>
      </c>
      <c r="R73" s="11" t="e">
        <f t="shared" si="12"/>
        <v>#REF!</v>
      </c>
      <c r="X73" s="11" t="e">
        <f>VLOOKUP(D73,[1]!Tag[#Data],18,FALSE)</f>
        <v>#REF!</v>
      </c>
      <c r="Y73" s="11" t="e">
        <f t="shared" si="13"/>
        <v>#REF!</v>
      </c>
    </row>
    <row r="74" spans="1:25" x14ac:dyDescent="0.3">
      <c r="A74" s="3" t="e">
        <f>VLOOKUP(D74,[1]!Tag[#Data],3,FALSE)</f>
        <v>#REF!</v>
      </c>
      <c r="B74" s="10" t="e">
        <f>VLOOKUP(D74,[1]!Tag[#Data],4,FALSE)</f>
        <v>#REF!</v>
      </c>
      <c r="C74" s="5"/>
      <c r="D74" s="18" t="s">
        <v>435</v>
      </c>
      <c r="E74" s="2" t="str">
        <f t="shared" si="7"/>
        <v/>
      </c>
      <c r="F74" s="6">
        <f t="shared" si="0"/>
        <v>0</v>
      </c>
      <c r="H74" s="2"/>
      <c r="J74" s="11" t="e">
        <f>VLOOKUP(D74,[1]!Tag[#Data],16,FALSE)</f>
        <v>#REF!</v>
      </c>
      <c r="K74" s="11" t="e">
        <f t="shared" si="11"/>
        <v>#REF!</v>
      </c>
      <c r="Q74" s="11" t="e">
        <f>VLOOKUP(D74,[1]!Tag[#Data],17,FALSE)</f>
        <v>#REF!</v>
      </c>
      <c r="R74" s="11" t="e">
        <f t="shared" si="12"/>
        <v>#REF!</v>
      </c>
      <c r="X74" s="11" t="e">
        <f>VLOOKUP(D74,[1]!Tag[#Data],18,FALSE)</f>
        <v>#REF!</v>
      </c>
      <c r="Y74" s="11" t="e">
        <f t="shared" si="13"/>
        <v>#REF!</v>
      </c>
    </row>
    <row r="75" spans="1:25" x14ac:dyDescent="0.3">
      <c r="A75" s="3" t="e">
        <f>VLOOKUP(D75,[1]!Tag[#Data],3,FALSE)</f>
        <v>#REF!</v>
      </c>
      <c r="B75" s="10" t="e">
        <f>VLOOKUP(D75,[1]!Tag[#Data],4,FALSE)</f>
        <v>#REF!</v>
      </c>
      <c r="C75" s="5"/>
      <c r="D75" s="18" t="s">
        <v>435</v>
      </c>
      <c r="E75" s="2" t="str">
        <f t="shared" si="7"/>
        <v/>
      </c>
      <c r="F75" s="6">
        <f t="shared" si="0"/>
        <v>0</v>
      </c>
      <c r="H75" s="2"/>
      <c r="J75" s="11" t="e">
        <f>VLOOKUP(D75,[1]!Tag[#Data],16,FALSE)</f>
        <v>#REF!</v>
      </c>
      <c r="K75" s="11" t="e">
        <f t="shared" si="11"/>
        <v>#REF!</v>
      </c>
      <c r="Q75" s="11" t="e">
        <f>VLOOKUP(D75,[1]!Tag[#Data],17,FALSE)</f>
        <v>#REF!</v>
      </c>
      <c r="R75" s="11" t="e">
        <f t="shared" si="12"/>
        <v>#REF!</v>
      </c>
      <c r="X75" s="11" t="e">
        <f>VLOOKUP(D75,[1]!Tag[#Data],18,FALSE)</f>
        <v>#REF!</v>
      </c>
      <c r="Y75" s="11" t="e">
        <f t="shared" si="13"/>
        <v>#REF!</v>
      </c>
    </row>
    <row r="76" spans="1:25" x14ac:dyDescent="0.3">
      <c r="D76" s="16"/>
    </row>
    <row r="77" spans="1:25" x14ac:dyDescent="0.3">
      <c r="D77" s="210" t="s">
        <v>13</v>
      </c>
      <c r="E77" s="8">
        <f>SUM(E15:E75)</f>
        <v>0</v>
      </c>
      <c r="G77" s="8"/>
      <c r="H77" s="8"/>
    </row>
    <row r="78" spans="1:25" x14ac:dyDescent="0.3">
      <c r="D78" s="16"/>
    </row>
    <row r="88" spans="4:4" x14ac:dyDescent="0.3">
      <c r="D88" s="16"/>
    </row>
    <row r="89" spans="4:4" x14ac:dyDescent="0.3">
      <c r="D89" s="16"/>
    </row>
    <row r="90" spans="4:4" x14ac:dyDescent="0.3">
      <c r="D90" s="16"/>
    </row>
    <row r="91" spans="4:4" x14ac:dyDescent="0.3">
      <c r="D91" s="16"/>
    </row>
    <row r="92" spans="4:4" x14ac:dyDescent="0.3">
      <c r="D92" s="16"/>
    </row>
    <row r="93" spans="4:4" x14ac:dyDescent="0.3">
      <c r="D93" s="16"/>
    </row>
    <row r="94" spans="4:4" x14ac:dyDescent="0.3">
      <c r="D94" s="16"/>
    </row>
    <row r="95" spans="4:4" x14ac:dyDescent="0.3">
      <c r="D95" s="16"/>
    </row>
    <row r="96" spans="4:4" x14ac:dyDescent="0.3">
      <c r="D96" s="16"/>
    </row>
    <row r="97" spans="4:4" x14ac:dyDescent="0.3">
      <c r="D97" s="16"/>
    </row>
    <row r="98" spans="4:4" x14ac:dyDescent="0.3">
      <c r="D98" s="16"/>
    </row>
    <row r="99" spans="4:4" x14ac:dyDescent="0.3">
      <c r="D99" s="16"/>
    </row>
    <row r="100" spans="4:4" x14ac:dyDescent="0.3">
      <c r="D100" s="16"/>
    </row>
    <row r="101" spans="4:4" x14ac:dyDescent="0.3">
      <c r="D101" s="16"/>
    </row>
    <row r="102" spans="4:4" x14ac:dyDescent="0.3">
      <c r="D102" s="16"/>
    </row>
    <row r="103" spans="4:4" x14ac:dyDescent="0.3">
      <c r="D103" s="16"/>
    </row>
    <row r="104" spans="4:4" x14ac:dyDescent="0.3">
      <c r="D104" s="16"/>
    </row>
    <row r="105" spans="4:4" x14ac:dyDescent="0.3">
      <c r="D105" s="16"/>
    </row>
    <row r="106" spans="4:4" x14ac:dyDescent="0.3">
      <c r="D106" s="16"/>
    </row>
    <row r="107" spans="4:4" x14ac:dyDescent="0.3">
      <c r="D107" s="16"/>
    </row>
    <row r="108" spans="4:4" x14ac:dyDescent="0.3">
      <c r="D108" s="16"/>
    </row>
    <row r="109" spans="4:4" x14ac:dyDescent="0.3">
      <c r="D109" s="16"/>
    </row>
    <row r="110" spans="4:4" x14ac:dyDescent="0.3">
      <c r="D110" s="16"/>
    </row>
    <row r="111" spans="4:4" x14ac:dyDescent="0.3">
      <c r="D111" s="16"/>
    </row>
    <row r="112" spans="4:4" x14ac:dyDescent="0.3">
      <c r="D112" s="16"/>
    </row>
    <row r="113" spans="4:4" x14ac:dyDescent="0.3">
      <c r="D113" s="16"/>
    </row>
    <row r="114" spans="4:4" x14ac:dyDescent="0.3">
      <c r="D114" s="16"/>
    </row>
    <row r="115" spans="4:4" x14ac:dyDescent="0.3">
      <c r="D115" s="16"/>
    </row>
    <row r="116" spans="4:4" x14ac:dyDescent="0.3">
      <c r="D116" s="16"/>
    </row>
    <row r="117" spans="4:4" x14ac:dyDescent="0.3">
      <c r="D117" s="16"/>
    </row>
    <row r="118" spans="4:4" x14ac:dyDescent="0.3">
      <c r="D118" s="16"/>
    </row>
    <row r="119" spans="4:4" x14ac:dyDescent="0.3">
      <c r="D119" s="16"/>
    </row>
    <row r="120" spans="4:4" x14ac:dyDescent="0.3">
      <c r="D120" s="16"/>
    </row>
    <row r="121" spans="4:4" x14ac:dyDescent="0.3">
      <c r="D121" s="16"/>
    </row>
    <row r="122" spans="4:4" x14ac:dyDescent="0.3">
      <c r="D122" s="16"/>
    </row>
    <row r="123" spans="4:4" x14ac:dyDescent="0.3">
      <c r="D123" s="16"/>
    </row>
    <row r="124" spans="4:4" x14ac:dyDescent="0.3">
      <c r="D124" s="16"/>
    </row>
    <row r="125" spans="4:4" x14ac:dyDescent="0.3">
      <c r="D125" s="16"/>
    </row>
    <row r="126" spans="4:4" x14ac:dyDescent="0.3">
      <c r="D126" s="16"/>
    </row>
    <row r="127" spans="4:4" x14ac:dyDescent="0.3">
      <c r="D127" s="16"/>
    </row>
    <row r="128" spans="4:4" x14ac:dyDescent="0.3">
      <c r="D128" s="16"/>
    </row>
    <row r="129" spans="4:4" x14ac:dyDescent="0.3">
      <c r="D129" s="16"/>
    </row>
    <row r="130" spans="4:4" x14ac:dyDescent="0.3">
      <c r="D130" s="16"/>
    </row>
    <row r="131" spans="4:4" x14ac:dyDescent="0.3">
      <c r="D131" s="16"/>
    </row>
    <row r="132" spans="4:4" x14ac:dyDescent="0.3">
      <c r="D132" s="16"/>
    </row>
    <row r="133" spans="4:4" x14ac:dyDescent="0.3">
      <c r="D133" s="16"/>
    </row>
    <row r="134" spans="4:4" x14ac:dyDescent="0.3">
      <c r="D134" s="16"/>
    </row>
    <row r="135" spans="4:4" x14ac:dyDescent="0.3">
      <c r="D135" s="16"/>
    </row>
    <row r="136" spans="4:4" x14ac:dyDescent="0.3">
      <c r="D136" s="16"/>
    </row>
    <row r="137" spans="4:4" x14ac:dyDescent="0.3">
      <c r="D137" s="16"/>
    </row>
    <row r="138" spans="4:4" x14ac:dyDescent="0.3">
      <c r="D138" s="16"/>
    </row>
    <row r="139" spans="4:4" x14ac:dyDescent="0.3">
      <c r="D139" s="16"/>
    </row>
    <row r="140" spans="4:4" x14ac:dyDescent="0.3">
      <c r="D140" s="16"/>
    </row>
    <row r="141" spans="4:4" x14ac:dyDescent="0.3">
      <c r="D141" s="16"/>
    </row>
    <row r="142" spans="4:4" x14ac:dyDescent="0.3">
      <c r="D142" s="16"/>
    </row>
    <row r="143" spans="4:4" x14ac:dyDescent="0.3">
      <c r="D143" s="16"/>
    </row>
    <row r="144" spans="4:4" x14ac:dyDescent="0.3">
      <c r="D144" s="16"/>
    </row>
    <row r="145" spans="4:4" x14ac:dyDescent="0.3">
      <c r="D145" s="16"/>
    </row>
    <row r="146" spans="4:4" x14ac:dyDescent="0.3">
      <c r="D146" s="16"/>
    </row>
    <row r="147" spans="4:4" x14ac:dyDescent="0.3">
      <c r="D147" s="16"/>
    </row>
    <row r="148" spans="4:4" x14ac:dyDescent="0.3">
      <c r="D148" s="16"/>
    </row>
    <row r="149" spans="4:4" x14ac:dyDescent="0.3">
      <c r="D149" s="16"/>
    </row>
    <row r="150" spans="4:4" x14ac:dyDescent="0.3">
      <c r="D150" s="16"/>
    </row>
    <row r="151" spans="4:4" x14ac:dyDescent="0.3">
      <c r="D151" s="16"/>
    </row>
    <row r="152" spans="4:4" x14ac:dyDescent="0.3">
      <c r="D152" s="16"/>
    </row>
    <row r="153" spans="4:4" x14ac:dyDescent="0.3">
      <c r="D153" s="16"/>
    </row>
    <row r="154" spans="4:4" x14ac:dyDescent="0.3">
      <c r="D154" s="16"/>
    </row>
    <row r="155" spans="4:4" x14ac:dyDescent="0.3">
      <c r="D155" s="16"/>
    </row>
    <row r="156" spans="4:4" x14ac:dyDescent="0.3">
      <c r="D156" s="16"/>
    </row>
    <row r="157" spans="4:4" x14ac:dyDescent="0.3">
      <c r="D157" s="16"/>
    </row>
    <row r="158" spans="4:4" x14ac:dyDescent="0.3">
      <c r="D158" s="16"/>
    </row>
    <row r="159" spans="4:4" x14ac:dyDescent="0.3">
      <c r="D159" s="16"/>
    </row>
    <row r="160" spans="4:4" x14ac:dyDescent="0.3">
      <c r="D160" s="16"/>
    </row>
    <row r="161" spans="4:4" x14ac:dyDescent="0.3">
      <c r="D161" s="16"/>
    </row>
    <row r="162" spans="4:4" x14ac:dyDescent="0.3">
      <c r="D162" s="16"/>
    </row>
    <row r="163" spans="4:4" x14ac:dyDescent="0.3">
      <c r="D163" s="16"/>
    </row>
    <row r="164" spans="4:4" x14ac:dyDescent="0.3">
      <c r="D164" s="16"/>
    </row>
    <row r="165" spans="4:4" x14ac:dyDescent="0.3">
      <c r="D165" s="16"/>
    </row>
    <row r="166" spans="4:4" x14ac:dyDescent="0.3">
      <c r="D166" s="16"/>
    </row>
    <row r="167" spans="4:4" x14ac:dyDescent="0.3">
      <c r="D167" s="16"/>
    </row>
    <row r="168" spans="4:4" x14ac:dyDescent="0.3">
      <c r="D168" s="16"/>
    </row>
    <row r="169" spans="4:4" x14ac:dyDescent="0.3">
      <c r="D169" s="16"/>
    </row>
    <row r="170" spans="4:4" x14ac:dyDescent="0.3">
      <c r="D170" s="16"/>
    </row>
    <row r="171" spans="4:4" x14ac:dyDescent="0.3">
      <c r="D171" s="16"/>
    </row>
    <row r="172" spans="4:4" x14ac:dyDescent="0.3">
      <c r="D172" s="16"/>
    </row>
    <row r="173" spans="4:4" x14ac:dyDescent="0.3">
      <c r="D173" s="16"/>
    </row>
    <row r="174" spans="4:4" x14ac:dyDescent="0.3">
      <c r="D174" s="16"/>
    </row>
    <row r="175" spans="4:4" x14ac:dyDescent="0.3">
      <c r="D175" s="16"/>
    </row>
    <row r="176" spans="4:4" x14ac:dyDescent="0.3">
      <c r="D176" s="16"/>
    </row>
    <row r="177" spans="4:4" x14ac:dyDescent="0.3">
      <c r="D177" s="16"/>
    </row>
    <row r="178" spans="4:4" x14ac:dyDescent="0.3">
      <c r="D178" s="16"/>
    </row>
    <row r="179" spans="4:4" x14ac:dyDescent="0.3">
      <c r="D179" s="16"/>
    </row>
    <row r="180" spans="4:4" x14ac:dyDescent="0.3">
      <c r="D180" s="16"/>
    </row>
    <row r="181" spans="4:4" x14ac:dyDescent="0.3">
      <c r="D181" s="16"/>
    </row>
    <row r="182" spans="4:4" x14ac:dyDescent="0.3">
      <c r="D182" s="16"/>
    </row>
    <row r="183" spans="4:4" x14ac:dyDescent="0.3">
      <c r="D183" s="16"/>
    </row>
    <row r="184" spans="4:4" x14ac:dyDescent="0.3">
      <c r="D184" s="16"/>
    </row>
    <row r="185" spans="4:4" x14ac:dyDescent="0.3">
      <c r="D185" s="16"/>
    </row>
    <row r="186" spans="4:4" x14ac:dyDescent="0.3">
      <c r="D186" s="16"/>
    </row>
    <row r="187" spans="4:4" x14ac:dyDescent="0.3">
      <c r="D187" s="16"/>
    </row>
    <row r="188" spans="4:4" x14ac:dyDescent="0.3">
      <c r="D188" s="16"/>
    </row>
    <row r="189" spans="4:4" x14ac:dyDescent="0.3">
      <c r="D189" s="16"/>
    </row>
    <row r="190" spans="4:4" x14ac:dyDescent="0.3">
      <c r="D190" s="16"/>
    </row>
    <row r="191" spans="4:4" x14ac:dyDescent="0.3">
      <c r="D191" s="16"/>
    </row>
    <row r="192" spans="4:4" x14ac:dyDescent="0.3">
      <c r="D192" s="16"/>
    </row>
    <row r="193" spans="4:4" x14ac:dyDescent="0.3">
      <c r="D193" s="16"/>
    </row>
    <row r="194" spans="4:4" x14ac:dyDescent="0.3">
      <c r="D194" s="16"/>
    </row>
    <row r="195" spans="4:4" x14ac:dyDescent="0.3">
      <c r="D195" s="16"/>
    </row>
    <row r="196" spans="4:4" x14ac:dyDescent="0.3">
      <c r="D196" s="16"/>
    </row>
    <row r="197" spans="4:4" x14ac:dyDescent="0.3">
      <c r="D197" s="16"/>
    </row>
    <row r="198" spans="4:4" x14ac:dyDescent="0.3">
      <c r="D198" s="16"/>
    </row>
    <row r="199" spans="4:4" x14ac:dyDescent="0.3">
      <c r="D199" s="16"/>
    </row>
    <row r="200" spans="4:4" x14ac:dyDescent="0.3">
      <c r="D200" s="16"/>
    </row>
    <row r="201" spans="4:4" x14ac:dyDescent="0.3">
      <c r="D201" s="16"/>
    </row>
    <row r="202" spans="4:4" x14ac:dyDescent="0.3">
      <c r="D202" s="16"/>
    </row>
    <row r="203" spans="4:4" x14ac:dyDescent="0.3">
      <c r="D203" s="16"/>
    </row>
    <row r="204" spans="4:4" x14ac:dyDescent="0.3">
      <c r="D204" s="16"/>
    </row>
    <row r="205" spans="4:4" x14ac:dyDescent="0.3">
      <c r="D205" s="16"/>
    </row>
    <row r="206" spans="4:4" x14ac:dyDescent="0.3">
      <c r="D206" s="16"/>
    </row>
    <row r="207" spans="4:4" x14ac:dyDescent="0.3">
      <c r="D207" s="16"/>
    </row>
    <row r="208" spans="4:4" x14ac:dyDescent="0.3">
      <c r="D208" s="16"/>
    </row>
    <row r="209" spans="4:4" x14ac:dyDescent="0.3">
      <c r="D209" s="16"/>
    </row>
    <row r="210" spans="4:4" x14ac:dyDescent="0.3">
      <c r="D210" s="16"/>
    </row>
    <row r="211" spans="4:4" x14ac:dyDescent="0.3">
      <c r="D211" s="16"/>
    </row>
    <row r="212" spans="4:4" x14ac:dyDescent="0.3">
      <c r="D212" s="16"/>
    </row>
    <row r="213" spans="4:4" x14ac:dyDescent="0.3">
      <c r="D213" s="16"/>
    </row>
    <row r="214" spans="4:4" x14ac:dyDescent="0.3">
      <c r="D214" s="16"/>
    </row>
    <row r="215" spans="4:4" x14ac:dyDescent="0.3">
      <c r="D215" s="16"/>
    </row>
    <row r="216" spans="4:4" x14ac:dyDescent="0.3">
      <c r="D216" s="16"/>
    </row>
    <row r="217" spans="4:4" x14ac:dyDescent="0.3">
      <c r="D217" s="16"/>
    </row>
    <row r="218" spans="4:4" x14ac:dyDescent="0.3">
      <c r="D218" s="16"/>
    </row>
    <row r="219" spans="4:4" x14ac:dyDescent="0.3">
      <c r="D219" s="16"/>
    </row>
    <row r="220" spans="4:4" x14ac:dyDescent="0.3">
      <c r="D220" s="16"/>
    </row>
    <row r="221" spans="4:4" x14ac:dyDescent="0.3">
      <c r="D221" s="16"/>
    </row>
    <row r="222" spans="4:4" x14ac:dyDescent="0.3">
      <c r="D222" s="16"/>
    </row>
    <row r="223" spans="4:4" x14ac:dyDescent="0.3">
      <c r="D223" s="16"/>
    </row>
    <row r="224" spans="4:4" x14ac:dyDescent="0.3">
      <c r="D224" s="16"/>
    </row>
    <row r="225" spans="4:4" x14ac:dyDescent="0.3">
      <c r="D225" s="16"/>
    </row>
    <row r="226" spans="4:4" x14ac:dyDescent="0.3">
      <c r="D226" s="16"/>
    </row>
    <row r="227" spans="4:4" x14ac:dyDescent="0.3">
      <c r="D227" s="16"/>
    </row>
    <row r="228" spans="4:4" x14ac:dyDescent="0.3">
      <c r="D228" s="16"/>
    </row>
    <row r="229" spans="4:4" x14ac:dyDescent="0.3">
      <c r="D229" s="16"/>
    </row>
    <row r="230" spans="4:4" x14ac:dyDescent="0.3">
      <c r="D230" s="16"/>
    </row>
    <row r="231" spans="4:4" x14ac:dyDescent="0.3">
      <c r="D231" s="16"/>
    </row>
    <row r="232" spans="4:4" x14ac:dyDescent="0.3">
      <c r="D232" s="16"/>
    </row>
    <row r="233" spans="4:4" x14ac:dyDescent="0.3">
      <c r="D233" s="16"/>
    </row>
    <row r="234" spans="4:4" x14ac:dyDescent="0.3">
      <c r="D234" s="16"/>
    </row>
    <row r="235" spans="4:4" x14ac:dyDescent="0.3">
      <c r="D235" s="16"/>
    </row>
    <row r="236" spans="4:4" x14ac:dyDescent="0.3">
      <c r="D236" s="16"/>
    </row>
    <row r="237" spans="4:4" x14ac:dyDescent="0.3">
      <c r="D237" s="16"/>
    </row>
    <row r="238" spans="4:4" x14ac:dyDescent="0.3">
      <c r="D238" s="16"/>
    </row>
    <row r="239" spans="4:4" x14ac:dyDescent="0.3">
      <c r="D239" s="16"/>
    </row>
    <row r="240" spans="4:4" x14ac:dyDescent="0.3">
      <c r="D240" s="16"/>
    </row>
    <row r="241" spans="4:4" x14ac:dyDescent="0.3">
      <c r="D241" s="16"/>
    </row>
    <row r="242" spans="4:4" x14ac:dyDescent="0.3">
      <c r="D242" s="16"/>
    </row>
    <row r="243" spans="4:4" x14ac:dyDescent="0.3">
      <c r="D243" s="16"/>
    </row>
    <row r="244" spans="4:4" x14ac:dyDescent="0.3">
      <c r="D244" s="16"/>
    </row>
    <row r="245" spans="4:4" x14ac:dyDescent="0.3">
      <c r="D245" s="16"/>
    </row>
    <row r="246" spans="4:4" x14ac:dyDescent="0.3">
      <c r="D246" s="16"/>
    </row>
    <row r="247" spans="4:4" x14ac:dyDescent="0.3">
      <c r="D247" s="16"/>
    </row>
    <row r="248" spans="4:4" x14ac:dyDescent="0.3">
      <c r="D248" s="16"/>
    </row>
    <row r="249" spans="4:4" x14ac:dyDescent="0.3">
      <c r="D249" s="16"/>
    </row>
    <row r="250" spans="4:4" x14ac:dyDescent="0.3">
      <c r="D250" s="16"/>
    </row>
    <row r="251" spans="4:4" x14ac:dyDescent="0.3">
      <c r="D251" s="16"/>
    </row>
    <row r="252" spans="4:4" x14ac:dyDescent="0.3">
      <c r="D252" s="16"/>
    </row>
    <row r="253" spans="4:4" x14ac:dyDescent="0.3">
      <c r="D253" s="16"/>
    </row>
    <row r="254" spans="4:4" x14ac:dyDescent="0.3">
      <c r="D254" s="16"/>
    </row>
    <row r="255" spans="4:4" x14ac:dyDescent="0.3">
      <c r="D255" s="16"/>
    </row>
    <row r="256" spans="4:4" x14ac:dyDescent="0.3">
      <c r="D256" s="16"/>
    </row>
    <row r="257" spans="4:4" x14ac:dyDescent="0.3">
      <c r="D257" s="16"/>
    </row>
    <row r="258" spans="4:4" x14ac:dyDescent="0.3">
      <c r="D258" s="16"/>
    </row>
    <row r="259" spans="4:4" x14ac:dyDescent="0.3">
      <c r="D259" s="16"/>
    </row>
    <row r="260" spans="4:4" x14ac:dyDescent="0.3">
      <c r="D260" s="16"/>
    </row>
    <row r="261" spans="4:4" x14ac:dyDescent="0.3">
      <c r="D261" s="16"/>
    </row>
    <row r="262" spans="4:4" x14ac:dyDescent="0.3">
      <c r="D262" s="16"/>
    </row>
    <row r="263" spans="4:4" x14ac:dyDescent="0.3">
      <c r="D263" s="16"/>
    </row>
    <row r="264" spans="4:4" x14ac:dyDescent="0.3">
      <c r="D264" s="16"/>
    </row>
    <row r="265" spans="4:4" x14ac:dyDescent="0.3">
      <c r="D265" s="16"/>
    </row>
    <row r="266" spans="4:4" x14ac:dyDescent="0.3">
      <c r="D266" s="16"/>
    </row>
    <row r="267" spans="4:4" x14ac:dyDescent="0.3">
      <c r="D267" s="16"/>
    </row>
    <row r="268" spans="4:4" x14ac:dyDescent="0.3">
      <c r="D268" s="16"/>
    </row>
    <row r="269" spans="4:4" x14ac:dyDescent="0.3">
      <c r="D269" s="16"/>
    </row>
    <row r="270" spans="4:4" x14ac:dyDescent="0.3">
      <c r="D270" s="16"/>
    </row>
    <row r="271" spans="4:4" x14ac:dyDescent="0.3">
      <c r="D271" s="16"/>
    </row>
    <row r="272" spans="4:4" x14ac:dyDescent="0.3">
      <c r="D272" s="16"/>
    </row>
    <row r="273" spans="4:4" x14ac:dyDescent="0.3">
      <c r="D273" s="16"/>
    </row>
    <row r="274" spans="4:4" x14ac:dyDescent="0.3">
      <c r="D274" s="16"/>
    </row>
    <row r="275" spans="4:4" x14ac:dyDescent="0.3">
      <c r="D275" s="16"/>
    </row>
    <row r="276" spans="4:4" x14ac:dyDescent="0.3">
      <c r="D276" s="16"/>
    </row>
    <row r="277" spans="4:4" x14ac:dyDescent="0.3">
      <c r="D277" s="16"/>
    </row>
    <row r="278" spans="4:4" x14ac:dyDescent="0.3">
      <c r="D278" s="16"/>
    </row>
    <row r="279" spans="4:4" x14ac:dyDescent="0.3">
      <c r="D279" s="16"/>
    </row>
    <row r="280" spans="4:4" x14ac:dyDescent="0.3">
      <c r="D280" s="16"/>
    </row>
    <row r="281" spans="4:4" x14ac:dyDescent="0.3">
      <c r="D281" s="16"/>
    </row>
    <row r="282" spans="4:4" x14ac:dyDescent="0.3">
      <c r="D282" s="16"/>
    </row>
    <row r="283" spans="4:4" x14ac:dyDescent="0.3">
      <c r="D283" s="16"/>
    </row>
    <row r="284" spans="4:4" x14ac:dyDescent="0.3">
      <c r="D284" s="16"/>
    </row>
    <row r="285" spans="4:4" x14ac:dyDescent="0.3">
      <c r="D285" s="16"/>
    </row>
    <row r="286" spans="4:4" x14ac:dyDescent="0.3">
      <c r="D286" s="16"/>
    </row>
    <row r="287" spans="4:4" x14ac:dyDescent="0.3">
      <c r="D287" s="16"/>
    </row>
    <row r="288" spans="4:4" x14ac:dyDescent="0.3">
      <c r="D288" s="16"/>
    </row>
    <row r="289" spans="4:4" x14ac:dyDescent="0.3">
      <c r="D289" s="16"/>
    </row>
    <row r="290" spans="4:4" x14ac:dyDescent="0.3">
      <c r="D290" s="16"/>
    </row>
    <row r="291" spans="4:4" x14ac:dyDescent="0.3">
      <c r="D291" s="16"/>
    </row>
    <row r="292" spans="4:4" x14ac:dyDescent="0.3">
      <c r="D292" s="16"/>
    </row>
    <row r="293" spans="4:4" x14ac:dyDescent="0.3">
      <c r="D293" s="16"/>
    </row>
    <row r="294" spans="4:4" x14ac:dyDescent="0.3">
      <c r="D294" s="16"/>
    </row>
    <row r="295" spans="4:4" x14ac:dyDescent="0.3">
      <c r="D295" s="16"/>
    </row>
    <row r="296" spans="4:4" x14ac:dyDescent="0.3">
      <c r="D296" s="16"/>
    </row>
    <row r="297" spans="4:4" x14ac:dyDescent="0.3">
      <c r="D297" s="16"/>
    </row>
    <row r="298" spans="4:4" x14ac:dyDescent="0.3">
      <c r="D298" s="16"/>
    </row>
    <row r="299" spans="4:4" x14ac:dyDescent="0.3">
      <c r="D299" s="16"/>
    </row>
    <row r="300" spans="4:4" x14ac:dyDescent="0.3">
      <c r="D300" s="16"/>
    </row>
    <row r="301" spans="4:4" x14ac:dyDescent="0.3">
      <c r="D301" s="16"/>
    </row>
    <row r="302" spans="4:4" x14ac:dyDescent="0.3">
      <c r="D302" s="16"/>
    </row>
    <row r="303" spans="4:4" x14ac:dyDescent="0.3">
      <c r="D303" s="16"/>
    </row>
    <row r="304" spans="4:4" x14ac:dyDescent="0.3">
      <c r="D304" s="16"/>
    </row>
    <row r="305" spans="4:4" x14ac:dyDescent="0.3">
      <c r="D305" s="16"/>
    </row>
    <row r="306" spans="4:4" x14ac:dyDescent="0.3">
      <c r="D306" s="16"/>
    </row>
    <row r="307" spans="4:4" x14ac:dyDescent="0.3">
      <c r="D307" s="16"/>
    </row>
    <row r="308" spans="4:4" x14ac:dyDescent="0.3">
      <c r="D308" s="16"/>
    </row>
    <row r="309" spans="4:4" x14ac:dyDescent="0.3">
      <c r="D309" s="16"/>
    </row>
    <row r="310" spans="4:4" x14ac:dyDescent="0.3">
      <c r="D310" s="16"/>
    </row>
    <row r="311" spans="4:4" x14ac:dyDescent="0.3">
      <c r="D311" s="16"/>
    </row>
    <row r="312" spans="4:4" x14ac:dyDescent="0.3">
      <c r="D312" s="16"/>
    </row>
    <row r="313" spans="4:4" x14ac:dyDescent="0.3">
      <c r="D313" s="16"/>
    </row>
    <row r="314" spans="4:4" x14ac:dyDescent="0.3">
      <c r="D314" s="16"/>
    </row>
    <row r="315" spans="4:4" x14ac:dyDescent="0.3">
      <c r="D315" s="16"/>
    </row>
    <row r="316" spans="4:4" x14ac:dyDescent="0.3">
      <c r="D316" s="16"/>
    </row>
    <row r="317" spans="4:4" x14ac:dyDescent="0.3">
      <c r="D317" s="16"/>
    </row>
    <row r="318" spans="4:4" x14ac:dyDescent="0.3">
      <c r="D318" s="16"/>
    </row>
    <row r="319" spans="4:4" x14ac:dyDescent="0.3">
      <c r="D319" s="16"/>
    </row>
    <row r="320" spans="4:4" x14ac:dyDescent="0.3">
      <c r="D320" s="16"/>
    </row>
    <row r="321" spans="4:4" x14ac:dyDescent="0.3">
      <c r="D321" s="16"/>
    </row>
    <row r="322" spans="4:4" x14ac:dyDescent="0.3">
      <c r="D322" s="16"/>
    </row>
    <row r="323" spans="4:4" x14ac:dyDescent="0.3">
      <c r="D323" s="16"/>
    </row>
    <row r="324" spans="4:4" x14ac:dyDescent="0.3">
      <c r="D324" s="16"/>
    </row>
    <row r="325" spans="4:4" x14ac:dyDescent="0.3">
      <c r="D325" s="16"/>
    </row>
    <row r="326" spans="4:4" x14ac:dyDescent="0.3">
      <c r="D326" s="16"/>
    </row>
    <row r="327" spans="4:4" x14ac:dyDescent="0.3">
      <c r="D327" s="16"/>
    </row>
    <row r="328" spans="4:4" x14ac:dyDescent="0.3">
      <c r="D328" s="16"/>
    </row>
    <row r="329" spans="4:4" x14ac:dyDescent="0.3">
      <c r="D329" s="16"/>
    </row>
    <row r="330" spans="4:4" x14ac:dyDescent="0.3">
      <c r="D330" s="16"/>
    </row>
    <row r="331" spans="4:4" x14ac:dyDescent="0.3">
      <c r="D331" s="16"/>
    </row>
    <row r="332" spans="4:4" x14ac:dyDescent="0.3">
      <c r="D332" s="16"/>
    </row>
    <row r="333" spans="4:4" x14ac:dyDescent="0.3">
      <c r="D333" s="16"/>
    </row>
    <row r="334" spans="4:4" x14ac:dyDescent="0.3">
      <c r="D334" s="16"/>
    </row>
    <row r="335" spans="4:4" x14ac:dyDescent="0.3">
      <c r="D335" s="16"/>
    </row>
    <row r="336" spans="4:4" x14ac:dyDescent="0.3">
      <c r="D336" s="16"/>
    </row>
    <row r="337" spans="4:4" x14ac:dyDescent="0.3">
      <c r="D337" s="16"/>
    </row>
    <row r="338" spans="4:4" x14ac:dyDescent="0.3">
      <c r="D338" s="16"/>
    </row>
    <row r="339" spans="4:4" x14ac:dyDescent="0.3">
      <c r="D339" s="16"/>
    </row>
    <row r="340" spans="4:4" x14ac:dyDescent="0.3">
      <c r="D340" s="16"/>
    </row>
    <row r="341" spans="4:4" x14ac:dyDescent="0.3">
      <c r="D341" s="16"/>
    </row>
    <row r="342" spans="4:4" x14ac:dyDescent="0.3">
      <c r="D342" s="16"/>
    </row>
    <row r="343" spans="4:4" x14ac:dyDescent="0.3">
      <c r="D343" s="16"/>
    </row>
    <row r="344" spans="4:4" x14ac:dyDescent="0.3">
      <c r="D344" s="16"/>
    </row>
    <row r="345" spans="4:4" x14ac:dyDescent="0.3">
      <c r="D345" s="16"/>
    </row>
    <row r="346" spans="4:4" x14ac:dyDescent="0.3">
      <c r="D346" s="16"/>
    </row>
    <row r="347" spans="4:4" x14ac:dyDescent="0.3">
      <c r="D347" s="16"/>
    </row>
    <row r="348" spans="4:4" x14ac:dyDescent="0.3">
      <c r="D348" s="16"/>
    </row>
    <row r="349" spans="4:4" x14ac:dyDescent="0.3">
      <c r="D349" s="16"/>
    </row>
    <row r="350" spans="4:4" x14ac:dyDescent="0.3">
      <c r="D350" s="16"/>
    </row>
    <row r="351" spans="4:4" x14ac:dyDescent="0.3">
      <c r="D351" s="16"/>
    </row>
    <row r="352" spans="4:4" x14ac:dyDescent="0.3">
      <c r="D352" s="16"/>
    </row>
    <row r="353" spans="4:4" x14ac:dyDescent="0.3">
      <c r="D353" s="16"/>
    </row>
    <row r="354" spans="4:4" x14ac:dyDescent="0.3">
      <c r="D354" s="16"/>
    </row>
    <row r="355" spans="4:4" x14ac:dyDescent="0.3">
      <c r="D355" s="16"/>
    </row>
    <row r="356" spans="4:4" x14ac:dyDescent="0.3">
      <c r="D356" s="16"/>
    </row>
    <row r="357" spans="4:4" x14ac:dyDescent="0.3">
      <c r="D357" s="16"/>
    </row>
    <row r="358" spans="4:4" x14ac:dyDescent="0.3">
      <c r="D358" s="16"/>
    </row>
    <row r="359" spans="4:4" x14ac:dyDescent="0.3">
      <c r="D359" s="16"/>
    </row>
    <row r="360" spans="4:4" x14ac:dyDescent="0.3">
      <c r="D360" s="16"/>
    </row>
    <row r="361" spans="4:4" x14ac:dyDescent="0.3">
      <c r="D361" s="16"/>
    </row>
    <row r="362" spans="4:4" x14ac:dyDescent="0.3">
      <c r="D362" s="16"/>
    </row>
    <row r="363" spans="4:4" x14ac:dyDescent="0.3">
      <c r="D363" s="16"/>
    </row>
    <row r="364" spans="4:4" x14ac:dyDescent="0.3">
      <c r="D364" s="16"/>
    </row>
    <row r="365" spans="4:4" x14ac:dyDescent="0.3">
      <c r="D365" s="16"/>
    </row>
    <row r="366" spans="4:4" x14ac:dyDescent="0.3">
      <c r="D366" s="16"/>
    </row>
    <row r="367" spans="4:4" x14ac:dyDescent="0.3">
      <c r="D367" s="16"/>
    </row>
    <row r="368" spans="4:4" x14ac:dyDescent="0.3">
      <c r="D368" s="16"/>
    </row>
    <row r="369" spans="4:4" x14ac:dyDescent="0.3">
      <c r="D369" s="16"/>
    </row>
    <row r="370" spans="4:4" x14ac:dyDescent="0.3">
      <c r="D370" s="16"/>
    </row>
    <row r="371" spans="4:4" x14ac:dyDescent="0.3">
      <c r="D371" s="16"/>
    </row>
    <row r="372" spans="4:4" x14ac:dyDescent="0.3">
      <c r="D372" s="16"/>
    </row>
    <row r="373" spans="4:4" x14ac:dyDescent="0.3">
      <c r="D373" s="16"/>
    </row>
    <row r="374" spans="4:4" x14ac:dyDescent="0.3">
      <c r="D374" s="16"/>
    </row>
    <row r="375" spans="4:4" x14ac:dyDescent="0.3">
      <c r="D375" s="16"/>
    </row>
    <row r="376" spans="4:4" x14ac:dyDescent="0.3">
      <c r="D376" s="16"/>
    </row>
    <row r="377" spans="4:4" x14ac:dyDescent="0.3">
      <c r="D377" s="16"/>
    </row>
    <row r="378" spans="4:4" x14ac:dyDescent="0.3">
      <c r="D378" s="16"/>
    </row>
    <row r="379" spans="4:4" x14ac:dyDescent="0.3">
      <c r="D379" s="16"/>
    </row>
    <row r="380" spans="4:4" x14ac:dyDescent="0.3">
      <c r="D380" s="16"/>
    </row>
    <row r="381" spans="4:4" x14ac:dyDescent="0.3">
      <c r="D381" s="16"/>
    </row>
    <row r="382" spans="4:4" x14ac:dyDescent="0.3">
      <c r="D382" s="16"/>
    </row>
    <row r="383" spans="4:4" x14ac:dyDescent="0.3">
      <c r="D383" s="16"/>
    </row>
    <row r="384" spans="4:4" x14ac:dyDescent="0.3">
      <c r="D384" s="16"/>
    </row>
    <row r="385" spans="4:4" x14ac:dyDescent="0.3">
      <c r="D385" s="16"/>
    </row>
    <row r="386" spans="4:4" x14ac:dyDescent="0.3">
      <c r="D386" s="16"/>
    </row>
    <row r="387" spans="4:4" x14ac:dyDescent="0.3">
      <c r="D387" s="16"/>
    </row>
    <row r="388" spans="4:4" x14ac:dyDescent="0.3">
      <c r="D388" s="16"/>
    </row>
    <row r="389" spans="4:4" x14ac:dyDescent="0.3">
      <c r="D389" s="16"/>
    </row>
    <row r="390" spans="4:4" x14ac:dyDescent="0.3">
      <c r="D390" s="16"/>
    </row>
    <row r="391" spans="4:4" x14ac:dyDescent="0.3">
      <c r="D391" s="16"/>
    </row>
    <row r="392" spans="4:4" x14ac:dyDescent="0.3">
      <c r="D392" s="16"/>
    </row>
    <row r="393" spans="4:4" x14ac:dyDescent="0.3">
      <c r="D393" s="16"/>
    </row>
    <row r="394" spans="4:4" x14ac:dyDescent="0.3">
      <c r="D394" s="16"/>
    </row>
    <row r="395" spans="4:4" x14ac:dyDescent="0.3">
      <c r="D395" s="16"/>
    </row>
    <row r="396" spans="4:4" x14ac:dyDescent="0.3">
      <c r="D396" s="16"/>
    </row>
    <row r="397" spans="4:4" x14ac:dyDescent="0.3">
      <c r="D397" s="16"/>
    </row>
    <row r="398" spans="4:4" x14ac:dyDescent="0.3">
      <c r="D398" s="16"/>
    </row>
    <row r="399" spans="4:4" x14ac:dyDescent="0.3">
      <c r="D399" s="16"/>
    </row>
    <row r="400" spans="4:4" x14ac:dyDescent="0.3">
      <c r="D400" s="16"/>
    </row>
    <row r="401" spans="4:4" x14ac:dyDescent="0.3">
      <c r="D401" s="16"/>
    </row>
    <row r="402" spans="4:4" x14ac:dyDescent="0.3">
      <c r="D402" s="16"/>
    </row>
    <row r="403" spans="4:4" x14ac:dyDescent="0.3">
      <c r="D403" s="16"/>
    </row>
    <row r="404" spans="4:4" x14ac:dyDescent="0.3">
      <c r="D404" s="16"/>
    </row>
    <row r="405" spans="4:4" x14ac:dyDescent="0.3">
      <c r="D405" s="16"/>
    </row>
    <row r="406" spans="4:4" x14ac:dyDescent="0.3">
      <c r="D406" s="16"/>
    </row>
    <row r="407" spans="4:4" x14ac:dyDescent="0.3">
      <c r="D407" s="16"/>
    </row>
    <row r="408" spans="4:4" x14ac:dyDescent="0.3">
      <c r="D408" s="16"/>
    </row>
    <row r="409" spans="4:4" x14ac:dyDescent="0.3">
      <c r="D409" s="16"/>
    </row>
    <row r="410" spans="4:4" x14ac:dyDescent="0.3">
      <c r="D410" s="16"/>
    </row>
    <row r="411" spans="4:4" x14ac:dyDescent="0.3">
      <c r="D411" s="16"/>
    </row>
    <row r="412" spans="4:4" x14ac:dyDescent="0.3">
      <c r="D412" s="16"/>
    </row>
    <row r="413" spans="4:4" x14ac:dyDescent="0.3">
      <c r="D413" s="16"/>
    </row>
    <row r="414" spans="4:4" x14ac:dyDescent="0.3">
      <c r="D414" s="16"/>
    </row>
    <row r="415" spans="4:4" x14ac:dyDescent="0.3">
      <c r="D415" s="16"/>
    </row>
    <row r="416" spans="4:4" x14ac:dyDescent="0.3">
      <c r="D416" s="16"/>
    </row>
    <row r="417" spans="4:4" x14ac:dyDescent="0.3">
      <c r="D417" s="16"/>
    </row>
    <row r="418" spans="4:4" x14ac:dyDescent="0.3">
      <c r="D418" s="16"/>
    </row>
    <row r="419" spans="4:4" x14ac:dyDescent="0.3">
      <c r="D419" s="16"/>
    </row>
    <row r="420" spans="4:4" x14ac:dyDescent="0.3">
      <c r="D420" s="16"/>
    </row>
    <row r="421" spans="4:4" x14ac:dyDescent="0.3">
      <c r="D421" s="16"/>
    </row>
    <row r="422" spans="4:4" x14ac:dyDescent="0.3">
      <c r="D422" s="16"/>
    </row>
    <row r="423" spans="4:4" x14ac:dyDescent="0.3">
      <c r="D423" s="16"/>
    </row>
    <row r="424" spans="4:4" x14ac:dyDescent="0.3">
      <c r="D424" s="16"/>
    </row>
    <row r="425" spans="4:4" x14ac:dyDescent="0.3">
      <c r="D425" s="16"/>
    </row>
    <row r="426" spans="4:4" x14ac:dyDescent="0.3">
      <c r="D426" s="16"/>
    </row>
    <row r="427" spans="4:4" x14ac:dyDescent="0.3">
      <c r="D427" s="16"/>
    </row>
    <row r="428" spans="4:4" x14ac:dyDescent="0.3">
      <c r="D428" s="16"/>
    </row>
    <row r="429" spans="4:4" x14ac:dyDescent="0.3">
      <c r="D429" s="16"/>
    </row>
    <row r="430" spans="4:4" x14ac:dyDescent="0.3">
      <c r="D430" s="16"/>
    </row>
    <row r="431" spans="4:4" x14ac:dyDescent="0.3">
      <c r="D431" s="16"/>
    </row>
    <row r="432" spans="4:4" x14ac:dyDescent="0.3">
      <c r="D432" s="16"/>
    </row>
    <row r="433" spans="4:4" x14ac:dyDescent="0.3">
      <c r="D433" s="16"/>
    </row>
    <row r="434" spans="4:4" x14ac:dyDescent="0.3">
      <c r="D434" s="16"/>
    </row>
    <row r="435" spans="4:4" x14ac:dyDescent="0.3">
      <c r="D435" s="16"/>
    </row>
    <row r="436" spans="4:4" x14ac:dyDescent="0.3">
      <c r="D436" s="16"/>
    </row>
    <row r="437" spans="4:4" x14ac:dyDescent="0.3">
      <c r="D437" s="16"/>
    </row>
    <row r="438" spans="4:4" x14ac:dyDescent="0.3">
      <c r="D438" s="16"/>
    </row>
    <row r="439" spans="4:4" x14ac:dyDescent="0.3">
      <c r="D439" s="16"/>
    </row>
    <row r="440" spans="4:4" x14ac:dyDescent="0.3">
      <c r="D440" s="16"/>
    </row>
    <row r="441" spans="4:4" x14ac:dyDescent="0.3">
      <c r="D441" s="16"/>
    </row>
    <row r="442" spans="4:4" x14ac:dyDescent="0.3">
      <c r="D442" s="16"/>
    </row>
    <row r="443" spans="4:4" x14ac:dyDescent="0.3">
      <c r="D443" s="16"/>
    </row>
    <row r="444" spans="4:4" x14ac:dyDescent="0.3">
      <c r="D444" s="16"/>
    </row>
    <row r="445" spans="4:4" x14ac:dyDescent="0.3">
      <c r="D445" s="16"/>
    </row>
    <row r="446" spans="4:4" x14ac:dyDescent="0.3">
      <c r="D446" s="16"/>
    </row>
    <row r="447" spans="4:4" x14ac:dyDescent="0.3">
      <c r="D447" s="16"/>
    </row>
    <row r="448" spans="4:4" x14ac:dyDescent="0.3">
      <c r="D448" s="16"/>
    </row>
    <row r="449" spans="4:4" x14ac:dyDescent="0.3">
      <c r="D449" s="16"/>
    </row>
    <row r="450" spans="4:4" x14ac:dyDescent="0.3">
      <c r="D450" s="16"/>
    </row>
    <row r="451" spans="4:4" x14ac:dyDescent="0.3">
      <c r="D451" s="16"/>
    </row>
    <row r="452" spans="4:4" x14ac:dyDescent="0.3">
      <c r="D452" s="16"/>
    </row>
    <row r="453" spans="4:4" x14ac:dyDescent="0.3">
      <c r="D453" s="16"/>
    </row>
    <row r="454" spans="4:4" x14ac:dyDescent="0.3">
      <c r="D454" s="16"/>
    </row>
    <row r="455" spans="4:4" x14ac:dyDescent="0.3">
      <c r="D455" s="16"/>
    </row>
    <row r="456" spans="4:4" x14ac:dyDescent="0.3">
      <c r="D456" s="16"/>
    </row>
  </sheetData>
  <mergeCells count="6">
    <mergeCell ref="J5:K5"/>
    <mergeCell ref="J12:O13"/>
    <mergeCell ref="Q12:V13"/>
    <mergeCell ref="X12:AC13"/>
    <mergeCell ref="J9:K9"/>
    <mergeCell ref="J7:K7"/>
  </mergeCells>
  <phoneticPr fontId="3" type="noConversion"/>
  <conditionalFormatting sqref="J15:J75 Q15:Q75 X15:X75">
    <cfRule type="cellIs" dxfId="53" priority="2" operator="equal">
      <formula>0</formula>
    </cfRule>
  </conditionalFormatting>
  <dataValidations count="2">
    <dataValidation type="list" allowBlank="1" showInputMessage="1" showErrorMessage="1" sqref="D76 D78 D88:D456">
      <formula1>#REF!</formula1>
    </dataValidation>
    <dataValidation type="list" allowBlank="1" showInputMessage="1" showErrorMessage="1" sqref="D15:D75">
      <formula1>Item</formula1>
    </dataValidation>
  </dataValidations>
  <hyperlinks>
    <hyperlink ref="D5" r:id="rId1"/>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A405"/>
  <sheetViews>
    <sheetView workbookViewId="0"/>
  </sheetViews>
  <sheetFormatPr defaultColWidth="8.88671875" defaultRowHeight="14.4" x14ac:dyDescent="0.3"/>
  <cols>
    <col min="1" max="1" width="15.44140625" customWidth="1"/>
    <col min="2" max="2" width="7" customWidth="1"/>
    <col min="3" max="3" width="11.44140625" customWidth="1"/>
    <col min="4" max="4" width="32.109375" customWidth="1"/>
    <col min="6" max="6" width="10.109375" customWidth="1"/>
    <col min="8" max="8" width="13.6640625" customWidth="1"/>
    <col min="9" max="9" width="13" customWidth="1"/>
    <col min="10" max="11" width="10.88671875" customWidth="1"/>
    <col min="13" max="13" width="10.109375" customWidth="1"/>
    <col min="27" max="27" width="8.88671875" customWidth="1"/>
  </cols>
  <sheetData>
    <row r="1" spans="1:27" ht="24.6" thickTop="1" thickBot="1" x14ac:dyDescent="0.5">
      <c r="A1" s="7"/>
      <c r="D1" s="9" t="s">
        <v>0</v>
      </c>
      <c r="E1" s="1" t="s">
        <v>8</v>
      </c>
      <c r="H1" s="130" t="s">
        <v>134</v>
      </c>
      <c r="I1" s="130">
        <v>20</v>
      </c>
    </row>
    <row r="2" spans="1:27" ht="15" thickTop="1" x14ac:dyDescent="0.3">
      <c r="D2" s="9" t="s">
        <v>1</v>
      </c>
    </row>
    <row r="3" spans="1:27" x14ac:dyDescent="0.3">
      <c r="D3" s="9" t="s">
        <v>15</v>
      </c>
      <c r="E3" t="s">
        <v>9</v>
      </c>
      <c r="F3" s="4"/>
    </row>
    <row r="4" spans="1:27" x14ac:dyDescent="0.3">
      <c r="D4" s="9" t="s">
        <v>16</v>
      </c>
      <c r="E4" t="s">
        <v>10</v>
      </c>
      <c r="F4" s="55"/>
    </row>
    <row r="5" spans="1:27" x14ac:dyDescent="0.3">
      <c r="D5" s="9" t="s">
        <v>17</v>
      </c>
    </row>
    <row r="6" spans="1:27" x14ac:dyDescent="0.3">
      <c r="E6" t="str">
        <f>IF($I$1, VLOOKUP(I1,MIX[],23,FALSE))</f>
        <v>Acres</v>
      </c>
      <c r="F6" s="4">
        <v>1</v>
      </c>
    </row>
    <row r="7" spans="1:27" x14ac:dyDescent="0.3">
      <c r="A7" s="4"/>
      <c r="M7" t="s">
        <v>14</v>
      </c>
    </row>
    <row r="8" spans="1:27" x14ac:dyDescent="0.3">
      <c r="A8" s="4"/>
    </row>
    <row r="9" spans="1:27" x14ac:dyDescent="0.3">
      <c r="C9" s="1" t="s">
        <v>12</v>
      </c>
      <c r="H9" s="213" t="s">
        <v>115</v>
      </c>
      <c r="I9" s="213"/>
    </row>
    <row r="10" spans="1:27" x14ac:dyDescent="0.3">
      <c r="C10" s="1" t="s">
        <v>133</v>
      </c>
      <c r="D10" t="str">
        <f>IF($I$1,VLOOKUP(I1,MIX[],2,FALSE))</f>
        <v>CRP Option #1</v>
      </c>
      <c r="H10">
        <v>16</v>
      </c>
      <c r="I10">
        <f>CONVERT(H10,"ozm","lbm")</f>
        <v>1</v>
      </c>
    </row>
    <row r="11" spans="1:27" ht="15" thickBot="1" x14ac:dyDescent="0.35"/>
    <row r="12" spans="1:27" x14ac:dyDescent="0.3">
      <c r="H12" s="214" t="s">
        <v>84</v>
      </c>
      <c r="I12" s="215"/>
      <c r="J12" s="215"/>
      <c r="K12" s="215"/>
      <c r="L12" s="215"/>
      <c r="M12" s="216"/>
      <c r="O12" s="214" t="s">
        <v>85</v>
      </c>
      <c r="P12" s="215"/>
      <c r="Q12" s="215"/>
      <c r="R12" s="215"/>
      <c r="S12" s="215"/>
      <c r="T12" s="216"/>
      <c r="V12" s="214" t="s">
        <v>86</v>
      </c>
      <c r="W12" s="215"/>
      <c r="X12" s="215"/>
      <c r="Y12" s="215"/>
      <c r="Z12" s="215"/>
      <c r="AA12" s="216"/>
    </row>
    <row r="13" spans="1:27" ht="15" thickBot="1" x14ac:dyDescent="0.35">
      <c r="H13" s="217"/>
      <c r="I13" s="218"/>
      <c r="J13" s="218"/>
      <c r="K13" s="218"/>
      <c r="L13" s="218"/>
      <c r="M13" s="219"/>
      <c r="O13" s="217"/>
      <c r="P13" s="218"/>
      <c r="Q13" s="218"/>
      <c r="R13" s="218"/>
      <c r="S13" s="218"/>
      <c r="T13" s="219"/>
      <c r="V13" s="217"/>
      <c r="W13" s="218"/>
      <c r="X13" s="218"/>
      <c r="Y13" s="218"/>
      <c r="Z13" s="218"/>
      <c r="AA13" s="219"/>
    </row>
    <row r="14" spans="1:27" s="58" customFormat="1" x14ac:dyDescent="0.3">
      <c r="A14" s="56" t="s">
        <v>2</v>
      </c>
      <c r="B14" s="56" t="s">
        <v>3</v>
      </c>
      <c r="C14" s="70" t="s">
        <v>4</v>
      </c>
      <c r="D14" s="71" t="s">
        <v>5</v>
      </c>
      <c r="E14" s="56" t="s">
        <v>6</v>
      </c>
      <c r="F14" s="72" t="s">
        <v>7</v>
      </c>
      <c r="H14" s="56" t="s">
        <v>35</v>
      </c>
      <c r="I14" s="56" t="s">
        <v>34</v>
      </c>
      <c r="J14" s="57"/>
      <c r="K14" s="56" t="s">
        <v>36</v>
      </c>
      <c r="L14" s="57"/>
      <c r="M14" s="56" t="s">
        <v>37</v>
      </c>
      <c r="N14" s="57"/>
      <c r="O14" s="56" t="s">
        <v>35</v>
      </c>
      <c r="P14" s="56" t="s">
        <v>34</v>
      </c>
      <c r="Q14" s="57"/>
      <c r="R14" s="56" t="s">
        <v>36</v>
      </c>
      <c r="S14" s="57"/>
      <c r="T14" s="56" t="s">
        <v>37</v>
      </c>
      <c r="U14" s="57"/>
      <c r="V14" s="56" t="s">
        <v>35</v>
      </c>
      <c r="W14" s="56" t="s">
        <v>34</v>
      </c>
      <c r="X14" s="57"/>
      <c r="Y14" s="56" t="s">
        <v>36</v>
      </c>
      <c r="Z14" s="57"/>
      <c r="AA14" s="56" t="s">
        <v>37</v>
      </c>
    </row>
    <row r="15" spans="1:27" x14ac:dyDescent="0.3">
      <c r="A15" s="3" t="e">
        <f>VLOOKUP(D15,#REF!,3,FALSE)</f>
        <v>#REF!</v>
      </c>
      <c r="B15" s="10" t="e">
        <f>VLOOKUP(D15,#REF!,4,FALSE)</f>
        <v>#REF!</v>
      </c>
      <c r="C15">
        <f>IF($I$1, VLOOKUP(I1,MIX[],4,FALSE))</f>
        <v>1.5</v>
      </c>
      <c r="D15" t="str">
        <f>IF($I$1, VLOOKUP(I1,MIX[],3,FALSE))</f>
        <v xml:space="preserve">Alfalfa </v>
      </c>
      <c r="E15" s="6">
        <f>+(F6*C15)</f>
        <v>1.5</v>
      </c>
      <c r="F15" s="2" t="e">
        <f t="shared" ref="F15:F24" si="0">+(E15/B15)</f>
        <v>#REF!</v>
      </c>
      <c r="H15" s="11" t="e">
        <f>VLOOKUP(D15,#REF!,16,FALSE)</f>
        <v>#REF!</v>
      </c>
      <c r="I15" s="11" t="e">
        <f t="shared" ref="I15:I24" si="1">(C15*H15)</f>
        <v>#REF!</v>
      </c>
      <c r="K15" s="11" t="e">
        <f>SUM(I15:I24)</f>
        <v>#REF!</v>
      </c>
      <c r="M15" s="11" t="e">
        <f>(K15*F6)</f>
        <v>#REF!</v>
      </c>
      <c r="O15" s="11" t="e">
        <f>VLOOKUP(D15,#REF!,17,FALSE)</f>
        <v>#REF!</v>
      </c>
      <c r="P15" s="11" t="e">
        <f t="shared" ref="P15:P24" si="2">(C15*O15)</f>
        <v>#REF!</v>
      </c>
      <c r="R15" s="11" t="e">
        <f>SUM(P15:P24)</f>
        <v>#REF!</v>
      </c>
      <c r="T15" s="11" t="e">
        <f>(R15*F6)</f>
        <v>#REF!</v>
      </c>
      <c r="V15" s="11" t="e">
        <f>VLOOKUP(D15,#REF!,18,FALSE)</f>
        <v>#REF!</v>
      </c>
      <c r="W15" s="11" t="e">
        <f t="shared" ref="W15:W24" si="3">(C15*V15)</f>
        <v>#REF!</v>
      </c>
      <c r="Y15" s="11" t="e">
        <f>SUM(W15:W24)</f>
        <v>#REF!</v>
      </c>
      <c r="AA15" s="11" t="e">
        <f>(Y15*F6)</f>
        <v>#REF!</v>
      </c>
    </row>
    <row r="16" spans="1:27" x14ac:dyDescent="0.3">
      <c r="A16" s="3" t="e">
        <f>VLOOKUP(D16,#REF!,3,FALSE)</f>
        <v>#REF!</v>
      </c>
      <c r="B16" s="10" t="e">
        <f>VLOOKUP(D16,#REF!,4,FALSE)</f>
        <v>#REF!</v>
      </c>
      <c r="C16">
        <f>IF($I$1, VLOOKUP(I1,MIX[],6,FALSE))</f>
        <v>1</v>
      </c>
      <c r="D16" t="str">
        <f>IF($I$1, VLOOKUP(I1,MIX[],5,FALSE))</f>
        <v>Red Clover</v>
      </c>
      <c r="E16" s="6">
        <f>+(F6*C16)</f>
        <v>1</v>
      </c>
      <c r="F16" s="2" t="e">
        <f t="shared" si="0"/>
        <v>#REF!</v>
      </c>
      <c r="H16" s="11" t="e">
        <f>VLOOKUP(D16,#REF!,16,FALSE)</f>
        <v>#REF!</v>
      </c>
      <c r="I16" s="11" t="e">
        <f t="shared" si="1"/>
        <v>#REF!</v>
      </c>
      <c r="O16" s="11" t="e">
        <f>VLOOKUP(D16,#REF!,17,FALSE)</f>
        <v>#REF!</v>
      </c>
      <c r="P16" s="11" t="e">
        <f t="shared" si="2"/>
        <v>#REF!</v>
      </c>
      <c r="V16" s="11" t="e">
        <f>VLOOKUP(D16,#REF!,18,FALSE)</f>
        <v>#REF!</v>
      </c>
      <c r="W16" s="11" t="e">
        <f t="shared" si="3"/>
        <v>#REF!</v>
      </c>
    </row>
    <row r="17" spans="1:23" x14ac:dyDescent="0.3">
      <c r="A17" s="3" t="e">
        <f>VLOOKUP(D17,#REF!,3,FALSE)</f>
        <v>#REF!</v>
      </c>
      <c r="B17" s="10" t="e">
        <f>VLOOKUP(D17,#REF!,4,FALSE)</f>
        <v>#REF!</v>
      </c>
      <c r="C17">
        <f>IF($I$1, VLOOKUP(I1,MIX[],8,FALSE))</f>
        <v>0.5</v>
      </c>
      <c r="D17" t="str">
        <f>IF($I$1, VLOOKUP(I1,MIX[],7,FALSE))</f>
        <v>Alsike Clover</v>
      </c>
      <c r="E17" s="6">
        <f>+(F6*C17)</f>
        <v>0.5</v>
      </c>
      <c r="F17" s="2" t="e">
        <f t="shared" si="0"/>
        <v>#REF!</v>
      </c>
      <c r="H17" s="11" t="e">
        <f>VLOOKUP(D17,#REF!,16,FALSE)</f>
        <v>#REF!</v>
      </c>
      <c r="I17" s="11" t="e">
        <f t="shared" si="1"/>
        <v>#REF!</v>
      </c>
      <c r="O17" s="11" t="e">
        <f>VLOOKUP(D17,#REF!,17,FALSE)</f>
        <v>#REF!</v>
      </c>
      <c r="P17" s="11" t="e">
        <f t="shared" si="2"/>
        <v>#REF!</v>
      </c>
      <c r="V17" s="11" t="e">
        <f>VLOOKUP(D17,#REF!,18,FALSE)</f>
        <v>#REF!</v>
      </c>
      <c r="W17" s="11" t="e">
        <f t="shared" si="3"/>
        <v>#REF!</v>
      </c>
    </row>
    <row r="18" spans="1:23" x14ac:dyDescent="0.3">
      <c r="A18" s="3" t="e">
        <f>VLOOKUP(D18,#REF!,3,FALSE)</f>
        <v>#REF!</v>
      </c>
      <c r="B18" s="10" t="e">
        <f>VLOOKUP(D18,#REF!,4,FALSE)</f>
        <v>#REF!</v>
      </c>
      <c r="C18">
        <f>IF($I$1, VLOOKUP(I1,MIX[],10,FALSE))</f>
        <v>0</v>
      </c>
      <c r="D18">
        <f>IF($I$1, VLOOKUP(I1,MIX[],9,FALSE))</f>
        <v>0</v>
      </c>
      <c r="E18" s="6">
        <f>+(F6*C18)</f>
        <v>0</v>
      </c>
      <c r="F18" s="2" t="e">
        <f t="shared" si="0"/>
        <v>#REF!</v>
      </c>
      <c r="H18" s="11" t="e">
        <f>VLOOKUP(D18,#REF!,16,FALSE)</f>
        <v>#REF!</v>
      </c>
      <c r="I18" s="11" t="e">
        <f t="shared" si="1"/>
        <v>#REF!</v>
      </c>
      <c r="O18" s="11" t="e">
        <f>VLOOKUP(D18,#REF!,17,FALSE)</f>
        <v>#REF!</v>
      </c>
      <c r="P18" s="11" t="e">
        <f t="shared" si="2"/>
        <v>#REF!</v>
      </c>
      <c r="V18" s="11" t="e">
        <f>VLOOKUP(D18,#REF!,18,FALSE)</f>
        <v>#REF!</v>
      </c>
      <c r="W18" s="11" t="e">
        <f t="shared" si="3"/>
        <v>#REF!</v>
      </c>
    </row>
    <row r="19" spans="1:23" x14ac:dyDescent="0.3">
      <c r="A19" s="3" t="e">
        <f>VLOOKUP(D19,#REF!,3,FALSE)</f>
        <v>#REF!</v>
      </c>
      <c r="B19" s="10" t="e">
        <f>VLOOKUP(D19,#REF!,4,FALSE)</f>
        <v>#REF!</v>
      </c>
      <c r="C19">
        <f>IF($I$1, VLOOKUP(I1,MIX[],12,FALSE))</f>
        <v>0</v>
      </c>
      <c r="D19">
        <f>IF($I$1, VLOOKUP(I1,MIX[],11,FALSE))</f>
        <v>0</v>
      </c>
      <c r="E19" s="6">
        <f>+(F6*C19)</f>
        <v>0</v>
      </c>
      <c r="F19" s="2" t="e">
        <f t="shared" si="0"/>
        <v>#REF!</v>
      </c>
      <c r="H19" s="11" t="e">
        <f>VLOOKUP(D19,#REF!,16,FALSE)</f>
        <v>#REF!</v>
      </c>
      <c r="I19" s="11" t="e">
        <f t="shared" si="1"/>
        <v>#REF!</v>
      </c>
      <c r="O19" s="11" t="e">
        <f>VLOOKUP(D19,#REF!,17,FALSE)</f>
        <v>#REF!</v>
      </c>
      <c r="P19" s="11" t="e">
        <f t="shared" si="2"/>
        <v>#REF!</v>
      </c>
      <c r="V19" s="11" t="e">
        <f>VLOOKUP(D19,#REF!,18,FALSE)</f>
        <v>#REF!</v>
      </c>
      <c r="W19" s="11" t="e">
        <f t="shared" si="3"/>
        <v>#REF!</v>
      </c>
    </row>
    <row r="20" spans="1:23" x14ac:dyDescent="0.3">
      <c r="A20" s="3" t="e">
        <f>VLOOKUP(D20,#REF!,3,FALSE)</f>
        <v>#REF!</v>
      </c>
      <c r="B20" s="10" t="e">
        <f>VLOOKUP(D20,#REF!,4,FALSE)</f>
        <v>#REF!</v>
      </c>
      <c r="C20">
        <f>IF($I$1, VLOOKUP(I1,MIX[],14,FALSE))</f>
        <v>0</v>
      </c>
      <c r="D20">
        <f>IF($I$1, VLOOKUP(I1,MIX[],13,FALSE))</f>
        <v>0</v>
      </c>
      <c r="E20" s="6">
        <f>+(F6*C20)</f>
        <v>0</v>
      </c>
      <c r="F20" s="2" t="e">
        <f t="shared" si="0"/>
        <v>#REF!</v>
      </c>
      <c r="H20" s="11" t="e">
        <f>VLOOKUP(D20,#REF!,16,FALSE)</f>
        <v>#REF!</v>
      </c>
      <c r="I20" s="11" t="e">
        <f t="shared" si="1"/>
        <v>#REF!</v>
      </c>
      <c r="O20" s="11" t="e">
        <f>VLOOKUP(D20,#REF!,17,FALSE)</f>
        <v>#REF!</v>
      </c>
      <c r="P20" s="11" t="e">
        <f t="shared" si="2"/>
        <v>#REF!</v>
      </c>
      <c r="V20" s="11" t="e">
        <f>VLOOKUP(D20,#REF!,18,FALSE)</f>
        <v>#REF!</v>
      </c>
      <c r="W20" s="11" t="e">
        <f t="shared" si="3"/>
        <v>#REF!</v>
      </c>
    </row>
    <row r="21" spans="1:23" x14ac:dyDescent="0.3">
      <c r="A21" s="3" t="e">
        <f>VLOOKUP(D21,#REF!,3,FALSE)</f>
        <v>#REF!</v>
      </c>
      <c r="B21" s="10" t="e">
        <f>VLOOKUP(D21,#REF!,4,FALSE)</f>
        <v>#REF!</v>
      </c>
      <c r="C21">
        <f>IF($I$1, VLOOKUP(I1,MIX[],16,FALSE))</f>
        <v>0</v>
      </c>
      <c r="D21">
        <f>IF($I$1, VLOOKUP(I1,MIX[],15,FALSE))</f>
        <v>0</v>
      </c>
      <c r="E21" s="6">
        <f>+(F6*C21)</f>
        <v>0</v>
      </c>
      <c r="F21" s="2" t="e">
        <f t="shared" si="0"/>
        <v>#REF!</v>
      </c>
      <c r="H21" s="11" t="e">
        <f>VLOOKUP(D21,#REF!,16,FALSE)</f>
        <v>#REF!</v>
      </c>
      <c r="I21" s="11" t="e">
        <f t="shared" si="1"/>
        <v>#REF!</v>
      </c>
      <c r="O21" s="11" t="e">
        <f>VLOOKUP(D21,#REF!,17,FALSE)</f>
        <v>#REF!</v>
      </c>
      <c r="P21" s="11" t="e">
        <f t="shared" si="2"/>
        <v>#REF!</v>
      </c>
      <c r="V21" s="11" t="e">
        <f>VLOOKUP(D21,#REF!,18,FALSE)</f>
        <v>#REF!</v>
      </c>
      <c r="W21" s="11" t="e">
        <f t="shared" si="3"/>
        <v>#REF!</v>
      </c>
    </row>
    <row r="22" spans="1:23" x14ac:dyDescent="0.3">
      <c r="A22" s="3" t="e">
        <f>VLOOKUP(D22,#REF!,3,FALSE)</f>
        <v>#REF!</v>
      </c>
      <c r="B22" s="10" t="e">
        <f>VLOOKUP(D22,#REF!,4,FALSE)</f>
        <v>#REF!</v>
      </c>
      <c r="C22">
        <f>IF($I$1, VLOOKUP(I1,MIX[],18,FALSE))</f>
        <v>0</v>
      </c>
      <c r="D22">
        <f>IF($I$1, VLOOKUP(I1,MIX[],17,FALSE))</f>
        <v>0</v>
      </c>
      <c r="E22" s="6">
        <f>+(F6*C22)</f>
        <v>0</v>
      </c>
      <c r="F22" s="2" t="e">
        <f t="shared" si="0"/>
        <v>#REF!</v>
      </c>
      <c r="H22" s="11" t="e">
        <f>VLOOKUP(D22,#REF!,16,FALSE)</f>
        <v>#REF!</v>
      </c>
      <c r="I22" s="11" t="e">
        <f t="shared" si="1"/>
        <v>#REF!</v>
      </c>
      <c r="O22" s="11" t="e">
        <f>VLOOKUP(D22,#REF!,17,FALSE)</f>
        <v>#REF!</v>
      </c>
      <c r="P22" s="11" t="e">
        <f t="shared" si="2"/>
        <v>#REF!</v>
      </c>
      <c r="V22" s="11" t="e">
        <f>VLOOKUP(D22,#REF!,18,FALSE)</f>
        <v>#REF!</v>
      </c>
      <c r="W22" s="11" t="e">
        <f t="shared" si="3"/>
        <v>#REF!</v>
      </c>
    </row>
    <row r="23" spans="1:23" x14ac:dyDescent="0.3">
      <c r="A23" s="3" t="e">
        <f>VLOOKUP(D23,#REF!,3,FALSE)</f>
        <v>#REF!</v>
      </c>
      <c r="B23" s="10" t="e">
        <f>VLOOKUP(D23,#REF!,4,FALSE)</f>
        <v>#REF!</v>
      </c>
      <c r="C23">
        <f>IF($I$1, VLOOKUP(I1,MIX[],20,FALSE))</f>
        <v>0</v>
      </c>
      <c r="D23">
        <f>IF($I$1, VLOOKUP(I1,MIX[],19,FALSE))</f>
        <v>0</v>
      </c>
      <c r="E23" s="6">
        <f>+(F6*C23)</f>
        <v>0</v>
      </c>
      <c r="F23" s="2" t="e">
        <f t="shared" si="0"/>
        <v>#REF!</v>
      </c>
      <c r="H23" s="11" t="e">
        <f>VLOOKUP(D23,#REF!,16,FALSE)</f>
        <v>#REF!</v>
      </c>
      <c r="I23" s="11" t="e">
        <f t="shared" si="1"/>
        <v>#REF!</v>
      </c>
      <c r="O23" s="11" t="e">
        <f>VLOOKUP(D23,#REF!,17,FALSE)</f>
        <v>#REF!</v>
      </c>
      <c r="P23" s="11" t="e">
        <f t="shared" si="2"/>
        <v>#REF!</v>
      </c>
      <c r="V23" s="11" t="e">
        <f>VLOOKUP(D23,#REF!,18,FALSE)</f>
        <v>#REF!</v>
      </c>
      <c r="W23" s="11" t="e">
        <f t="shared" si="3"/>
        <v>#REF!</v>
      </c>
    </row>
    <row r="24" spans="1:23" x14ac:dyDescent="0.3">
      <c r="A24" s="3" t="e">
        <f>VLOOKUP(D24,#REF!,3,FALSE)</f>
        <v>#REF!</v>
      </c>
      <c r="B24" s="10" t="e">
        <f>VLOOKUP(D24,#REF!,4,FALSE)</f>
        <v>#REF!</v>
      </c>
      <c r="C24">
        <f>IF($I$1, VLOOKUP(I1,MIX[],22,FALSE))</f>
        <v>0</v>
      </c>
      <c r="D24">
        <f>IF($I$1, VLOOKUP(I1,MIX[],21,FALSE))</f>
        <v>0</v>
      </c>
      <c r="E24" s="6">
        <f>+(F6*C24)</f>
        <v>0</v>
      </c>
      <c r="F24" s="2" t="e">
        <f t="shared" si="0"/>
        <v>#REF!</v>
      </c>
      <c r="H24" s="11" t="e">
        <f>VLOOKUP(D24,#REF!,16,FALSE)</f>
        <v>#REF!</v>
      </c>
      <c r="I24" s="11" t="e">
        <f t="shared" si="1"/>
        <v>#REF!</v>
      </c>
      <c r="O24" s="11" t="e">
        <f>VLOOKUP(D24,#REF!,17,FALSE)</f>
        <v>#REF!</v>
      </c>
      <c r="P24" s="11" t="e">
        <f t="shared" si="2"/>
        <v>#REF!</v>
      </c>
      <c r="V24" s="11" t="e">
        <f>VLOOKUP(D24,#REF!,18,FALSE)</f>
        <v>#REF!</v>
      </c>
      <c r="W24" s="11" t="e">
        <f t="shared" si="3"/>
        <v>#REF!</v>
      </c>
    </row>
    <row r="25" spans="1:23" x14ac:dyDescent="0.3">
      <c r="D25" s="16"/>
    </row>
    <row r="26" spans="1:23" x14ac:dyDescent="0.3">
      <c r="D26" s="16"/>
      <c r="E26" t="s">
        <v>13</v>
      </c>
      <c r="F26" s="8" t="e">
        <f>SUM(F15:F24)</f>
        <v>#REF!</v>
      </c>
    </row>
    <row r="27" spans="1:23" x14ac:dyDescent="0.3">
      <c r="D27" s="16"/>
    </row>
    <row r="28" spans="1:23" x14ac:dyDescent="0.3">
      <c r="D28" s="16"/>
    </row>
    <row r="29" spans="1:23" x14ac:dyDescent="0.3">
      <c r="D29" s="16"/>
    </row>
    <row r="30" spans="1:23" x14ac:dyDescent="0.3">
      <c r="D30" s="16"/>
    </row>
    <row r="31" spans="1:23" x14ac:dyDescent="0.3">
      <c r="D31" s="16"/>
    </row>
    <row r="32" spans="1:23" x14ac:dyDescent="0.3">
      <c r="D32" s="16"/>
    </row>
    <row r="33" spans="4:4" x14ac:dyDescent="0.3">
      <c r="D33" s="16"/>
    </row>
    <row r="34" spans="4:4" x14ac:dyDescent="0.3">
      <c r="D34" s="16"/>
    </row>
    <row r="35" spans="4:4" x14ac:dyDescent="0.3">
      <c r="D35" s="16"/>
    </row>
    <row r="36" spans="4:4" x14ac:dyDescent="0.3">
      <c r="D36" s="16"/>
    </row>
    <row r="37" spans="4:4" x14ac:dyDescent="0.3">
      <c r="D37" s="16"/>
    </row>
    <row r="38" spans="4:4" x14ac:dyDescent="0.3">
      <c r="D38" s="16"/>
    </row>
    <row r="39" spans="4:4" x14ac:dyDescent="0.3">
      <c r="D39" s="16"/>
    </row>
    <row r="40" spans="4:4" x14ac:dyDescent="0.3">
      <c r="D40" s="16"/>
    </row>
    <row r="41" spans="4:4" x14ac:dyDescent="0.3">
      <c r="D41" s="16"/>
    </row>
    <row r="42" spans="4:4" x14ac:dyDescent="0.3">
      <c r="D42" s="16"/>
    </row>
    <row r="43" spans="4:4" x14ac:dyDescent="0.3">
      <c r="D43" s="16"/>
    </row>
    <row r="44" spans="4:4" x14ac:dyDescent="0.3">
      <c r="D44" s="16"/>
    </row>
    <row r="45" spans="4:4" x14ac:dyDescent="0.3">
      <c r="D45" s="16"/>
    </row>
    <row r="46" spans="4:4" x14ac:dyDescent="0.3">
      <c r="D46" s="16"/>
    </row>
    <row r="47" spans="4:4" x14ac:dyDescent="0.3">
      <c r="D47" s="16"/>
    </row>
    <row r="48" spans="4:4" x14ac:dyDescent="0.3">
      <c r="D48" s="16"/>
    </row>
    <row r="49" spans="1:24" x14ac:dyDescent="0.3">
      <c r="D49" s="16"/>
    </row>
    <row r="50" spans="1:24" x14ac:dyDescent="0.3">
      <c r="D50" s="16"/>
    </row>
    <row r="51" spans="1:24" x14ac:dyDescent="0.3">
      <c r="D51" s="16"/>
    </row>
    <row r="52" spans="1:24" x14ac:dyDescent="0.3">
      <c r="D52" s="16"/>
    </row>
    <row r="53" spans="1:24" x14ac:dyDescent="0.3">
      <c r="D53" s="16"/>
    </row>
    <row r="54" spans="1:24" x14ac:dyDescent="0.3">
      <c r="D54" s="16"/>
    </row>
    <row r="55" spans="1:24" x14ac:dyDescent="0.3">
      <c r="D55" s="16"/>
    </row>
    <row r="56" spans="1:24" s="40" customFormat="1" x14ac:dyDescent="0.3">
      <c r="A56"/>
      <c r="B56"/>
      <c r="C56"/>
      <c r="D56" s="16"/>
      <c r="E56"/>
      <c r="F56"/>
      <c r="G56"/>
      <c r="H56"/>
      <c r="I56"/>
      <c r="J56"/>
      <c r="K56"/>
      <c r="L56"/>
      <c r="M56"/>
      <c r="N56"/>
      <c r="O56"/>
      <c r="P56"/>
      <c r="Q56"/>
      <c r="R56"/>
      <c r="S56"/>
      <c r="T56"/>
      <c r="U56"/>
      <c r="V56"/>
      <c r="W56"/>
      <c r="X56"/>
    </row>
    <row r="57" spans="1:24" x14ac:dyDescent="0.3">
      <c r="D57" s="16"/>
    </row>
    <row r="58" spans="1:24" x14ac:dyDescent="0.3">
      <c r="D58" s="16"/>
    </row>
    <row r="59" spans="1:24" x14ac:dyDescent="0.3">
      <c r="D59" s="16"/>
    </row>
    <row r="60" spans="1:24" x14ac:dyDescent="0.3">
      <c r="D60" s="16"/>
    </row>
    <row r="61" spans="1:24" x14ac:dyDescent="0.3">
      <c r="D61" s="16"/>
    </row>
    <row r="62" spans="1:24" x14ac:dyDescent="0.3">
      <c r="D62" s="16"/>
    </row>
    <row r="63" spans="1:24" x14ac:dyDescent="0.3">
      <c r="D63" s="16"/>
    </row>
    <row r="64" spans="1:24" x14ac:dyDescent="0.3">
      <c r="D64" s="16"/>
    </row>
    <row r="65" spans="4:4" x14ac:dyDescent="0.3">
      <c r="D65" s="16"/>
    </row>
    <row r="66" spans="4:4" x14ac:dyDescent="0.3">
      <c r="D66" s="16"/>
    </row>
    <row r="67" spans="4:4" x14ac:dyDescent="0.3">
      <c r="D67" s="16"/>
    </row>
    <row r="68" spans="4:4" x14ac:dyDescent="0.3">
      <c r="D68" s="16"/>
    </row>
    <row r="69" spans="4:4" x14ac:dyDescent="0.3">
      <c r="D69" s="16"/>
    </row>
    <row r="70" spans="4:4" x14ac:dyDescent="0.3">
      <c r="D70" s="16"/>
    </row>
    <row r="71" spans="4:4" x14ac:dyDescent="0.3">
      <c r="D71" s="16"/>
    </row>
    <row r="72" spans="4:4" x14ac:dyDescent="0.3">
      <c r="D72" s="16"/>
    </row>
    <row r="73" spans="4:4" x14ac:dyDescent="0.3">
      <c r="D73" s="16"/>
    </row>
    <row r="74" spans="4:4" x14ac:dyDescent="0.3">
      <c r="D74" s="16"/>
    </row>
    <row r="75" spans="4:4" x14ac:dyDescent="0.3">
      <c r="D75" s="16"/>
    </row>
    <row r="76" spans="4:4" x14ac:dyDescent="0.3">
      <c r="D76" s="16"/>
    </row>
    <row r="77" spans="4:4" x14ac:dyDescent="0.3">
      <c r="D77" s="16"/>
    </row>
    <row r="78" spans="4:4" x14ac:dyDescent="0.3">
      <c r="D78" s="16"/>
    </row>
    <row r="79" spans="4:4" x14ac:dyDescent="0.3">
      <c r="D79" s="16"/>
    </row>
    <row r="80" spans="4:4" x14ac:dyDescent="0.3">
      <c r="D80" s="16"/>
    </row>
    <row r="81" spans="4:4" x14ac:dyDescent="0.3">
      <c r="D81" s="16"/>
    </row>
    <row r="82" spans="4:4" x14ac:dyDescent="0.3">
      <c r="D82" s="16"/>
    </row>
    <row r="83" spans="4:4" x14ac:dyDescent="0.3">
      <c r="D83" s="16"/>
    </row>
    <row r="84" spans="4:4" x14ac:dyDescent="0.3">
      <c r="D84" s="16"/>
    </row>
    <row r="85" spans="4:4" x14ac:dyDescent="0.3">
      <c r="D85" s="16"/>
    </row>
    <row r="86" spans="4:4" x14ac:dyDescent="0.3">
      <c r="D86" s="16"/>
    </row>
    <row r="87" spans="4:4" x14ac:dyDescent="0.3">
      <c r="D87" s="16"/>
    </row>
    <row r="88" spans="4:4" x14ac:dyDescent="0.3">
      <c r="D88" s="16"/>
    </row>
    <row r="89" spans="4:4" x14ac:dyDescent="0.3">
      <c r="D89" s="16"/>
    </row>
    <row r="90" spans="4:4" x14ac:dyDescent="0.3">
      <c r="D90" s="16"/>
    </row>
    <row r="91" spans="4:4" x14ac:dyDescent="0.3">
      <c r="D91" s="16"/>
    </row>
    <row r="92" spans="4:4" x14ac:dyDescent="0.3">
      <c r="D92" s="16"/>
    </row>
    <row r="93" spans="4:4" x14ac:dyDescent="0.3">
      <c r="D93" s="16"/>
    </row>
    <row r="94" spans="4:4" x14ac:dyDescent="0.3">
      <c r="D94" s="16"/>
    </row>
    <row r="95" spans="4:4" x14ac:dyDescent="0.3">
      <c r="D95" s="16"/>
    </row>
    <row r="96" spans="4:4" x14ac:dyDescent="0.3">
      <c r="D96" s="16"/>
    </row>
    <row r="97" spans="4:4" x14ac:dyDescent="0.3">
      <c r="D97" s="16"/>
    </row>
    <row r="98" spans="4:4" x14ac:dyDescent="0.3">
      <c r="D98" s="16"/>
    </row>
    <row r="99" spans="4:4" x14ac:dyDescent="0.3">
      <c r="D99" s="16"/>
    </row>
    <row r="100" spans="4:4" x14ac:dyDescent="0.3">
      <c r="D100" s="16"/>
    </row>
    <row r="101" spans="4:4" x14ac:dyDescent="0.3">
      <c r="D101" s="16"/>
    </row>
    <row r="102" spans="4:4" x14ac:dyDescent="0.3">
      <c r="D102" s="16"/>
    </row>
    <row r="103" spans="4:4" x14ac:dyDescent="0.3">
      <c r="D103" s="16"/>
    </row>
    <row r="104" spans="4:4" x14ac:dyDescent="0.3">
      <c r="D104" s="16"/>
    </row>
    <row r="105" spans="4:4" x14ac:dyDescent="0.3">
      <c r="D105" s="16"/>
    </row>
    <row r="106" spans="4:4" x14ac:dyDescent="0.3">
      <c r="D106" s="16"/>
    </row>
    <row r="107" spans="4:4" x14ac:dyDescent="0.3">
      <c r="D107" s="16"/>
    </row>
    <row r="108" spans="4:4" x14ac:dyDescent="0.3">
      <c r="D108" s="16"/>
    </row>
    <row r="109" spans="4:4" x14ac:dyDescent="0.3">
      <c r="D109" s="16"/>
    </row>
    <row r="110" spans="4:4" x14ac:dyDescent="0.3">
      <c r="D110" s="16"/>
    </row>
    <row r="111" spans="4:4" x14ac:dyDescent="0.3">
      <c r="D111" s="16"/>
    </row>
    <row r="112" spans="4:4" x14ac:dyDescent="0.3">
      <c r="D112" s="16"/>
    </row>
    <row r="113" spans="4:4" x14ac:dyDescent="0.3">
      <c r="D113" s="16"/>
    </row>
    <row r="114" spans="4:4" x14ac:dyDescent="0.3">
      <c r="D114" s="16"/>
    </row>
    <row r="115" spans="4:4" x14ac:dyDescent="0.3">
      <c r="D115" s="16"/>
    </row>
    <row r="116" spans="4:4" x14ac:dyDescent="0.3">
      <c r="D116" s="16"/>
    </row>
    <row r="117" spans="4:4" x14ac:dyDescent="0.3">
      <c r="D117" s="16"/>
    </row>
    <row r="118" spans="4:4" x14ac:dyDescent="0.3">
      <c r="D118" s="16"/>
    </row>
    <row r="119" spans="4:4" x14ac:dyDescent="0.3">
      <c r="D119" s="16"/>
    </row>
    <row r="120" spans="4:4" x14ac:dyDescent="0.3">
      <c r="D120" s="16"/>
    </row>
    <row r="121" spans="4:4" x14ac:dyDescent="0.3">
      <c r="D121" s="16"/>
    </row>
    <row r="122" spans="4:4" x14ac:dyDescent="0.3">
      <c r="D122" s="16"/>
    </row>
    <row r="123" spans="4:4" x14ac:dyDescent="0.3">
      <c r="D123" s="16"/>
    </row>
    <row r="124" spans="4:4" x14ac:dyDescent="0.3">
      <c r="D124" s="16"/>
    </row>
    <row r="125" spans="4:4" x14ac:dyDescent="0.3">
      <c r="D125" s="16"/>
    </row>
    <row r="126" spans="4:4" x14ac:dyDescent="0.3">
      <c r="D126" s="16"/>
    </row>
    <row r="127" spans="4:4" x14ac:dyDescent="0.3">
      <c r="D127" s="16"/>
    </row>
    <row r="128" spans="4:4" x14ac:dyDescent="0.3">
      <c r="D128" s="16"/>
    </row>
    <row r="129" spans="4:4" x14ac:dyDescent="0.3">
      <c r="D129" s="16"/>
    </row>
    <row r="130" spans="4:4" x14ac:dyDescent="0.3">
      <c r="D130" s="16"/>
    </row>
    <row r="131" spans="4:4" x14ac:dyDescent="0.3">
      <c r="D131" s="16"/>
    </row>
    <row r="132" spans="4:4" x14ac:dyDescent="0.3">
      <c r="D132" s="16"/>
    </row>
    <row r="133" spans="4:4" x14ac:dyDescent="0.3">
      <c r="D133" s="16"/>
    </row>
    <row r="134" spans="4:4" x14ac:dyDescent="0.3">
      <c r="D134" s="16"/>
    </row>
    <row r="135" spans="4:4" x14ac:dyDescent="0.3">
      <c r="D135" s="16"/>
    </row>
    <row r="136" spans="4:4" x14ac:dyDescent="0.3">
      <c r="D136" s="16"/>
    </row>
    <row r="137" spans="4:4" x14ac:dyDescent="0.3">
      <c r="D137" s="16"/>
    </row>
    <row r="138" spans="4:4" x14ac:dyDescent="0.3">
      <c r="D138" s="16"/>
    </row>
    <row r="139" spans="4:4" x14ac:dyDescent="0.3">
      <c r="D139" s="16"/>
    </row>
    <row r="140" spans="4:4" x14ac:dyDescent="0.3">
      <c r="D140" s="16"/>
    </row>
    <row r="141" spans="4:4" x14ac:dyDescent="0.3">
      <c r="D141" s="16"/>
    </row>
    <row r="142" spans="4:4" x14ac:dyDescent="0.3">
      <c r="D142" s="16"/>
    </row>
    <row r="143" spans="4:4" x14ac:dyDescent="0.3">
      <c r="D143" s="16"/>
    </row>
    <row r="144" spans="4:4" x14ac:dyDescent="0.3">
      <c r="D144" s="16"/>
    </row>
    <row r="145" spans="4:4" x14ac:dyDescent="0.3">
      <c r="D145" s="16"/>
    </row>
    <row r="146" spans="4:4" x14ac:dyDescent="0.3">
      <c r="D146" s="16"/>
    </row>
    <row r="147" spans="4:4" x14ac:dyDescent="0.3">
      <c r="D147" s="16"/>
    </row>
    <row r="148" spans="4:4" x14ac:dyDescent="0.3">
      <c r="D148" s="16"/>
    </row>
    <row r="149" spans="4:4" x14ac:dyDescent="0.3">
      <c r="D149" s="16"/>
    </row>
    <row r="150" spans="4:4" x14ac:dyDescent="0.3">
      <c r="D150" s="16"/>
    </row>
    <row r="151" spans="4:4" x14ac:dyDescent="0.3">
      <c r="D151" s="16"/>
    </row>
    <row r="152" spans="4:4" x14ac:dyDescent="0.3">
      <c r="D152" s="16"/>
    </row>
    <row r="153" spans="4:4" x14ac:dyDescent="0.3">
      <c r="D153" s="16"/>
    </row>
    <row r="154" spans="4:4" x14ac:dyDescent="0.3">
      <c r="D154" s="16"/>
    </row>
    <row r="155" spans="4:4" x14ac:dyDescent="0.3">
      <c r="D155" s="16"/>
    </row>
    <row r="156" spans="4:4" x14ac:dyDescent="0.3">
      <c r="D156" s="16"/>
    </row>
    <row r="157" spans="4:4" x14ac:dyDescent="0.3">
      <c r="D157" s="16"/>
    </row>
    <row r="158" spans="4:4" x14ac:dyDescent="0.3">
      <c r="D158" s="16"/>
    </row>
    <row r="159" spans="4:4" x14ac:dyDescent="0.3">
      <c r="D159" s="16"/>
    </row>
    <row r="160" spans="4:4" x14ac:dyDescent="0.3">
      <c r="D160" s="16"/>
    </row>
    <row r="161" spans="4:4" x14ac:dyDescent="0.3">
      <c r="D161" s="16"/>
    </row>
    <row r="162" spans="4:4" x14ac:dyDescent="0.3">
      <c r="D162" s="16"/>
    </row>
    <row r="163" spans="4:4" x14ac:dyDescent="0.3">
      <c r="D163" s="16"/>
    </row>
    <row r="164" spans="4:4" x14ac:dyDescent="0.3">
      <c r="D164" s="16"/>
    </row>
    <row r="165" spans="4:4" x14ac:dyDescent="0.3">
      <c r="D165" s="16"/>
    </row>
    <row r="166" spans="4:4" x14ac:dyDescent="0.3">
      <c r="D166" s="16"/>
    </row>
    <row r="167" spans="4:4" x14ac:dyDescent="0.3">
      <c r="D167" s="16"/>
    </row>
    <row r="168" spans="4:4" x14ac:dyDescent="0.3">
      <c r="D168" s="16"/>
    </row>
    <row r="169" spans="4:4" x14ac:dyDescent="0.3">
      <c r="D169" s="16"/>
    </row>
    <row r="170" spans="4:4" x14ac:dyDescent="0.3">
      <c r="D170" s="16"/>
    </row>
    <row r="171" spans="4:4" x14ac:dyDescent="0.3">
      <c r="D171" s="16"/>
    </row>
    <row r="172" spans="4:4" x14ac:dyDescent="0.3">
      <c r="D172" s="16"/>
    </row>
    <row r="173" spans="4:4" x14ac:dyDescent="0.3">
      <c r="D173" s="16"/>
    </row>
    <row r="174" spans="4:4" x14ac:dyDescent="0.3">
      <c r="D174" s="16"/>
    </row>
    <row r="175" spans="4:4" x14ac:dyDescent="0.3">
      <c r="D175" s="16"/>
    </row>
    <row r="176" spans="4:4" x14ac:dyDescent="0.3">
      <c r="D176" s="16"/>
    </row>
    <row r="177" spans="4:4" x14ac:dyDescent="0.3">
      <c r="D177" s="16"/>
    </row>
    <row r="178" spans="4:4" x14ac:dyDescent="0.3">
      <c r="D178" s="16"/>
    </row>
    <row r="179" spans="4:4" x14ac:dyDescent="0.3">
      <c r="D179" s="16"/>
    </row>
    <row r="180" spans="4:4" x14ac:dyDescent="0.3">
      <c r="D180" s="16"/>
    </row>
    <row r="181" spans="4:4" x14ac:dyDescent="0.3">
      <c r="D181" s="16"/>
    </row>
    <row r="182" spans="4:4" x14ac:dyDescent="0.3">
      <c r="D182" s="16"/>
    </row>
    <row r="183" spans="4:4" x14ac:dyDescent="0.3">
      <c r="D183" s="16"/>
    </row>
    <row r="184" spans="4:4" x14ac:dyDescent="0.3">
      <c r="D184" s="16"/>
    </row>
    <row r="185" spans="4:4" x14ac:dyDescent="0.3">
      <c r="D185" s="16"/>
    </row>
    <row r="186" spans="4:4" x14ac:dyDescent="0.3">
      <c r="D186" s="16"/>
    </row>
    <row r="187" spans="4:4" x14ac:dyDescent="0.3">
      <c r="D187" s="16"/>
    </row>
    <row r="188" spans="4:4" x14ac:dyDescent="0.3">
      <c r="D188" s="16"/>
    </row>
    <row r="189" spans="4:4" x14ac:dyDescent="0.3">
      <c r="D189" s="16"/>
    </row>
    <row r="190" spans="4:4" x14ac:dyDescent="0.3">
      <c r="D190" s="16"/>
    </row>
    <row r="191" spans="4:4" x14ac:dyDescent="0.3">
      <c r="D191" s="16"/>
    </row>
    <row r="192" spans="4:4" x14ac:dyDescent="0.3">
      <c r="D192" s="16"/>
    </row>
    <row r="193" spans="4:4" x14ac:dyDescent="0.3">
      <c r="D193" s="16"/>
    </row>
    <row r="194" spans="4:4" x14ac:dyDescent="0.3">
      <c r="D194" s="16"/>
    </row>
    <row r="195" spans="4:4" x14ac:dyDescent="0.3">
      <c r="D195" s="16"/>
    </row>
    <row r="196" spans="4:4" x14ac:dyDescent="0.3">
      <c r="D196" s="16"/>
    </row>
    <row r="197" spans="4:4" x14ac:dyDescent="0.3">
      <c r="D197" s="16"/>
    </row>
    <row r="198" spans="4:4" x14ac:dyDescent="0.3">
      <c r="D198" s="16"/>
    </row>
    <row r="199" spans="4:4" x14ac:dyDescent="0.3">
      <c r="D199" s="16"/>
    </row>
    <row r="200" spans="4:4" x14ac:dyDescent="0.3">
      <c r="D200" s="16"/>
    </row>
    <row r="201" spans="4:4" x14ac:dyDescent="0.3">
      <c r="D201" s="16"/>
    </row>
    <row r="202" spans="4:4" x14ac:dyDescent="0.3">
      <c r="D202" s="16"/>
    </row>
    <row r="203" spans="4:4" x14ac:dyDescent="0.3">
      <c r="D203" s="16"/>
    </row>
    <row r="204" spans="4:4" x14ac:dyDescent="0.3">
      <c r="D204" s="16"/>
    </row>
    <row r="205" spans="4:4" x14ac:dyDescent="0.3">
      <c r="D205" s="16"/>
    </row>
    <row r="206" spans="4:4" x14ac:dyDescent="0.3">
      <c r="D206" s="16"/>
    </row>
    <row r="207" spans="4:4" x14ac:dyDescent="0.3">
      <c r="D207" s="16"/>
    </row>
    <row r="208" spans="4:4" x14ac:dyDescent="0.3">
      <c r="D208" s="16"/>
    </row>
    <row r="209" spans="4:4" x14ac:dyDescent="0.3">
      <c r="D209" s="16"/>
    </row>
    <row r="210" spans="4:4" x14ac:dyDescent="0.3">
      <c r="D210" s="16"/>
    </row>
    <row r="211" spans="4:4" x14ac:dyDescent="0.3">
      <c r="D211" s="16"/>
    </row>
    <row r="212" spans="4:4" x14ac:dyDescent="0.3">
      <c r="D212" s="16"/>
    </row>
    <row r="213" spans="4:4" x14ac:dyDescent="0.3">
      <c r="D213" s="16"/>
    </row>
    <row r="214" spans="4:4" x14ac:dyDescent="0.3">
      <c r="D214" s="16"/>
    </row>
    <row r="215" spans="4:4" x14ac:dyDescent="0.3">
      <c r="D215" s="16"/>
    </row>
    <row r="216" spans="4:4" x14ac:dyDescent="0.3">
      <c r="D216" s="16"/>
    </row>
    <row r="217" spans="4:4" x14ac:dyDescent="0.3">
      <c r="D217" s="16"/>
    </row>
    <row r="218" spans="4:4" x14ac:dyDescent="0.3">
      <c r="D218" s="16"/>
    </row>
    <row r="219" spans="4:4" x14ac:dyDescent="0.3">
      <c r="D219" s="16"/>
    </row>
    <row r="220" spans="4:4" x14ac:dyDescent="0.3">
      <c r="D220" s="16"/>
    </row>
    <row r="221" spans="4:4" x14ac:dyDescent="0.3">
      <c r="D221" s="16"/>
    </row>
    <row r="222" spans="4:4" x14ac:dyDescent="0.3">
      <c r="D222" s="16"/>
    </row>
    <row r="223" spans="4:4" x14ac:dyDescent="0.3">
      <c r="D223" s="16"/>
    </row>
    <row r="224" spans="4:4" x14ac:dyDescent="0.3">
      <c r="D224" s="16"/>
    </row>
    <row r="225" spans="4:4" x14ac:dyDescent="0.3">
      <c r="D225" s="16"/>
    </row>
    <row r="226" spans="4:4" x14ac:dyDescent="0.3">
      <c r="D226" s="16"/>
    </row>
    <row r="227" spans="4:4" x14ac:dyDescent="0.3">
      <c r="D227" s="16"/>
    </row>
    <row r="228" spans="4:4" x14ac:dyDescent="0.3">
      <c r="D228" s="16"/>
    </row>
    <row r="229" spans="4:4" x14ac:dyDescent="0.3">
      <c r="D229" s="16"/>
    </row>
    <row r="230" spans="4:4" x14ac:dyDescent="0.3">
      <c r="D230" s="16"/>
    </row>
    <row r="231" spans="4:4" x14ac:dyDescent="0.3">
      <c r="D231" s="16"/>
    </row>
    <row r="232" spans="4:4" x14ac:dyDescent="0.3">
      <c r="D232" s="16"/>
    </row>
    <row r="233" spans="4:4" x14ac:dyDescent="0.3">
      <c r="D233" s="16"/>
    </row>
    <row r="234" spans="4:4" x14ac:dyDescent="0.3">
      <c r="D234" s="16"/>
    </row>
    <row r="235" spans="4:4" x14ac:dyDescent="0.3">
      <c r="D235" s="16"/>
    </row>
    <row r="236" spans="4:4" x14ac:dyDescent="0.3">
      <c r="D236" s="16"/>
    </row>
    <row r="237" spans="4:4" x14ac:dyDescent="0.3">
      <c r="D237" s="16"/>
    </row>
    <row r="238" spans="4:4" x14ac:dyDescent="0.3">
      <c r="D238" s="16"/>
    </row>
    <row r="239" spans="4:4" x14ac:dyDescent="0.3">
      <c r="D239" s="16"/>
    </row>
    <row r="240" spans="4:4" x14ac:dyDescent="0.3">
      <c r="D240" s="16"/>
    </row>
    <row r="241" spans="4:4" x14ac:dyDescent="0.3">
      <c r="D241" s="16"/>
    </row>
    <row r="242" spans="4:4" x14ac:dyDescent="0.3">
      <c r="D242" s="16"/>
    </row>
    <row r="243" spans="4:4" x14ac:dyDescent="0.3">
      <c r="D243" s="16"/>
    </row>
    <row r="244" spans="4:4" x14ac:dyDescent="0.3">
      <c r="D244" s="16"/>
    </row>
    <row r="245" spans="4:4" x14ac:dyDescent="0.3">
      <c r="D245" s="16"/>
    </row>
    <row r="246" spans="4:4" x14ac:dyDescent="0.3">
      <c r="D246" s="16"/>
    </row>
    <row r="247" spans="4:4" x14ac:dyDescent="0.3">
      <c r="D247" s="16"/>
    </row>
    <row r="248" spans="4:4" x14ac:dyDescent="0.3">
      <c r="D248" s="16"/>
    </row>
    <row r="249" spans="4:4" x14ac:dyDescent="0.3">
      <c r="D249" s="16"/>
    </row>
    <row r="250" spans="4:4" x14ac:dyDescent="0.3">
      <c r="D250" s="16"/>
    </row>
    <row r="251" spans="4:4" x14ac:dyDescent="0.3">
      <c r="D251" s="16"/>
    </row>
    <row r="252" spans="4:4" x14ac:dyDescent="0.3">
      <c r="D252" s="16"/>
    </row>
    <row r="253" spans="4:4" x14ac:dyDescent="0.3">
      <c r="D253" s="16"/>
    </row>
    <row r="254" spans="4:4" x14ac:dyDescent="0.3">
      <c r="D254" s="16"/>
    </row>
    <row r="255" spans="4:4" x14ac:dyDescent="0.3">
      <c r="D255" s="16"/>
    </row>
    <row r="256" spans="4:4" x14ac:dyDescent="0.3">
      <c r="D256" s="16"/>
    </row>
    <row r="257" spans="4:4" x14ac:dyDescent="0.3">
      <c r="D257" s="16"/>
    </row>
    <row r="258" spans="4:4" x14ac:dyDescent="0.3">
      <c r="D258" s="16"/>
    </row>
    <row r="259" spans="4:4" x14ac:dyDescent="0.3">
      <c r="D259" s="16"/>
    </row>
    <row r="260" spans="4:4" x14ac:dyDescent="0.3">
      <c r="D260" s="16"/>
    </row>
    <row r="261" spans="4:4" x14ac:dyDescent="0.3">
      <c r="D261" s="16"/>
    </row>
    <row r="262" spans="4:4" x14ac:dyDescent="0.3">
      <c r="D262" s="16"/>
    </row>
    <row r="263" spans="4:4" x14ac:dyDescent="0.3">
      <c r="D263" s="16"/>
    </row>
    <row r="264" spans="4:4" x14ac:dyDescent="0.3">
      <c r="D264" s="16"/>
    </row>
    <row r="265" spans="4:4" x14ac:dyDescent="0.3">
      <c r="D265" s="16"/>
    </row>
    <row r="266" spans="4:4" x14ac:dyDescent="0.3">
      <c r="D266" s="16"/>
    </row>
    <row r="267" spans="4:4" x14ac:dyDescent="0.3">
      <c r="D267" s="16"/>
    </row>
    <row r="268" spans="4:4" x14ac:dyDescent="0.3">
      <c r="D268" s="16"/>
    </row>
    <row r="269" spans="4:4" x14ac:dyDescent="0.3">
      <c r="D269" s="16"/>
    </row>
    <row r="270" spans="4:4" x14ac:dyDescent="0.3">
      <c r="D270" s="16"/>
    </row>
    <row r="271" spans="4:4" x14ac:dyDescent="0.3">
      <c r="D271" s="16"/>
    </row>
    <row r="272" spans="4:4" x14ac:dyDescent="0.3">
      <c r="D272" s="16"/>
    </row>
    <row r="273" spans="4:4" x14ac:dyDescent="0.3">
      <c r="D273" s="16"/>
    </row>
    <row r="274" spans="4:4" x14ac:dyDescent="0.3">
      <c r="D274" s="16"/>
    </row>
    <row r="275" spans="4:4" x14ac:dyDescent="0.3">
      <c r="D275" s="16"/>
    </row>
    <row r="276" spans="4:4" x14ac:dyDescent="0.3">
      <c r="D276" s="16"/>
    </row>
    <row r="277" spans="4:4" x14ac:dyDescent="0.3">
      <c r="D277" s="16"/>
    </row>
    <row r="278" spans="4:4" x14ac:dyDescent="0.3">
      <c r="D278" s="16"/>
    </row>
    <row r="279" spans="4:4" x14ac:dyDescent="0.3">
      <c r="D279" s="16"/>
    </row>
    <row r="280" spans="4:4" x14ac:dyDescent="0.3">
      <c r="D280" s="16"/>
    </row>
    <row r="281" spans="4:4" x14ac:dyDescent="0.3">
      <c r="D281" s="16"/>
    </row>
    <row r="282" spans="4:4" x14ac:dyDescent="0.3">
      <c r="D282" s="16"/>
    </row>
    <row r="283" spans="4:4" x14ac:dyDescent="0.3">
      <c r="D283" s="16"/>
    </row>
    <row r="284" spans="4:4" x14ac:dyDescent="0.3">
      <c r="D284" s="16"/>
    </row>
    <row r="285" spans="4:4" x14ac:dyDescent="0.3">
      <c r="D285" s="16"/>
    </row>
    <row r="286" spans="4:4" x14ac:dyDescent="0.3">
      <c r="D286" s="16"/>
    </row>
    <row r="287" spans="4:4" x14ac:dyDescent="0.3">
      <c r="D287" s="16"/>
    </row>
    <row r="288" spans="4:4" x14ac:dyDescent="0.3">
      <c r="D288" s="16"/>
    </row>
    <row r="289" spans="4:4" x14ac:dyDescent="0.3">
      <c r="D289" s="16"/>
    </row>
    <row r="290" spans="4:4" x14ac:dyDescent="0.3">
      <c r="D290" s="16"/>
    </row>
    <row r="291" spans="4:4" x14ac:dyDescent="0.3">
      <c r="D291" s="16"/>
    </row>
    <row r="292" spans="4:4" x14ac:dyDescent="0.3">
      <c r="D292" s="16"/>
    </row>
    <row r="293" spans="4:4" x14ac:dyDescent="0.3">
      <c r="D293" s="16"/>
    </row>
    <row r="294" spans="4:4" x14ac:dyDescent="0.3">
      <c r="D294" s="16"/>
    </row>
    <row r="295" spans="4:4" x14ac:dyDescent="0.3">
      <c r="D295" s="16"/>
    </row>
    <row r="296" spans="4:4" x14ac:dyDescent="0.3">
      <c r="D296" s="16"/>
    </row>
    <row r="297" spans="4:4" x14ac:dyDescent="0.3">
      <c r="D297" s="16"/>
    </row>
    <row r="298" spans="4:4" x14ac:dyDescent="0.3">
      <c r="D298" s="16"/>
    </row>
    <row r="299" spans="4:4" x14ac:dyDescent="0.3">
      <c r="D299" s="16"/>
    </row>
    <row r="300" spans="4:4" x14ac:dyDescent="0.3">
      <c r="D300" s="16"/>
    </row>
    <row r="301" spans="4:4" x14ac:dyDescent="0.3">
      <c r="D301" s="16"/>
    </row>
    <row r="302" spans="4:4" x14ac:dyDescent="0.3">
      <c r="D302" s="16"/>
    </row>
    <row r="303" spans="4:4" x14ac:dyDescent="0.3">
      <c r="D303" s="16"/>
    </row>
    <row r="304" spans="4:4" x14ac:dyDescent="0.3">
      <c r="D304" s="16"/>
    </row>
    <row r="305" spans="4:4" x14ac:dyDescent="0.3">
      <c r="D305" s="16"/>
    </row>
    <row r="306" spans="4:4" x14ac:dyDescent="0.3">
      <c r="D306" s="16"/>
    </row>
    <row r="307" spans="4:4" x14ac:dyDescent="0.3">
      <c r="D307" s="16"/>
    </row>
    <row r="308" spans="4:4" x14ac:dyDescent="0.3">
      <c r="D308" s="16"/>
    </row>
    <row r="309" spans="4:4" x14ac:dyDescent="0.3">
      <c r="D309" s="16"/>
    </row>
    <row r="310" spans="4:4" x14ac:dyDescent="0.3">
      <c r="D310" s="16"/>
    </row>
    <row r="311" spans="4:4" x14ac:dyDescent="0.3">
      <c r="D311" s="16"/>
    </row>
    <row r="312" spans="4:4" x14ac:dyDescent="0.3">
      <c r="D312" s="16"/>
    </row>
    <row r="313" spans="4:4" x14ac:dyDescent="0.3">
      <c r="D313" s="16"/>
    </row>
    <row r="314" spans="4:4" x14ac:dyDescent="0.3">
      <c r="D314" s="16"/>
    </row>
    <row r="315" spans="4:4" x14ac:dyDescent="0.3">
      <c r="D315" s="16"/>
    </row>
    <row r="316" spans="4:4" x14ac:dyDescent="0.3">
      <c r="D316" s="16"/>
    </row>
    <row r="317" spans="4:4" x14ac:dyDescent="0.3">
      <c r="D317" s="16"/>
    </row>
    <row r="318" spans="4:4" x14ac:dyDescent="0.3">
      <c r="D318" s="16"/>
    </row>
    <row r="319" spans="4:4" x14ac:dyDescent="0.3">
      <c r="D319" s="16"/>
    </row>
    <row r="320" spans="4:4" x14ac:dyDescent="0.3">
      <c r="D320" s="16"/>
    </row>
    <row r="321" spans="4:4" x14ac:dyDescent="0.3">
      <c r="D321" s="16"/>
    </row>
    <row r="322" spans="4:4" x14ac:dyDescent="0.3">
      <c r="D322" s="16"/>
    </row>
    <row r="323" spans="4:4" x14ac:dyDescent="0.3">
      <c r="D323" s="16"/>
    </row>
    <row r="324" spans="4:4" x14ac:dyDescent="0.3">
      <c r="D324" s="16"/>
    </row>
    <row r="325" spans="4:4" x14ac:dyDescent="0.3">
      <c r="D325" s="16"/>
    </row>
    <row r="326" spans="4:4" x14ac:dyDescent="0.3">
      <c r="D326" s="16"/>
    </row>
    <row r="327" spans="4:4" x14ac:dyDescent="0.3">
      <c r="D327" s="16"/>
    </row>
    <row r="328" spans="4:4" x14ac:dyDescent="0.3">
      <c r="D328" s="16"/>
    </row>
    <row r="329" spans="4:4" x14ac:dyDescent="0.3">
      <c r="D329" s="16"/>
    </row>
    <row r="330" spans="4:4" x14ac:dyDescent="0.3">
      <c r="D330" s="16"/>
    </row>
    <row r="331" spans="4:4" x14ac:dyDescent="0.3">
      <c r="D331" s="16"/>
    </row>
    <row r="332" spans="4:4" x14ac:dyDescent="0.3">
      <c r="D332" s="16"/>
    </row>
    <row r="333" spans="4:4" x14ac:dyDescent="0.3">
      <c r="D333" s="16"/>
    </row>
    <row r="334" spans="4:4" x14ac:dyDescent="0.3">
      <c r="D334" s="16"/>
    </row>
    <row r="335" spans="4:4" x14ac:dyDescent="0.3">
      <c r="D335" s="16"/>
    </row>
    <row r="336" spans="4:4" x14ac:dyDescent="0.3">
      <c r="D336" s="16"/>
    </row>
    <row r="337" spans="4:4" x14ac:dyDescent="0.3">
      <c r="D337" s="16"/>
    </row>
    <row r="338" spans="4:4" x14ac:dyDescent="0.3">
      <c r="D338" s="16"/>
    </row>
    <row r="339" spans="4:4" x14ac:dyDescent="0.3">
      <c r="D339" s="16"/>
    </row>
    <row r="340" spans="4:4" x14ac:dyDescent="0.3">
      <c r="D340" s="16"/>
    </row>
    <row r="341" spans="4:4" x14ac:dyDescent="0.3">
      <c r="D341" s="16"/>
    </row>
    <row r="342" spans="4:4" x14ac:dyDescent="0.3">
      <c r="D342" s="16"/>
    </row>
    <row r="343" spans="4:4" x14ac:dyDescent="0.3">
      <c r="D343" s="16"/>
    </row>
    <row r="344" spans="4:4" x14ac:dyDescent="0.3">
      <c r="D344" s="16"/>
    </row>
    <row r="345" spans="4:4" x14ac:dyDescent="0.3">
      <c r="D345" s="16"/>
    </row>
    <row r="346" spans="4:4" x14ac:dyDescent="0.3">
      <c r="D346" s="16"/>
    </row>
    <row r="347" spans="4:4" x14ac:dyDescent="0.3">
      <c r="D347" s="16"/>
    </row>
    <row r="348" spans="4:4" x14ac:dyDescent="0.3">
      <c r="D348" s="16"/>
    </row>
    <row r="349" spans="4:4" x14ac:dyDescent="0.3">
      <c r="D349" s="16"/>
    </row>
    <row r="350" spans="4:4" x14ac:dyDescent="0.3">
      <c r="D350" s="16"/>
    </row>
    <row r="351" spans="4:4" x14ac:dyDescent="0.3">
      <c r="D351" s="16"/>
    </row>
    <row r="352" spans="4:4" x14ac:dyDescent="0.3">
      <c r="D352" s="16"/>
    </row>
    <row r="353" spans="4:4" x14ac:dyDescent="0.3">
      <c r="D353" s="16"/>
    </row>
    <row r="354" spans="4:4" x14ac:dyDescent="0.3">
      <c r="D354" s="16"/>
    </row>
    <row r="355" spans="4:4" x14ac:dyDescent="0.3">
      <c r="D355" s="16"/>
    </row>
    <row r="356" spans="4:4" x14ac:dyDescent="0.3">
      <c r="D356" s="16"/>
    </row>
    <row r="357" spans="4:4" x14ac:dyDescent="0.3">
      <c r="D357" s="16"/>
    </row>
    <row r="358" spans="4:4" x14ac:dyDescent="0.3">
      <c r="D358" s="16"/>
    </row>
    <row r="359" spans="4:4" x14ac:dyDescent="0.3">
      <c r="D359" s="16"/>
    </row>
    <row r="360" spans="4:4" x14ac:dyDescent="0.3">
      <c r="D360" s="16"/>
    </row>
    <row r="361" spans="4:4" x14ac:dyDescent="0.3">
      <c r="D361" s="16"/>
    </row>
    <row r="362" spans="4:4" x14ac:dyDescent="0.3">
      <c r="D362" s="16"/>
    </row>
    <row r="363" spans="4:4" x14ac:dyDescent="0.3">
      <c r="D363" s="16"/>
    </row>
    <row r="364" spans="4:4" x14ac:dyDescent="0.3">
      <c r="D364" s="16"/>
    </row>
    <row r="365" spans="4:4" x14ac:dyDescent="0.3">
      <c r="D365" s="16"/>
    </row>
    <row r="366" spans="4:4" x14ac:dyDescent="0.3">
      <c r="D366" s="16"/>
    </row>
    <row r="367" spans="4:4" x14ac:dyDescent="0.3">
      <c r="D367" s="16"/>
    </row>
    <row r="368" spans="4:4" x14ac:dyDescent="0.3">
      <c r="D368" s="16"/>
    </row>
    <row r="369" spans="4:4" x14ac:dyDescent="0.3">
      <c r="D369" s="16"/>
    </row>
    <row r="370" spans="4:4" x14ac:dyDescent="0.3">
      <c r="D370" s="16"/>
    </row>
    <row r="371" spans="4:4" x14ac:dyDescent="0.3">
      <c r="D371" s="16"/>
    </row>
    <row r="372" spans="4:4" x14ac:dyDescent="0.3">
      <c r="D372" s="16"/>
    </row>
    <row r="373" spans="4:4" x14ac:dyDescent="0.3">
      <c r="D373" s="16"/>
    </row>
    <row r="374" spans="4:4" x14ac:dyDescent="0.3">
      <c r="D374" s="16"/>
    </row>
    <row r="375" spans="4:4" x14ac:dyDescent="0.3">
      <c r="D375" s="16"/>
    </row>
    <row r="376" spans="4:4" x14ac:dyDescent="0.3">
      <c r="D376" s="16"/>
    </row>
    <row r="377" spans="4:4" x14ac:dyDescent="0.3">
      <c r="D377" s="16"/>
    </row>
    <row r="378" spans="4:4" x14ac:dyDescent="0.3">
      <c r="D378" s="16"/>
    </row>
    <row r="379" spans="4:4" x14ac:dyDescent="0.3">
      <c r="D379" s="16"/>
    </row>
    <row r="380" spans="4:4" x14ac:dyDescent="0.3">
      <c r="D380" s="16"/>
    </row>
    <row r="381" spans="4:4" x14ac:dyDescent="0.3">
      <c r="D381" s="16"/>
    </row>
    <row r="382" spans="4:4" x14ac:dyDescent="0.3">
      <c r="D382" s="16"/>
    </row>
    <row r="383" spans="4:4" x14ac:dyDescent="0.3">
      <c r="D383" s="16"/>
    </row>
    <row r="384" spans="4:4" x14ac:dyDescent="0.3">
      <c r="D384" s="16"/>
    </row>
    <row r="385" spans="4:4" x14ac:dyDescent="0.3">
      <c r="D385" s="16"/>
    </row>
    <row r="386" spans="4:4" x14ac:dyDescent="0.3">
      <c r="D386" s="16"/>
    </row>
    <row r="387" spans="4:4" x14ac:dyDescent="0.3">
      <c r="D387" s="16"/>
    </row>
    <row r="388" spans="4:4" x14ac:dyDescent="0.3">
      <c r="D388" s="16"/>
    </row>
    <row r="389" spans="4:4" x14ac:dyDescent="0.3">
      <c r="D389" s="16"/>
    </row>
    <row r="390" spans="4:4" x14ac:dyDescent="0.3">
      <c r="D390" s="16"/>
    </row>
    <row r="391" spans="4:4" x14ac:dyDescent="0.3">
      <c r="D391" s="16"/>
    </row>
    <row r="392" spans="4:4" x14ac:dyDescent="0.3">
      <c r="D392" s="16"/>
    </row>
    <row r="393" spans="4:4" x14ac:dyDescent="0.3">
      <c r="D393" s="16"/>
    </row>
    <row r="394" spans="4:4" x14ac:dyDescent="0.3">
      <c r="D394" s="16"/>
    </row>
    <row r="395" spans="4:4" x14ac:dyDescent="0.3">
      <c r="D395" s="16"/>
    </row>
    <row r="396" spans="4:4" x14ac:dyDescent="0.3">
      <c r="D396" s="16"/>
    </row>
    <row r="397" spans="4:4" x14ac:dyDescent="0.3">
      <c r="D397" s="16"/>
    </row>
    <row r="398" spans="4:4" x14ac:dyDescent="0.3">
      <c r="D398" s="16"/>
    </row>
    <row r="399" spans="4:4" x14ac:dyDescent="0.3">
      <c r="D399" s="16"/>
    </row>
    <row r="400" spans="4:4" x14ac:dyDescent="0.3">
      <c r="D400" s="16"/>
    </row>
    <row r="401" spans="4:4" x14ac:dyDescent="0.3">
      <c r="D401" s="16"/>
    </row>
    <row r="402" spans="4:4" x14ac:dyDescent="0.3">
      <c r="D402" s="16"/>
    </row>
    <row r="403" spans="4:4" x14ac:dyDescent="0.3">
      <c r="D403" s="16"/>
    </row>
    <row r="404" spans="4:4" x14ac:dyDescent="0.3">
      <c r="D404" s="16"/>
    </row>
    <row r="405" spans="4:4" x14ac:dyDescent="0.3">
      <c r="D405" s="16"/>
    </row>
  </sheetData>
  <mergeCells count="4">
    <mergeCell ref="H9:I9"/>
    <mergeCell ref="H12:M13"/>
    <mergeCell ref="O12:T13"/>
    <mergeCell ref="V12:AA13"/>
  </mergeCells>
  <hyperlinks>
    <hyperlink ref="D5" r:id="rId1"/>
  </hyperlinks>
  <pageMargins left="0.7" right="0.7" top="0.75" bottom="0.75" header="0.3" footer="0.3"/>
  <pageSetup orientation="portrait" horizontalDpi="0" verticalDpi="0" r:id="rId2"/>
  <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'Mix List'!$A$2:$A$25</xm:f>
          </x14:formula1>
          <xm:sqref>I1</xm:sqref>
        </x14:dataValidation>
        <x14:dataValidation type="list" allowBlank="1" showInputMessage="1" showErrorMessage="1">
          <x14:formula1>
            <xm:f>[3]Items!#REF!</xm:f>
          </x14:formula1>
          <xm:sqref>D25:D405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299"/>
  <sheetViews>
    <sheetView workbookViewId="0">
      <selection sqref="A1:F3"/>
    </sheetView>
  </sheetViews>
  <sheetFormatPr defaultRowHeight="14.4" x14ac:dyDescent="0.3"/>
  <cols>
    <col min="1" max="6" width="8.44140625" customWidth="1"/>
    <col min="7" max="7" width="2.6640625" customWidth="1"/>
    <col min="8" max="13" width="8.44140625" customWidth="1"/>
    <col min="15" max="15" width="11.44140625" customWidth="1"/>
  </cols>
  <sheetData>
    <row r="1" spans="1:16" ht="9.75" customHeight="1" x14ac:dyDescent="0.3">
      <c r="A1" s="253" t="s">
        <v>116</v>
      </c>
      <c r="B1" s="253"/>
      <c r="C1" s="253"/>
      <c r="D1" s="253"/>
      <c r="E1" s="253"/>
      <c r="F1" s="253"/>
      <c r="G1" s="127"/>
      <c r="H1" s="253" t="s">
        <v>116</v>
      </c>
      <c r="I1" s="253"/>
      <c r="J1" s="253"/>
      <c r="K1" s="253"/>
      <c r="L1" s="253"/>
      <c r="M1" s="253"/>
    </row>
    <row r="2" spans="1:16" ht="9.75" customHeight="1" x14ac:dyDescent="0.3">
      <c r="A2" s="253"/>
      <c r="B2" s="253"/>
      <c r="C2" s="253"/>
      <c r="D2" s="253"/>
      <c r="E2" s="253"/>
      <c r="F2" s="253"/>
      <c r="G2" s="127"/>
      <c r="H2" s="253"/>
      <c r="I2" s="253"/>
      <c r="J2" s="253"/>
      <c r="K2" s="253"/>
      <c r="L2" s="253"/>
      <c r="M2" s="253"/>
    </row>
    <row r="3" spans="1:16" ht="9.75" customHeight="1" x14ac:dyDescent="0.3">
      <c r="A3" s="253"/>
      <c r="B3" s="253"/>
      <c r="C3" s="253"/>
      <c r="D3" s="253"/>
      <c r="E3" s="253"/>
      <c r="F3" s="253"/>
      <c r="G3" s="127"/>
      <c r="H3" s="253"/>
      <c r="I3" s="253"/>
      <c r="J3" s="253"/>
      <c r="K3" s="253"/>
      <c r="L3" s="253"/>
      <c r="M3" s="253"/>
    </row>
    <row r="4" spans="1:16" ht="9.75" customHeight="1" x14ac:dyDescent="0.3">
      <c r="A4" s="254" t="s">
        <v>117</v>
      </c>
      <c r="B4" s="254"/>
      <c r="C4" s="254"/>
      <c r="D4" s="254"/>
      <c r="E4" s="254"/>
      <c r="F4" s="254"/>
      <c r="G4" s="128"/>
      <c r="H4" s="254" t="s">
        <v>117</v>
      </c>
      <c r="I4" s="254"/>
      <c r="J4" s="254"/>
      <c r="K4" s="254"/>
      <c r="L4" s="254"/>
      <c r="M4" s="254"/>
    </row>
    <row r="5" spans="1:16" ht="9.75" customHeight="1" x14ac:dyDescent="0.3">
      <c r="A5" s="254" t="s">
        <v>118</v>
      </c>
      <c r="B5" s="254"/>
      <c r="C5" s="254"/>
      <c r="D5" s="254"/>
      <c r="E5" s="254"/>
      <c r="F5" s="254"/>
      <c r="G5" s="128"/>
      <c r="H5" s="254" t="s">
        <v>118</v>
      </c>
      <c r="I5" s="254"/>
      <c r="J5" s="254"/>
      <c r="K5" s="254"/>
      <c r="L5" s="254"/>
      <c r="M5" s="254"/>
    </row>
    <row r="6" spans="1:16" ht="9.75" customHeight="1" x14ac:dyDescent="0.3">
      <c r="A6" s="63"/>
      <c r="B6" s="63"/>
      <c r="C6" s="63"/>
      <c r="D6" s="63"/>
      <c r="E6" s="63"/>
      <c r="F6" s="63"/>
      <c r="G6" s="63"/>
      <c r="H6" s="63"/>
      <c r="I6" s="63"/>
      <c r="J6" s="63"/>
      <c r="K6" s="63"/>
      <c r="L6" s="63"/>
      <c r="M6" s="63"/>
      <c r="O6" s="105" t="s">
        <v>2</v>
      </c>
      <c r="P6" s="106" t="s">
        <v>132</v>
      </c>
    </row>
    <row r="7" spans="1:16" s="89" customFormat="1" ht="9.75" customHeight="1" x14ac:dyDescent="0.3">
      <c r="A7" s="257" t="str">
        <f>'MSC Mix'!$D$10</f>
        <v>CRP Option #1</v>
      </c>
      <c r="B7" s="257"/>
      <c r="C7" s="257"/>
      <c r="D7" s="257"/>
      <c r="E7" s="107" t="s">
        <v>119</v>
      </c>
      <c r="F7" s="119">
        <f>$P$7</f>
        <v>50</v>
      </c>
      <c r="G7" s="84"/>
      <c r="H7" s="257" t="str">
        <f>$A$7</f>
        <v>CRP Option #1</v>
      </c>
      <c r="I7" s="257"/>
      <c r="J7" s="257"/>
      <c r="K7" s="257"/>
      <c r="L7" s="107" t="s">
        <v>119</v>
      </c>
      <c r="M7" s="120">
        <f>$F$7</f>
        <v>50</v>
      </c>
      <c r="O7" s="105" t="s">
        <v>119</v>
      </c>
      <c r="P7" s="108">
        <v>50</v>
      </c>
    </row>
    <row r="8" spans="1:16" s="89" customFormat="1" ht="4.5" customHeight="1" x14ac:dyDescent="0.3">
      <c r="A8" s="126"/>
      <c r="B8" s="84"/>
      <c r="C8" s="84"/>
      <c r="D8" s="84"/>
      <c r="E8" s="95"/>
      <c r="F8" s="84"/>
      <c r="G8" s="84"/>
      <c r="H8" s="126"/>
      <c r="I8" s="84"/>
      <c r="J8" s="84"/>
      <c r="K8" s="84"/>
      <c r="L8" s="95"/>
      <c r="M8" s="84"/>
      <c r="O8" s="109"/>
      <c r="P8" s="108"/>
    </row>
    <row r="9" spans="1:16" s="89" customFormat="1" ht="9.75" customHeight="1" x14ac:dyDescent="0.3">
      <c r="A9" s="258" t="str">
        <f>$P$6</f>
        <v xml:space="preserve">Lot# </v>
      </c>
      <c r="B9" s="258"/>
      <c r="C9" s="110"/>
      <c r="D9" s="111" t="s">
        <v>53</v>
      </c>
      <c r="E9" s="111" t="s">
        <v>56</v>
      </c>
      <c r="F9" s="111" t="s">
        <v>120</v>
      </c>
      <c r="G9" s="100"/>
      <c r="H9" s="258" t="str">
        <f>$A$9</f>
        <v xml:space="preserve">Lot# </v>
      </c>
      <c r="I9" s="258"/>
      <c r="J9" s="258"/>
      <c r="K9" s="111" t="s">
        <v>53</v>
      </c>
      <c r="L9" s="111" t="s">
        <v>56</v>
      </c>
      <c r="M9" s="111" t="s">
        <v>120</v>
      </c>
      <c r="O9" s="109" t="s">
        <v>128</v>
      </c>
      <c r="P9" s="112" t="e">
        <f>SUM(D10:D15)</f>
        <v>#REF!</v>
      </c>
    </row>
    <row r="10" spans="1:16" ht="9.75" customHeight="1" x14ac:dyDescent="0.3">
      <c r="A10" s="255" t="str">
        <f>'MSC Mix'!D15</f>
        <v xml:space="preserve">Alfalfa </v>
      </c>
      <c r="B10" s="255"/>
      <c r="C10" s="255"/>
      <c r="D10" s="99" t="e">
        <f>'Bag (2)'!H9</f>
        <v>#REF!</v>
      </c>
      <c r="E10" s="99" t="e">
        <f>'Bag (2)'!L9</f>
        <v>#REF!</v>
      </c>
      <c r="F10" s="99" t="e">
        <f>'Bag (2)'!G9</f>
        <v>#REF!</v>
      </c>
      <c r="G10" s="113"/>
      <c r="H10" s="255" t="str">
        <f t="shared" ref="H10:H15" si="0">A10</f>
        <v xml:space="preserve">Alfalfa </v>
      </c>
      <c r="I10" s="255"/>
      <c r="J10" s="255"/>
      <c r="K10" s="99" t="e">
        <f t="shared" ref="K10:M15" si="1">D10</f>
        <v>#REF!</v>
      </c>
      <c r="L10" s="99" t="e">
        <f t="shared" si="1"/>
        <v>#REF!</v>
      </c>
      <c r="M10" s="99" t="e">
        <f t="shared" si="1"/>
        <v>#REF!</v>
      </c>
      <c r="O10" s="109" t="s">
        <v>121</v>
      </c>
      <c r="P10" s="114">
        <v>0</v>
      </c>
    </row>
    <row r="11" spans="1:16" ht="9.75" customHeight="1" x14ac:dyDescent="0.3">
      <c r="A11" s="255" t="str">
        <f>'MSC Mix'!D16</f>
        <v>Red Clover</v>
      </c>
      <c r="B11" s="255"/>
      <c r="C11" s="255"/>
      <c r="D11" s="99" t="e">
        <f>'Bag (2)'!H10</f>
        <v>#REF!</v>
      </c>
      <c r="E11" s="99" t="e">
        <f>'Bag (2)'!L10</f>
        <v>#REF!</v>
      </c>
      <c r="F11" s="99" t="e">
        <f>'Bag (2)'!G10</f>
        <v>#REF!</v>
      </c>
      <c r="G11" s="113"/>
      <c r="H11" s="255" t="str">
        <f t="shared" si="0"/>
        <v>Red Clover</v>
      </c>
      <c r="I11" s="255"/>
      <c r="J11" s="255"/>
      <c r="K11" s="99" t="e">
        <f t="shared" si="1"/>
        <v>#REF!</v>
      </c>
      <c r="L11" s="99" t="e">
        <f t="shared" si="1"/>
        <v>#REF!</v>
      </c>
      <c r="M11" s="99" t="e">
        <f t="shared" si="1"/>
        <v>#REF!</v>
      </c>
      <c r="O11" s="105" t="s">
        <v>122</v>
      </c>
      <c r="P11" s="114">
        <v>0.03</v>
      </c>
    </row>
    <row r="12" spans="1:16" ht="9.75" customHeight="1" x14ac:dyDescent="0.3">
      <c r="A12" s="255" t="str">
        <f>'MSC Mix'!D17</f>
        <v>Alsike Clover</v>
      </c>
      <c r="B12" s="255"/>
      <c r="C12" s="255"/>
      <c r="D12" s="99" t="e">
        <f>'Bag (2)'!H11</f>
        <v>#REF!</v>
      </c>
      <c r="E12" s="99" t="e">
        <f>'Bag (2)'!L11</f>
        <v>#REF!</v>
      </c>
      <c r="F12" s="99" t="e">
        <f>'Bag (2)'!G11</f>
        <v>#REF!</v>
      </c>
      <c r="G12" s="113"/>
      <c r="H12" s="255" t="str">
        <f t="shared" si="0"/>
        <v>Alsike Clover</v>
      </c>
      <c r="I12" s="255"/>
      <c r="J12" s="255"/>
      <c r="K12" s="99" t="e">
        <f t="shared" si="1"/>
        <v>#REF!</v>
      </c>
      <c r="L12" s="99" t="e">
        <f t="shared" si="1"/>
        <v>#REF!</v>
      </c>
      <c r="M12" s="99" t="e">
        <f t="shared" si="1"/>
        <v>#REF!</v>
      </c>
      <c r="O12" s="105" t="s">
        <v>123</v>
      </c>
      <c r="P12" s="114">
        <v>0.05</v>
      </c>
    </row>
    <row r="13" spans="1:16" ht="9.75" customHeight="1" x14ac:dyDescent="0.3">
      <c r="A13" s="255">
        <f>'MSC Mix'!D18</f>
        <v>0</v>
      </c>
      <c r="B13" s="255"/>
      <c r="C13" s="255"/>
      <c r="D13" s="99" t="e">
        <f>'Bag (2)'!H12</f>
        <v>#REF!</v>
      </c>
      <c r="E13" s="99" t="e">
        <f>'Bag (2)'!L12</f>
        <v>#REF!</v>
      </c>
      <c r="F13" s="99" t="e">
        <f>'Bag (2)'!G12</f>
        <v>#REF!</v>
      </c>
      <c r="G13" s="113"/>
      <c r="H13" s="255">
        <f t="shared" si="0"/>
        <v>0</v>
      </c>
      <c r="I13" s="255"/>
      <c r="J13" s="255"/>
      <c r="K13" s="99" t="e">
        <f t="shared" si="1"/>
        <v>#REF!</v>
      </c>
      <c r="L13" s="99" t="e">
        <f t="shared" si="1"/>
        <v>#REF!</v>
      </c>
      <c r="M13" s="99" t="e">
        <f t="shared" si="1"/>
        <v>#REF!</v>
      </c>
      <c r="O13" s="105" t="s">
        <v>129</v>
      </c>
      <c r="P13" s="114" t="s">
        <v>130</v>
      </c>
    </row>
    <row r="14" spans="1:16" ht="9.75" customHeight="1" x14ac:dyDescent="0.3">
      <c r="A14" s="255">
        <f>'MSC Mix'!D19</f>
        <v>0</v>
      </c>
      <c r="B14" s="255"/>
      <c r="C14" s="255"/>
      <c r="D14" s="99" t="e">
        <f>'Bag (2)'!H13</f>
        <v>#REF!</v>
      </c>
      <c r="E14" s="99" t="e">
        <f>'Bag (2)'!L13</f>
        <v>#REF!</v>
      </c>
      <c r="F14" s="99" t="e">
        <f>'Bag (2)'!G13</f>
        <v>#REF!</v>
      </c>
      <c r="G14" s="113"/>
      <c r="H14" s="255">
        <f t="shared" si="0"/>
        <v>0</v>
      </c>
      <c r="I14" s="255"/>
      <c r="J14" s="255"/>
      <c r="K14" s="99" t="e">
        <f t="shared" si="1"/>
        <v>#REF!</v>
      </c>
      <c r="L14" s="99" t="e">
        <f t="shared" si="1"/>
        <v>#REF!</v>
      </c>
      <c r="M14" s="99" t="e">
        <f t="shared" si="1"/>
        <v>#REF!</v>
      </c>
      <c r="O14" s="105" t="s">
        <v>131</v>
      </c>
      <c r="P14" s="114" t="e">
        <f>SUM(P9:P12)</f>
        <v>#REF!</v>
      </c>
    </row>
    <row r="15" spans="1:16" ht="9.75" customHeight="1" x14ac:dyDescent="0.3">
      <c r="A15" s="255">
        <f>'MSC Mix'!D20</f>
        <v>0</v>
      </c>
      <c r="B15" s="255"/>
      <c r="C15" s="255"/>
      <c r="D15" s="99" t="e">
        <f>'Bag (2)'!#REF!</f>
        <v>#REF!</v>
      </c>
      <c r="E15" s="99" t="e">
        <f>'Bag (2)'!#REF!</f>
        <v>#REF!</v>
      </c>
      <c r="F15" s="99" t="e">
        <f>'Bag (2)'!#REF!</f>
        <v>#REF!</v>
      </c>
      <c r="G15" s="113"/>
      <c r="H15" s="255">
        <f t="shared" si="0"/>
        <v>0</v>
      </c>
      <c r="I15" s="255"/>
      <c r="J15" s="255"/>
      <c r="K15" s="99" t="e">
        <f t="shared" si="1"/>
        <v>#REF!</v>
      </c>
      <c r="L15" s="99" t="e">
        <f t="shared" si="1"/>
        <v>#REF!</v>
      </c>
      <c r="M15" s="99" t="e">
        <f t="shared" si="1"/>
        <v>#REF!</v>
      </c>
      <c r="O15" s="105" t="s">
        <v>57</v>
      </c>
      <c r="P15" s="115">
        <v>42019</v>
      </c>
    </row>
    <row r="16" spans="1:16" ht="9.75" customHeight="1" x14ac:dyDescent="0.3">
      <c r="A16" s="125" t="s">
        <v>121</v>
      </c>
      <c r="B16" s="104">
        <f>$P$10</f>
        <v>0</v>
      </c>
      <c r="C16" s="125" t="s">
        <v>122</v>
      </c>
      <c r="D16" s="104">
        <f>$P$11</f>
        <v>0.03</v>
      </c>
      <c r="E16" s="125" t="s">
        <v>123</v>
      </c>
      <c r="F16" s="104">
        <f>$P$12</f>
        <v>0.05</v>
      </c>
      <c r="G16" s="92"/>
      <c r="H16" s="125" t="str">
        <f>$A$16</f>
        <v>Other Crop</v>
      </c>
      <c r="I16" s="104">
        <f>$B$16</f>
        <v>0</v>
      </c>
      <c r="J16" s="125" t="str">
        <f>$C$16</f>
        <v>Inert Matter</v>
      </c>
      <c r="K16" s="104">
        <f>$D$16</f>
        <v>0.03</v>
      </c>
      <c r="L16" s="125" t="str">
        <f>$E$16</f>
        <v>Weed Seed</v>
      </c>
      <c r="M16" s="104">
        <f>$F$16</f>
        <v>0.05</v>
      </c>
    </row>
    <row r="17" spans="1:15" ht="9.75" customHeight="1" x14ac:dyDescent="0.3">
      <c r="A17" s="256" t="s">
        <v>124</v>
      </c>
      <c r="B17" s="256"/>
      <c r="C17" s="117" t="str">
        <f>$P$13</f>
        <v>NONE</v>
      </c>
      <c r="D17" s="125" t="s">
        <v>125</v>
      </c>
      <c r="E17" s="118">
        <f>$P$15</f>
        <v>42019</v>
      </c>
      <c r="F17" s="113"/>
      <c r="G17" s="63"/>
      <c r="H17" s="256" t="s">
        <v>124</v>
      </c>
      <c r="I17" s="256"/>
      <c r="J17" s="117" t="str">
        <f>$C$17</f>
        <v>NONE</v>
      </c>
      <c r="K17" s="125" t="s">
        <v>125</v>
      </c>
      <c r="L17" s="118">
        <f>$E$17</f>
        <v>42019</v>
      </c>
      <c r="M17" s="113"/>
    </row>
    <row r="18" spans="1:15" ht="9.75" customHeight="1" x14ac:dyDescent="0.3">
      <c r="A18" s="261" t="s">
        <v>126</v>
      </c>
      <c r="B18" s="261"/>
      <c r="C18" s="261"/>
      <c r="D18" s="261"/>
      <c r="E18" s="261"/>
      <c r="F18" s="261"/>
      <c r="G18" s="85"/>
      <c r="H18" s="261" t="s">
        <v>126</v>
      </c>
      <c r="I18" s="261"/>
      <c r="J18" s="261"/>
      <c r="K18" s="261"/>
      <c r="L18" s="261"/>
      <c r="M18" s="261"/>
    </row>
    <row r="19" spans="1:15" ht="9.75" customHeight="1" x14ac:dyDescent="0.3">
      <c r="A19" s="261"/>
      <c r="B19" s="261"/>
      <c r="C19" s="261"/>
      <c r="D19" s="261"/>
      <c r="E19" s="261"/>
      <c r="F19" s="261"/>
      <c r="G19" s="85"/>
      <c r="H19" s="261"/>
      <c r="I19" s="261"/>
      <c r="J19" s="261"/>
      <c r="K19" s="261"/>
      <c r="L19" s="261"/>
      <c r="M19" s="261"/>
    </row>
    <row r="20" spans="1:15" ht="9.75" customHeight="1" x14ac:dyDescent="0.3">
      <c r="A20" s="261"/>
      <c r="B20" s="261"/>
      <c r="C20" s="261"/>
      <c r="D20" s="261"/>
      <c r="E20" s="261"/>
      <c r="F20" s="261"/>
      <c r="G20" s="85"/>
      <c r="H20" s="261"/>
      <c r="I20" s="261"/>
      <c r="J20" s="261"/>
      <c r="K20" s="261"/>
      <c r="L20" s="261"/>
      <c r="M20" s="261"/>
    </row>
    <row r="21" spans="1:15" ht="12" customHeight="1" x14ac:dyDescent="0.3">
      <c r="A21" s="261"/>
      <c r="B21" s="261"/>
      <c r="C21" s="261"/>
      <c r="D21" s="261"/>
      <c r="E21" s="261"/>
      <c r="F21" s="261"/>
      <c r="G21" s="85"/>
      <c r="H21" s="261"/>
      <c r="I21" s="261"/>
      <c r="J21" s="261"/>
      <c r="K21" s="261"/>
      <c r="L21" s="261"/>
      <c r="M21" s="261"/>
    </row>
    <row r="22" spans="1:15" ht="9.75" customHeight="1" x14ac:dyDescent="0.3">
      <c r="A22" s="253" t="s">
        <v>116</v>
      </c>
      <c r="B22" s="253"/>
      <c r="C22" s="253"/>
      <c r="D22" s="253"/>
      <c r="E22" s="253"/>
      <c r="F22" s="253"/>
      <c r="G22" s="127"/>
      <c r="H22" s="253" t="s">
        <v>116</v>
      </c>
      <c r="I22" s="253"/>
      <c r="J22" s="253"/>
      <c r="K22" s="253"/>
      <c r="L22" s="253"/>
      <c r="M22" s="253"/>
    </row>
    <row r="23" spans="1:15" ht="9.75" customHeight="1" x14ac:dyDescent="0.3">
      <c r="A23" s="253"/>
      <c r="B23" s="253"/>
      <c r="C23" s="253"/>
      <c r="D23" s="253"/>
      <c r="E23" s="253"/>
      <c r="F23" s="253"/>
      <c r="G23" s="127"/>
      <c r="H23" s="253"/>
      <c r="I23" s="253"/>
      <c r="J23" s="253"/>
      <c r="K23" s="253"/>
      <c r="L23" s="253"/>
      <c r="M23" s="253"/>
    </row>
    <row r="24" spans="1:15" ht="9.75" customHeight="1" x14ac:dyDescent="0.3">
      <c r="A24" s="253"/>
      <c r="B24" s="253"/>
      <c r="C24" s="253"/>
      <c r="D24" s="253"/>
      <c r="E24" s="253"/>
      <c r="F24" s="253"/>
      <c r="G24" s="127"/>
      <c r="H24" s="253"/>
      <c r="I24" s="253"/>
      <c r="J24" s="253"/>
      <c r="K24" s="253"/>
      <c r="L24" s="253"/>
      <c r="M24" s="253"/>
    </row>
    <row r="25" spans="1:15" ht="9.75" customHeight="1" x14ac:dyDescent="0.3">
      <c r="A25" s="254" t="s">
        <v>117</v>
      </c>
      <c r="B25" s="254"/>
      <c r="C25" s="254"/>
      <c r="D25" s="254"/>
      <c r="E25" s="254"/>
      <c r="F25" s="254"/>
      <c r="G25" s="128"/>
      <c r="H25" s="254" t="s">
        <v>117</v>
      </c>
      <c r="I25" s="254"/>
      <c r="J25" s="254"/>
      <c r="K25" s="254"/>
      <c r="L25" s="254"/>
      <c r="M25" s="254"/>
    </row>
    <row r="26" spans="1:15" ht="9.75" customHeight="1" x14ac:dyDescent="0.3">
      <c r="A26" s="254" t="s">
        <v>118</v>
      </c>
      <c r="B26" s="254"/>
      <c r="C26" s="254"/>
      <c r="D26" s="254"/>
      <c r="E26" s="254"/>
      <c r="F26" s="254"/>
      <c r="G26" s="128"/>
      <c r="H26" s="254" t="s">
        <v>118</v>
      </c>
      <c r="I26" s="254"/>
      <c r="J26" s="254"/>
      <c r="K26" s="254"/>
      <c r="L26" s="254"/>
      <c r="M26" s="254"/>
    </row>
    <row r="27" spans="1:15" ht="9.75" customHeight="1" x14ac:dyDescent="0.3">
      <c r="A27" s="63"/>
      <c r="B27" s="63"/>
      <c r="C27" s="63"/>
      <c r="D27" s="63"/>
      <c r="E27" s="63"/>
      <c r="F27" s="63"/>
      <c r="G27" s="63"/>
      <c r="H27" s="63"/>
      <c r="I27" s="63"/>
      <c r="J27" s="63"/>
      <c r="K27" s="63"/>
      <c r="L27" s="63"/>
      <c r="M27" s="63"/>
    </row>
    <row r="28" spans="1:15" s="91" customFormat="1" ht="9.75" customHeight="1" x14ac:dyDescent="0.3">
      <c r="A28" s="259" t="str">
        <f>$A$7</f>
        <v>CRP Option #1</v>
      </c>
      <c r="B28" s="259"/>
      <c r="C28" s="259"/>
      <c r="D28" s="259"/>
      <c r="E28" s="107" t="s">
        <v>119</v>
      </c>
      <c r="F28" s="119">
        <f>$F$7</f>
        <v>50</v>
      </c>
      <c r="G28" s="86"/>
      <c r="H28" s="259" t="str">
        <f>$A$7</f>
        <v>CRP Option #1</v>
      </c>
      <c r="I28" s="259"/>
      <c r="J28" s="259"/>
      <c r="K28" s="259"/>
      <c r="L28" s="107" t="s">
        <v>119</v>
      </c>
      <c r="M28" s="119">
        <f>$F$7</f>
        <v>50</v>
      </c>
      <c r="O28"/>
    </row>
    <row r="29" spans="1:15" s="91" customFormat="1" ht="4.5" customHeight="1" x14ac:dyDescent="0.25">
      <c r="A29" s="129"/>
      <c r="B29" s="86"/>
      <c r="C29" s="86"/>
      <c r="D29" s="86"/>
      <c r="E29" s="87"/>
      <c r="F29" s="86"/>
      <c r="G29" s="86"/>
      <c r="H29" s="129"/>
      <c r="I29" s="86"/>
      <c r="J29" s="86"/>
      <c r="K29" s="86"/>
      <c r="L29" s="87"/>
      <c r="M29" s="86"/>
    </row>
    <row r="30" spans="1:15" s="91" customFormat="1" ht="9.75" customHeight="1" x14ac:dyDescent="0.25">
      <c r="A30" s="260" t="str">
        <f>$A$9</f>
        <v xml:space="preserve">Lot# </v>
      </c>
      <c r="B30" s="260"/>
      <c r="C30" s="260"/>
      <c r="D30" s="103" t="s">
        <v>53</v>
      </c>
      <c r="E30" s="103" t="s">
        <v>127</v>
      </c>
      <c r="F30" s="103" t="s">
        <v>120</v>
      </c>
      <c r="G30" s="103"/>
      <c r="H30" s="260" t="str">
        <f>$A$9</f>
        <v xml:space="preserve">Lot# </v>
      </c>
      <c r="I30" s="260"/>
      <c r="J30" s="260"/>
      <c r="K30" s="103" t="s">
        <v>53</v>
      </c>
      <c r="L30" s="103" t="s">
        <v>56</v>
      </c>
      <c r="M30" s="103" t="s">
        <v>120</v>
      </c>
    </row>
    <row r="31" spans="1:15" ht="9.75" customHeight="1" x14ac:dyDescent="0.3">
      <c r="A31" s="255" t="str">
        <f t="shared" ref="A31:A36" si="2">A10</f>
        <v xml:space="preserve">Alfalfa </v>
      </c>
      <c r="B31" s="255"/>
      <c r="C31" s="255"/>
      <c r="D31" s="99" t="e">
        <f t="shared" ref="D31:F36" si="3">D10</f>
        <v>#REF!</v>
      </c>
      <c r="E31" s="99" t="e">
        <f t="shared" si="3"/>
        <v>#REF!</v>
      </c>
      <c r="F31" s="96" t="e">
        <f t="shared" si="3"/>
        <v>#REF!</v>
      </c>
      <c r="G31" s="113"/>
      <c r="H31" s="262" t="str">
        <f t="shared" ref="H31:H36" si="4">A10</f>
        <v xml:space="preserve">Alfalfa </v>
      </c>
      <c r="I31" s="262"/>
      <c r="J31" s="262"/>
      <c r="K31" s="99" t="e">
        <f t="shared" ref="K31:M36" si="5">D10</f>
        <v>#REF!</v>
      </c>
      <c r="L31" s="99" t="e">
        <f t="shared" si="5"/>
        <v>#REF!</v>
      </c>
      <c r="M31" s="96" t="e">
        <f t="shared" si="5"/>
        <v>#REF!</v>
      </c>
      <c r="O31" s="91"/>
    </row>
    <row r="32" spans="1:15" ht="9.75" customHeight="1" x14ac:dyDescent="0.3">
      <c r="A32" s="255" t="str">
        <f t="shared" si="2"/>
        <v>Red Clover</v>
      </c>
      <c r="B32" s="255"/>
      <c r="C32" s="255"/>
      <c r="D32" s="99" t="e">
        <f t="shared" si="3"/>
        <v>#REF!</v>
      </c>
      <c r="E32" s="99" t="e">
        <f t="shared" si="3"/>
        <v>#REF!</v>
      </c>
      <c r="F32" s="96" t="e">
        <f t="shared" si="3"/>
        <v>#REF!</v>
      </c>
      <c r="G32" s="113"/>
      <c r="H32" s="262" t="str">
        <f t="shared" si="4"/>
        <v>Red Clover</v>
      </c>
      <c r="I32" s="262"/>
      <c r="J32" s="262"/>
      <c r="K32" s="99" t="e">
        <f t="shared" si="5"/>
        <v>#REF!</v>
      </c>
      <c r="L32" s="99" t="e">
        <f t="shared" si="5"/>
        <v>#REF!</v>
      </c>
      <c r="M32" s="96" t="e">
        <f t="shared" si="5"/>
        <v>#REF!</v>
      </c>
    </row>
    <row r="33" spans="1:15" ht="9.75" customHeight="1" x14ac:dyDescent="0.3">
      <c r="A33" s="255" t="str">
        <f t="shared" si="2"/>
        <v>Alsike Clover</v>
      </c>
      <c r="B33" s="255"/>
      <c r="C33" s="255"/>
      <c r="D33" s="99" t="e">
        <f t="shared" si="3"/>
        <v>#REF!</v>
      </c>
      <c r="E33" s="99" t="e">
        <f t="shared" si="3"/>
        <v>#REF!</v>
      </c>
      <c r="F33" s="96" t="e">
        <f t="shared" si="3"/>
        <v>#REF!</v>
      </c>
      <c r="G33" s="113"/>
      <c r="H33" s="262" t="str">
        <f t="shared" si="4"/>
        <v>Alsike Clover</v>
      </c>
      <c r="I33" s="262"/>
      <c r="J33" s="262"/>
      <c r="K33" s="99" t="e">
        <f t="shared" si="5"/>
        <v>#REF!</v>
      </c>
      <c r="L33" s="99" t="e">
        <f t="shared" si="5"/>
        <v>#REF!</v>
      </c>
      <c r="M33" s="96" t="e">
        <f t="shared" si="5"/>
        <v>#REF!</v>
      </c>
    </row>
    <row r="34" spans="1:15" ht="9.75" customHeight="1" x14ac:dyDescent="0.3">
      <c r="A34" s="255">
        <f t="shared" si="2"/>
        <v>0</v>
      </c>
      <c r="B34" s="255"/>
      <c r="C34" s="255"/>
      <c r="D34" s="99" t="e">
        <f t="shared" si="3"/>
        <v>#REF!</v>
      </c>
      <c r="E34" s="99" t="e">
        <f t="shared" si="3"/>
        <v>#REF!</v>
      </c>
      <c r="F34" s="96" t="e">
        <f t="shared" si="3"/>
        <v>#REF!</v>
      </c>
      <c r="G34" s="113"/>
      <c r="H34" s="262">
        <f t="shared" si="4"/>
        <v>0</v>
      </c>
      <c r="I34" s="262"/>
      <c r="J34" s="262"/>
      <c r="K34" s="99" t="e">
        <f t="shared" si="5"/>
        <v>#REF!</v>
      </c>
      <c r="L34" s="99" t="e">
        <f t="shared" si="5"/>
        <v>#REF!</v>
      </c>
      <c r="M34" s="96" t="e">
        <f t="shared" si="5"/>
        <v>#REF!</v>
      </c>
    </row>
    <row r="35" spans="1:15" ht="9.75" customHeight="1" x14ac:dyDescent="0.3">
      <c r="A35" s="255">
        <f t="shared" si="2"/>
        <v>0</v>
      </c>
      <c r="B35" s="255"/>
      <c r="C35" s="255"/>
      <c r="D35" s="99" t="e">
        <f t="shared" si="3"/>
        <v>#REF!</v>
      </c>
      <c r="E35" s="99" t="e">
        <f t="shared" si="3"/>
        <v>#REF!</v>
      </c>
      <c r="F35" s="96" t="e">
        <f t="shared" si="3"/>
        <v>#REF!</v>
      </c>
      <c r="G35" s="113"/>
      <c r="H35" s="262">
        <f t="shared" si="4"/>
        <v>0</v>
      </c>
      <c r="I35" s="262"/>
      <c r="J35" s="262"/>
      <c r="K35" s="99" t="e">
        <f t="shared" si="5"/>
        <v>#REF!</v>
      </c>
      <c r="L35" s="99" t="e">
        <f t="shared" si="5"/>
        <v>#REF!</v>
      </c>
      <c r="M35" s="96" t="e">
        <f t="shared" si="5"/>
        <v>#REF!</v>
      </c>
    </row>
    <row r="36" spans="1:15" ht="9.75" customHeight="1" x14ac:dyDescent="0.3">
      <c r="A36" s="255">
        <f t="shared" si="2"/>
        <v>0</v>
      </c>
      <c r="B36" s="255"/>
      <c r="C36" s="255"/>
      <c r="D36" s="99" t="e">
        <f t="shared" si="3"/>
        <v>#REF!</v>
      </c>
      <c r="E36" s="99" t="e">
        <f t="shared" si="3"/>
        <v>#REF!</v>
      </c>
      <c r="F36" s="96" t="e">
        <f t="shared" si="3"/>
        <v>#REF!</v>
      </c>
      <c r="G36" s="113"/>
      <c r="H36" s="262">
        <f t="shared" si="4"/>
        <v>0</v>
      </c>
      <c r="I36" s="262"/>
      <c r="J36" s="262"/>
      <c r="K36" s="99" t="e">
        <f t="shared" si="5"/>
        <v>#REF!</v>
      </c>
      <c r="L36" s="99" t="e">
        <f t="shared" si="5"/>
        <v>#REF!</v>
      </c>
      <c r="M36" s="96" t="e">
        <f t="shared" si="5"/>
        <v>#REF!</v>
      </c>
    </row>
    <row r="37" spans="1:15" ht="9.75" customHeight="1" x14ac:dyDescent="0.3">
      <c r="A37" s="125" t="str">
        <f>$A$16</f>
        <v>Other Crop</v>
      </c>
      <c r="B37" s="104">
        <f>$B$16</f>
        <v>0</v>
      </c>
      <c r="C37" s="125" t="str">
        <f>$C$16</f>
        <v>Inert Matter</v>
      </c>
      <c r="D37" s="104">
        <f>$D$16</f>
        <v>0.03</v>
      </c>
      <c r="E37" s="125" t="str">
        <f>$E$16</f>
        <v>Weed Seed</v>
      </c>
      <c r="F37" s="104">
        <f>$F$16</f>
        <v>0.05</v>
      </c>
      <c r="G37" s="92"/>
      <c r="H37" s="125" t="str">
        <f>$A$16</f>
        <v>Other Crop</v>
      </c>
      <c r="I37" s="104">
        <f>$B$16</f>
        <v>0</v>
      </c>
      <c r="J37" s="125" t="str">
        <f>$C$16</f>
        <v>Inert Matter</v>
      </c>
      <c r="K37" s="104">
        <f>$D$16</f>
        <v>0.03</v>
      </c>
      <c r="L37" s="125" t="str">
        <f>$E$16</f>
        <v>Weed Seed</v>
      </c>
      <c r="M37" s="104">
        <f>$F$16</f>
        <v>0.05</v>
      </c>
    </row>
    <row r="38" spans="1:15" ht="9.75" customHeight="1" x14ac:dyDescent="0.3">
      <c r="A38" s="256" t="str">
        <f>A17</f>
        <v>NOXIOUS WEEDS:</v>
      </c>
      <c r="B38" s="256"/>
      <c r="C38" s="117" t="str">
        <f>C17</f>
        <v>NONE</v>
      </c>
      <c r="D38" s="125" t="str">
        <f>D17</f>
        <v>Test Date:</v>
      </c>
      <c r="E38" s="118">
        <f>E17</f>
        <v>42019</v>
      </c>
      <c r="F38" s="92"/>
      <c r="G38" s="63"/>
      <c r="H38" s="256" t="str">
        <f>A17</f>
        <v>NOXIOUS WEEDS:</v>
      </c>
      <c r="I38" s="256"/>
      <c r="J38" s="97" t="str">
        <f>C17</f>
        <v>NONE</v>
      </c>
      <c r="K38" s="125" t="str">
        <f>D17</f>
        <v>Test Date:</v>
      </c>
      <c r="L38" s="118">
        <f>E17</f>
        <v>42019</v>
      </c>
      <c r="M38" s="93"/>
    </row>
    <row r="39" spans="1:15" s="90" customFormat="1" ht="9.75" customHeight="1" x14ac:dyDescent="0.3">
      <c r="A39" s="261" t="s">
        <v>126</v>
      </c>
      <c r="B39" s="261"/>
      <c r="C39" s="261"/>
      <c r="D39" s="261"/>
      <c r="E39" s="261"/>
      <c r="F39" s="261"/>
      <c r="G39" s="85"/>
      <c r="H39" s="261" t="s">
        <v>126</v>
      </c>
      <c r="I39" s="261"/>
      <c r="J39" s="261"/>
      <c r="K39" s="261"/>
      <c r="L39" s="261"/>
      <c r="M39" s="261"/>
      <c r="O39"/>
    </row>
    <row r="40" spans="1:15" ht="9.75" customHeight="1" x14ac:dyDescent="0.3">
      <c r="A40" s="261"/>
      <c r="B40" s="261"/>
      <c r="C40" s="261"/>
      <c r="D40" s="261"/>
      <c r="E40" s="261"/>
      <c r="F40" s="261"/>
      <c r="G40" s="85"/>
      <c r="H40" s="261"/>
      <c r="I40" s="261"/>
      <c r="J40" s="261"/>
      <c r="K40" s="261"/>
      <c r="L40" s="261"/>
      <c r="M40" s="261"/>
      <c r="O40" s="90"/>
    </row>
    <row r="41" spans="1:15" ht="9.75" customHeight="1" x14ac:dyDescent="0.3">
      <c r="A41" s="261"/>
      <c r="B41" s="261"/>
      <c r="C41" s="261"/>
      <c r="D41" s="261"/>
      <c r="E41" s="261"/>
      <c r="F41" s="261"/>
      <c r="G41" s="85"/>
      <c r="H41" s="261"/>
      <c r="I41" s="261"/>
      <c r="J41" s="261"/>
      <c r="K41" s="261"/>
      <c r="L41" s="261"/>
      <c r="M41" s="261"/>
    </row>
    <row r="42" spans="1:15" ht="9.75" customHeight="1" x14ac:dyDescent="0.3">
      <c r="A42" s="261"/>
      <c r="B42" s="261"/>
      <c r="C42" s="261"/>
      <c r="D42" s="261"/>
      <c r="E42" s="261"/>
      <c r="F42" s="261"/>
      <c r="G42" s="85"/>
      <c r="H42" s="261"/>
      <c r="I42" s="261"/>
      <c r="J42" s="261"/>
      <c r="K42" s="261"/>
      <c r="L42" s="261"/>
      <c r="M42" s="261"/>
    </row>
    <row r="43" spans="1:15" ht="9.75" customHeight="1" x14ac:dyDescent="0.3">
      <c r="A43" s="253" t="s">
        <v>116</v>
      </c>
      <c r="B43" s="253"/>
      <c r="C43" s="253"/>
      <c r="D43" s="253"/>
      <c r="E43" s="253"/>
      <c r="F43" s="253"/>
      <c r="G43" s="127"/>
      <c r="H43" s="253" t="s">
        <v>116</v>
      </c>
      <c r="I43" s="253"/>
      <c r="J43" s="253"/>
      <c r="K43" s="253"/>
      <c r="L43" s="253"/>
      <c r="M43" s="253"/>
    </row>
    <row r="44" spans="1:15" ht="9.75" customHeight="1" x14ac:dyDescent="0.3">
      <c r="A44" s="253"/>
      <c r="B44" s="253"/>
      <c r="C44" s="253"/>
      <c r="D44" s="253"/>
      <c r="E44" s="253"/>
      <c r="F44" s="253"/>
      <c r="G44" s="127"/>
      <c r="H44" s="253"/>
      <c r="I44" s="253"/>
      <c r="J44" s="253"/>
      <c r="K44" s="253"/>
      <c r="L44" s="253"/>
      <c r="M44" s="253"/>
    </row>
    <row r="45" spans="1:15" ht="9.75" customHeight="1" x14ac:dyDescent="0.3">
      <c r="A45" s="253"/>
      <c r="B45" s="253"/>
      <c r="C45" s="253"/>
      <c r="D45" s="253"/>
      <c r="E45" s="253"/>
      <c r="F45" s="253"/>
      <c r="G45" s="127"/>
      <c r="H45" s="253"/>
      <c r="I45" s="253"/>
      <c r="J45" s="253"/>
      <c r="K45" s="253"/>
      <c r="L45" s="253"/>
      <c r="M45" s="253"/>
    </row>
    <row r="46" spans="1:15" ht="9.75" customHeight="1" x14ac:dyDescent="0.3">
      <c r="A46" s="254" t="s">
        <v>117</v>
      </c>
      <c r="B46" s="254"/>
      <c r="C46" s="254"/>
      <c r="D46" s="254"/>
      <c r="E46" s="254"/>
      <c r="F46" s="254"/>
      <c r="G46" s="128"/>
      <c r="H46" s="254" t="s">
        <v>117</v>
      </c>
      <c r="I46" s="254"/>
      <c r="J46" s="254"/>
      <c r="K46" s="254"/>
      <c r="L46" s="254"/>
      <c r="M46" s="254"/>
    </row>
    <row r="47" spans="1:15" ht="9.75" customHeight="1" x14ac:dyDescent="0.3">
      <c r="A47" s="254" t="s">
        <v>118</v>
      </c>
      <c r="B47" s="254"/>
      <c r="C47" s="254"/>
      <c r="D47" s="254"/>
      <c r="E47" s="254"/>
      <c r="F47" s="254"/>
      <c r="G47" s="128"/>
      <c r="H47" s="254" t="s">
        <v>118</v>
      </c>
      <c r="I47" s="254"/>
      <c r="J47" s="254"/>
      <c r="K47" s="254"/>
      <c r="L47" s="254"/>
      <c r="M47" s="254"/>
    </row>
    <row r="48" spans="1:15" ht="9.75" customHeight="1" x14ac:dyDescent="0.3">
      <c r="A48" s="63"/>
      <c r="B48" s="63"/>
      <c r="C48" s="63"/>
      <c r="D48" s="63"/>
      <c r="E48" s="63"/>
      <c r="F48" s="63"/>
      <c r="G48" s="63"/>
      <c r="H48" s="63"/>
      <c r="I48" s="63"/>
      <c r="J48" s="63"/>
      <c r="K48" s="63"/>
      <c r="L48" s="63"/>
      <c r="M48" s="63"/>
    </row>
    <row r="49" spans="1:15" s="89" customFormat="1" ht="9.75" customHeight="1" x14ac:dyDescent="0.3">
      <c r="A49" s="257" t="str">
        <f>$A$7</f>
        <v>CRP Option #1</v>
      </c>
      <c r="B49" s="257"/>
      <c r="C49" s="257"/>
      <c r="D49" s="257"/>
      <c r="E49" s="95" t="s">
        <v>119</v>
      </c>
      <c r="F49" s="120">
        <f>$F$7</f>
        <v>50</v>
      </c>
      <c r="G49" s="84"/>
      <c r="H49" s="257" t="str">
        <f>$A$7</f>
        <v>CRP Option #1</v>
      </c>
      <c r="I49" s="257"/>
      <c r="J49" s="257"/>
      <c r="K49" s="257"/>
      <c r="L49" s="95" t="s">
        <v>119</v>
      </c>
      <c r="M49" s="120">
        <f>$F$7</f>
        <v>50</v>
      </c>
      <c r="O49"/>
    </row>
    <row r="50" spans="1:15" s="89" customFormat="1" ht="4.5" customHeight="1" x14ac:dyDescent="0.3">
      <c r="A50" s="126"/>
      <c r="B50" s="84"/>
      <c r="C50" s="84"/>
      <c r="D50" s="84"/>
      <c r="E50" s="95"/>
      <c r="F50" s="84"/>
      <c r="G50" s="84"/>
      <c r="H50" s="126"/>
      <c r="I50" s="84"/>
      <c r="J50" s="84"/>
      <c r="K50" s="84"/>
      <c r="L50" s="95"/>
      <c r="M50" s="84"/>
    </row>
    <row r="51" spans="1:15" s="89" customFormat="1" ht="9.75" customHeight="1" x14ac:dyDescent="0.3">
      <c r="A51" s="258" t="str">
        <f>$A$9</f>
        <v xml:space="preserve">Lot# </v>
      </c>
      <c r="B51" s="258"/>
      <c r="C51" s="258"/>
      <c r="D51" s="111" t="s">
        <v>53</v>
      </c>
      <c r="E51" s="111" t="s">
        <v>127</v>
      </c>
      <c r="F51" s="111" t="s">
        <v>120</v>
      </c>
      <c r="G51" s="88"/>
      <c r="H51" s="263" t="str">
        <f>$A$9</f>
        <v xml:space="preserve">Lot# </v>
      </c>
      <c r="I51" s="263"/>
      <c r="J51" s="263"/>
      <c r="K51" s="111" t="s">
        <v>53</v>
      </c>
      <c r="L51" s="111" t="s">
        <v>127</v>
      </c>
      <c r="M51" s="111" t="s">
        <v>120</v>
      </c>
    </row>
    <row r="52" spans="1:15" ht="9.75" customHeight="1" x14ac:dyDescent="0.3">
      <c r="A52" s="255" t="str">
        <f t="shared" ref="A52:A57" si="6">A10</f>
        <v xml:space="preserve">Alfalfa </v>
      </c>
      <c r="B52" s="255"/>
      <c r="C52" s="255"/>
      <c r="D52" s="99" t="e">
        <f t="shared" ref="D52:F57" si="7">D10</f>
        <v>#REF!</v>
      </c>
      <c r="E52" s="99" t="e">
        <f t="shared" si="7"/>
        <v>#REF!</v>
      </c>
      <c r="F52" s="96" t="e">
        <f t="shared" si="7"/>
        <v>#REF!</v>
      </c>
      <c r="G52" s="113"/>
      <c r="H52" s="262" t="str">
        <f t="shared" ref="H52:H57" si="8">A10</f>
        <v xml:space="preserve">Alfalfa </v>
      </c>
      <c r="I52" s="262"/>
      <c r="J52" s="262"/>
      <c r="K52" s="99" t="e">
        <f t="shared" ref="K52:M57" si="9">D10</f>
        <v>#REF!</v>
      </c>
      <c r="L52" s="99" t="e">
        <f t="shared" si="9"/>
        <v>#REF!</v>
      </c>
      <c r="M52" s="96" t="e">
        <f t="shared" si="9"/>
        <v>#REF!</v>
      </c>
      <c r="O52" s="89"/>
    </row>
    <row r="53" spans="1:15" ht="9.75" customHeight="1" x14ac:dyDescent="0.3">
      <c r="A53" s="255" t="str">
        <f t="shared" si="6"/>
        <v>Red Clover</v>
      </c>
      <c r="B53" s="255"/>
      <c r="C53" s="255"/>
      <c r="D53" s="99" t="e">
        <f t="shared" si="7"/>
        <v>#REF!</v>
      </c>
      <c r="E53" s="99" t="e">
        <f t="shared" si="7"/>
        <v>#REF!</v>
      </c>
      <c r="F53" s="96" t="e">
        <f t="shared" si="7"/>
        <v>#REF!</v>
      </c>
      <c r="G53" s="113"/>
      <c r="H53" s="262" t="str">
        <f t="shared" si="8"/>
        <v>Red Clover</v>
      </c>
      <c r="I53" s="262"/>
      <c r="J53" s="262"/>
      <c r="K53" s="99" t="e">
        <f t="shared" si="9"/>
        <v>#REF!</v>
      </c>
      <c r="L53" s="99" t="e">
        <f t="shared" si="9"/>
        <v>#REF!</v>
      </c>
      <c r="M53" s="96" t="e">
        <f t="shared" si="9"/>
        <v>#REF!</v>
      </c>
    </row>
    <row r="54" spans="1:15" ht="9.75" customHeight="1" x14ac:dyDescent="0.3">
      <c r="A54" s="255" t="str">
        <f t="shared" si="6"/>
        <v>Alsike Clover</v>
      </c>
      <c r="B54" s="255"/>
      <c r="C54" s="255"/>
      <c r="D54" s="99" t="e">
        <f t="shared" si="7"/>
        <v>#REF!</v>
      </c>
      <c r="E54" s="99" t="e">
        <f t="shared" si="7"/>
        <v>#REF!</v>
      </c>
      <c r="F54" s="96" t="e">
        <f t="shared" si="7"/>
        <v>#REF!</v>
      </c>
      <c r="G54" s="113"/>
      <c r="H54" s="262" t="str">
        <f t="shared" si="8"/>
        <v>Alsike Clover</v>
      </c>
      <c r="I54" s="262"/>
      <c r="J54" s="262"/>
      <c r="K54" s="99" t="e">
        <f t="shared" si="9"/>
        <v>#REF!</v>
      </c>
      <c r="L54" s="99" t="e">
        <f t="shared" si="9"/>
        <v>#REF!</v>
      </c>
      <c r="M54" s="96" t="e">
        <f t="shared" si="9"/>
        <v>#REF!</v>
      </c>
    </row>
    <row r="55" spans="1:15" ht="9.75" customHeight="1" x14ac:dyDescent="0.3">
      <c r="A55" s="255">
        <f t="shared" si="6"/>
        <v>0</v>
      </c>
      <c r="B55" s="255"/>
      <c r="C55" s="255"/>
      <c r="D55" s="99" t="e">
        <f t="shared" si="7"/>
        <v>#REF!</v>
      </c>
      <c r="E55" s="99" t="e">
        <f t="shared" si="7"/>
        <v>#REF!</v>
      </c>
      <c r="F55" s="96" t="e">
        <f t="shared" si="7"/>
        <v>#REF!</v>
      </c>
      <c r="G55" s="113"/>
      <c r="H55" s="262">
        <f t="shared" si="8"/>
        <v>0</v>
      </c>
      <c r="I55" s="262"/>
      <c r="J55" s="262"/>
      <c r="K55" s="99" t="e">
        <f t="shared" si="9"/>
        <v>#REF!</v>
      </c>
      <c r="L55" s="99" t="e">
        <f t="shared" si="9"/>
        <v>#REF!</v>
      </c>
      <c r="M55" s="96" t="e">
        <f t="shared" si="9"/>
        <v>#REF!</v>
      </c>
    </row>
    <row r="56" spans="1:15" ht="9.75" customHeight="1" x14ac:dyDescent="0.3">
      <c r="A56" s="255">
        <f t="shared" si="6"/>
        <v>0</v>
      </c>
      <c r="B56" s="255"/>
      <c r="C56" s="255"/>
      <c r="D56" s="99" t="e">
        <f t="shared" si="7"/>
        <v>#REF!</v>
      </c>
      <c r="E56" s="99" t="e">
        <f t="shared" si="7"/>
        <v>#REF!</v>
      </c>
      <c r="F56" s="96" t="e">
        <f t="shared" si="7"/>
        <v>#REF!</v>
      </c>
      <c r="G56" s="113"/>
      <c r="H56" s="262">
        <f t="shared" si="8"/>
        <v>0</v>
      </c>
      <c r="I56" s="262"/>
      <c r="J56" s="262"/>
      <c r="K56" s="99" t="e">
        <f t="shared" si="9"/>
        <v>#REF!</v>
      </c>
      <c r="L56" s="99" t="e">
        <f t="shared" si="9"/>
        <v>#REF!</v>
      </c>
      <c r="M56" s="96" t="e">
        <f t="shared" si="9"/>
        <v>#REF!</v>
      </c>
    </row>
    <row r="57" spans="1:15" ht="9.75" customHeight="1" x14ac:dyDescent="0.3">
      <c r="A57" s="255">
        <f t="shared" si="6"/>
        <v>0</v>
      </c>
      <c r="B57" s="255"/>
      <c r="C57" s="255"/>
      <c r="D57" s="99" t="e">
        <f t="shared" si="7"/>
        <v>#REF!</v>
      </c>
      <c r="E57" s="99" t="e">
        <f t="shared" si="7"/>
        <v>#REF!</v>
      </c>
      <c r="F57" s="96" t="e">
        <f t="shared" si="7"/>
        <v>#REF!</v>
      </c>
      <c r="G57" s="113"/>
      <c r="H57" s="262">
        <f t="shared" si="8"/>
        <v>0</v>
      </c>
      <c r="I57" s="262"/>
      <c r="J57" s="262"/>
      <c r="K57" s="99" t="e">
        <f t="shared" si="9"/>
        <v>#REF!</v>
      </c>
      <c r="L57" s="99" t="e">
        <f t="shared" si="9"/>
        <v>#REF!</v>
      </c>
      <c r="M57" s="96" t="e">
        <f t="shared" si="9"/>
        <v>#REF!</v>
      </c>
    </row>
    <row r="58" spans="1:15" ht="9.75" customHeight="1" x14ac:dyDescent="0.3">
      <c r="A58" s="125" t="str">
        <f>$A$16</f>
        <v>Other Crop</v>
      </c>
      <c r="B58" s="104">
        <f>$B$16</f>
        <v>0</v>
      </c>
      <c r="C58" s="125" t="str">
        <f>$C$16</f>
        <v>Inert Matter</v>
      </c>
      <c r="D58" s="104">
        <f>$D$16</f>
        <v>0.03</v>
      </c>
      <c r="E58" s="125" t="str">
        <f>$E$16</f>
        <v>Weed Seed</v>
      </c>
      <c r="F58" s="104">
        <f>$F$16</f>
        <v>0.05</v>
      </c>
      <c r="G58" s="92"/>
      <c r="H58" s="125" t="str">
        <f>$A$16</f>
        <v>Other Crop</v>
      </c>
      <c r="I58" s="104">
        <f>$B$16</f>
        <v>0</v>
      </c>
      <c r="J58" s="125" t="str">
        <f>$C$16</f>
        <v>Inert Matter</v>
      </c>
      <c r="K58" s="104">
        <f>$D$16</f>
        <v>0.03</v>
      </c>
      <c r="L58" s="125" t="str">
        <f>$E$16</f>
        <v>Weed Seed</v>
      </c>
      <c r="M58" s="104">
        <f>$F$16</f>
        <v>0.05</v>
      </c>
    </row>
    <row r="59" spans="1:15" ht="9.75" customHeight="1" x14ac:dyDescent="0.3">
      <c r="A59" s="256" t="s">
        <v>124</v>
      </c>
      <c r="B59" s="256"/>
      <c r="C59" s="97" t="str">
        <f>$C$17</f>
        <v>NONE</v>
      </c>
      <c r="D59" s="125" t="s">
        <v>125</v>
      </c>
      <c r="E59" s="118">
        <f>$E$17</f>
        <v>42019</v>
      </c>
      <c r="F59" s="113"/>
      <c r="G59" s="63"/>
      <c r="H59" s="256" t="s">
        <v>124</v>
      </c>
      <c r="I59" s="256"/>
      <c r="J59" s="97" t="str">
        <f>$C$17</f>
        <v>NONE</v>
      </c>
      <c r="K59" s="125" t="s">
        <v>125</v>
      </c>
      <c r="L59" s="118">
        <f>$E$17</f>
        <v>42019</v>
      </c>
      <c r="M59" s="63"/>
    </row>
    <row r="60" spans="1:15" ht="9" customHeight="1" x14ac:dyDescent="0.3">
      <c r="A60" s="261" t="s">
        <v>126</v>
      </c>
      <c r="B60" s="261"/>
      <c r="C60" s="261"/>
      <c r="D60" s="261"/>
      <c r="E60" s="261"/>
      <c r="F60" s="261"/>
      <c r="G60" s="85"/>
      <c r="H60" s="261" t="s">
        <v>126</v>
      </c>
      <c r="I60" s="261"/>
      <c r="J60" s="261"/>
      <c r="K60" s="261"/>
      <c r="L60" s="261"/>
      <c r="M60" s="261"/>
    </row>
    <row r="61" spans="1:15" ht="9.75" customHeight="1" x14ac:dyDescent="0.3">
      <c r="A61" s="261"/>
      <c r="B61" s="261"/>
      <c r="C61" s="261"/>
      <c r="D61" s="261"/>
      <c r="E61" s="261"/>
      <c r="F61" s="261"/>
      <c r="G61" s="85"/>
      <c r="H61" s="261"/>
      <c r="I61" s="261"/>
      <c r="J61" s="261"/>
      <c r="K61" s="261"/>
      <c r="L61" s="261"/>
      <c r="M61" s="261"/>
    </row>
    <row r="62" spans="1:15" ht="9.75" customHeight="1" x14ac:dyDescent="0.3">
      <c r="A62" s="261"/>
      <c r="B62" s="261"/>
      <c r="C62" s="261"/>
      <c r="D62" s="261"/>
      <c r="E62" s="261"/>
      <c r="F62" s="261"/>
      <c r="G62" s="85"/>
      <c r="H62" s="261"/>
      <c r="I62" s="261"/>
      <c r="J62" s="261"/>
      <c r="K62" s="261"/>
      <c r="L62" s="261"/>
      <c r="M62" s="261"/>
    </row>
    <row r="63" spans="1:15" ht="9.75" customHeight="1" x14ac:dyDescent="0.3">
      <c r="A63" s="261"/>
      <c r="B63" s="261"/>
      <c r="C63" s="261"/>
      <c r="D63" s="261"/>
      <c r="E63" s="261"/>
      <c r="F63" s="261"/>
      <c r="G63" s="85"/>
      <c r="H63" s="261"/>
      <c r="I63" s="261"/>
      <c r="J63" s="261"/>
      <c r="K63" s="261"/>
      <c r="L63" s="261"/>
      <c r="M63" s="261"/>
    </row>
    <row r="64" spans="1:15" ht="9.75" customHeight="1" x14ac:dyDescent="0.3">
      <c r="A64" s="253" t="s">
        <v>116</v>
      </c>
      <c r="B64" s="253"/>
      <c r="C64" s="253"/>
      <c r="D64" s="253"/>
      <c r="E64" s="253"/>
      <c r="F64" s="253"/>
      <c r="G64" s="127"/>
      <c r="H64" s="253" t="s">
        <v>116</v>
      </c>
      <c r="I64" s="253"/>
      <c r="J64" s="253"/>
      <c r="K64" s="253"/>
      <c r="L64" s="253"/>
      <c r="M64" s="253"/>
    </row>
    <row r="65" spans="1:15" ht="9.75" customHeight="1" x14ac:dyDescent="0.3">
      <c r="A65" s="253"/>
      <c r="B65" s="253"/>
      <c r="C65" s="253"/>
      <c r="D65" s="253"/>
      <c r="E65" s="253"/>
      <c r="F65" s="253"/>
      <c r="G65" s="127"/>
      <c r="H65" s="253"/>
      <c r="I65" s="253"/>
      <c r="J65" s="253"/>
      <c r="K65" s="253"/>
      <c r="L65" s="253"/>
      <c r="M65" s="253"/>
    </row>
    <row r="66" spans="1:15" ht="9.75" customHeight="1" x14ac:dyDescent="0.3">
      <c r="A66" s="253"/>
      <c r="B66" s="253"/>
      <c r="C66" s="253"/>
      <c r="D66" s="253"/>
      <c r="E66" s="253"/>
      <c r="F66" s="253"/>
      <c r="G66" s="127"/>
      <c r="H66" s="253"/>
      <c r="I66" s="253"/>
      <c r="J66" s="253"/>
      <c r="K66" s="253"/>
      <c r="L66" s="253"/>
      <c r="M66" s="253"/>
    </row>
    <row r="67" spans="1:15" ht="9.75" customHeight="1" x14ac:dyDescent="0.3">
      <c r="A67" s="254" t="s">
        <v>117</v>
      </c>
      <c r="B67" s="254"/>
      <c r="C67" s="254"/>
      <c r="D67" s="254"/>
      <c r="E67" s="254"/>
      <c r="F67" s="254"/>
      <c r="G67" s="128"/>
      <c r="H67" s="254" t="s">
        <v>117</v>
      </c>
      <c r="I67" s="254"/>
      <c r="J67" s="254"/>
      <c r="K67" s="254"/>
      <c r="L67" s="254"/>
      <c r="M67" s="254"/>
    </row>
    <row r="68" spans="1:15" ht="9.75" customHeight="1" x14ac:dyDescent="0.3">
      <c r="A68" s="254" t="s">
        <v>118</v>
      </c>
      <c r="B68" s="254"/>
      <c r="C68" s="254"/>
      <c r="D68" s="254"/>
      <c r="E68" s="254"/>
      <c r="F68" s="254"/>
      <c r="G68" s="128"/>
      <c r="H68" s="254" t="s">
        <v>118</v>
      </c>
      <c r="I68" s="254"/>
      <c r="J68" s="254"/>
      <c r="K68" s="254"/>
      <c r="L68" s="254"/>
      <c r="M68" s="254"/>
    </row>
    <row r="69" spans="1:15" ht="9.75" customHeight="1" x14ac:dyDescent="0.3">
      <c r="A69" s="63"/>
      <c r="B69" s="63"/>
      <c r="C69" s="63"/>
      <c r="D69" s="63"/>
      <c r="E69" s="63"/>
      <c r="F69" s="63"/>
      <c r="G69" s="63"/>
      <c r="H69" s="63"/>
      <c r="I69" s="63"/>
      <c r="J69" s="63"/>
      <c r="K69" s="63"/>
      <c r="L69" s="63"/>
      <c r="M69" s="63"/>
    </row>
    <row r="70" spans="1:15" s="89" customFormat="1" ht="9.75" customHeight="1" x14ac:dyDescent="0.3">
      <c r="A70" s="257" t="str">
        <f>$A$7</f>
        <v>CRP Option #1</v>
      </c>
      <c r="B70" s="257"/>
      <c r="C70" s="257"/>
      <c r="D70" s="257"/>
      <c r="E70" s="95" t="s">
        <v>119</v>
      </c>
      <c r="F70" s="120">
        <f>$F$7</f>
        <v>50</v>
      </c>
      <c r="G70" s="84"/>
      <c r="H70" s="257" t="str">
        <f>$A$7</f>
        <v>CRP Option #1</v>
      </c>
      <c r="I70" s="257"/>
      <c r="J70" s="257"/>
      <c r="K70" s="257"/>
      <c r="L70" s="95" t="s">
        <v>119</v>
      </c>
      <c r="M70" s="120">
        <f>$F$7</f>
        <v>50</v>
      </c>
      <c r="O70"/>
    </row>
    <row r="71" spans="1:15" s="89" customFormat="1" ht="3.9" customHeight="1" x14ac:dyDescent="0.3">
      <c r="A71" s="126"/>
      <c r="B71" s="84"/>
      <c r="C71" s="84"/>
      <c r="D71" s="84"/>
      <c r="E71" s="95"/>
      <c r="F71" s="84"/>
      <c r="G71" s="84"/>
      <c r="H71" s="126"/>
      <c r="I71" s="84"/>
      <c r="J71" s="84"/>
      <c r="K71" s="84"/>
      <c r="L71" s="95"/>
      <c r="M71" s="84"/>
    </row>
    <row r="72" spans="1:15" s="89" customFormat="1" ht="9.75" customHeight="1" x14ac:dyDescent="0.3">
      <c r="A72" s="258" t="str">
        <f>$A$9</f>
        <v xml:space="preserve">Lot# </v>
      </c>
      <c r="B72" s="258"/>
      <c r="C72" s="258"/>
      <c r="D72" s="111" t="s">
        <v>53</v>
      </c>
      <c r="E72" s="111" t="s">
        <v>127</v>
      </c>
      <c r="F72" s="111" t="s">
        <v>120</v>
      </c>
      <c r="G72" s="100"/>
      <c r="H72" s="264" t="str">
        <f>$A$9</f>
        <v xml:space="preserve">Lot# </v>
      </c>
      <c r="I72" s="264"/>
      <c r="J72" s="264"/>
      <c r="K72" s="100" t="s">
        <v>53</v>
      </c>
      <c r="L72" s="100" t="s">
        <v>56</v>
      </c>
      <c r="M72" s="100" t="s">
        <v>120</v>
      </c>
    </row>
    <row r="73" spans="1:15" ht="9.75" customHeight="1" x14ac:dyDescent="0.3">
      <c r="A73" s="255" t="str">
        <f t="shared" ref="A73:A78" si="10">A10</f>
        <v xml:space="preserve">Alfalfa </v>
      </c>
      <c r="B73" s="255"/>
      <c r="C73" s="255"/>
      <c r="D73" s="99" t="e">
        <f t="shared" ref="D73:F78" si="11">D10</f>
        <v>#REF!</v>
      </c>
      <c r="E73" s="99" t="e">
        <f t="shared" si="11"/>
        <v>#REF!</v>
      </c>
      <c r="F73" s="96" t="e">
        <f t="shared" si="11"/>
        <v>#REF!</v>
      </c>
      <c r="G73" s="113"/>
      <c r="H73" s="255" t="str">
        <f t="shared" ref="H73:H78" si="12">A10</f>
        <v xml:space="preserve">Alfalfa </v>
      </c>
      <c r="I73" s="255"/>
      <c r="J73" s="255"/>
      <c r="K73" s="99" t="e">
        <f t="shared" ref="K73:M78" si="13">D10</f>
        <v>#REF!</v>
      </c>
      <c r="L73" s="99" t="e">
        <f t="shared" si="13"/>
        <v>#REF!</v>
      </c>
      <c r="M73" s="96" t="e">
        <f t="shared" si="13"/>
        <v>#REF!</v>
      </c>
      <c r="O73" s="89"/>
    </row>
    <row r="74" spans="1:15" ht="9.75" customHeight="1" x14ac:dyDescent="0.3">
      <c r="A74" s="255" t="str">
        <f t="shared" si="10"/>
        <v>Red Clover</v>
      </c>
      <c r="B74" s="255"/>
      <c r="C74" s="255"/>
      <c r="D74" s="99" t="e">
        <f t="shared" si="11"/>
        <v>#REF!</v>
      </c>
      <c r="E74" s="99" t="e">
        <f t="shared" si="11"/>
        <v>#REF!</v>
      </c>
      <c r="F74" s="96" t="e">
        <f t="shared" si="11"/>
        <v>#REF!</v>
      </c>
      <c r="G74" s="113"/>
      <c r="H74" s="255" t="str">
        <f t="shared" si="12"/>
        <v>Red Clover</v>
      </c>
      <c r="I74" s="255"/>
      <c r="J74" s="255"/>
      <c r="K74" s="99" t="e">
        <f t="shared" si="13"/>
        <v>#REF!</v>
      </c>
      <c r="L74" s="99" t="e">
        <f t="shared" si="13"/>
        <v>#REF!</v>
      </c>
      <c r="M74" s="96" t="e">
        <f t="shared" si="13"/>
        <v>#REF!</v>
      </c>
    </row>
    <row r="75" spans="1:15" ht="9.75" customHeight="1" x14ac:dyDescent="0.3">
      <c r="A75" s="255" t="str">
        <f t="shared" si="10"/>
        <v>Alsike Clover</v>
      </c>
      <c r="B75" s="255"/>
      <c r="C75" s="255"/>
      <c r="D75" s="99" t="e">
        <f t="shared" si="11"/>
        <v>#REF!</v>
      </c>
      <c r="E75" s="99" t="e">
        <f t="shared" si="11"/>
        <v>#REF!</v>
      </c>
      <c r="F75" s="96" t="e">
        <f t="shared" si="11"/>
        <v>#REF!</v>
      </c>
      <c r="G75" s="113"/>
      <c r="H75" s="255" t="str">
        <f t="shared" si="12"/>
        <v>Alsike Clover</v>
      </c>
      <c r="I75" s="255"/>
      <c r="J75" s="255"/>
      <c r="K75" s="99" t="e">
        <f t="shared" si="13"/>
        <v>#REF!</v>
      </c>
      <c r="L75" s="99" t="e">
        <f t="shared" si="13"/>
        <v>#REF!</v>
      </c>
      <c r="M75" s="96" t="e">
        <f t="shared" si="13"/>
        <v>#REF!</v>
      </c>
    </row>
    <row r="76" spans="1:15" ht="9.75" customHeight="1" x14ac:dyDescent="0.3">
      <c r="A76" s="255">
        <f t="shared" si="10"/>
        <v>0</v>
      </c>
      <c r="B76" s="255"/>
      <c r="C76" s="255"/>
      <c r="D76" s="99" t="e">
        <f t="shared" si="11"/>
        <v>#REF!</v>
      </c>
      <c r="E76" s="99" t="e">
        <f t="shared" si="11"/>
        <v>#REF!</v>
      </c>
      <c r="F76" s="96" t="e">
        <f t="shared" si="11"/>
        <v>#REF!</v>
      </c>
      <c r="G76" s="113"/>
      <c r="H76" s="255">
        <f t="shared" si="12"/>
        <v>0</v>
      </c>
      <c r="I76" s="255"/>
      <c r="J76" s="255"/>
      <c r="K76" s="99" t="e">
        <f t="shared" si="13"/>
        <v>#REF!</v>
      </c>
      <c r="L76" s="99" t="e">
        <f t="shared" si="13"/>
        <v>#REF!</v>
      </c>
      <c r="M76" s="96" t="e">
        <f t="shared" si="13"/>
        <v>#REF!</v>
      </c>
    </row>
    <row r="77" spans="1:15" ht="9.75" customHeight="1" x14ac:dyDescent="0.3">
      <c r="A77" s="255">
        <f t="shared" si="10"/>
        <v>0</v>
      </c>
      <c r="B77" s="255"/>
      <c r="C77" s="255"/>
      <c r="D77" s="99" t="e">
        <f t="shared" si="11"/>
        <v>#REF!</v>
      </c>
      <c r="E77" s="99" t="e">
        <f t="shared" si="11"/>
        <v>#REF!</v>
      </c>
      <c r="F77" s="96" t="e">
        <f t="shared" si="11"/>
        <v>#REF!</v>
      </c>
      <c r="G77" s="113"/>
      <c r="H77" s="255">
        <f t="shared" si="12"/>
        <v>0</v>
      </c>
      <c r="I77" s="255"/>
      <c r="J77" s="255"/>
      <c r="K77" s="99" t="e">
        <f t="shared" si="13"/>
        <v>#REF!</v>
      </c>
      <c r="L77" s="99" t="e">
        <f t="shared" si="13"/>
        <v>#REF!</v>
      </c>
      <c r="M77" s="96" t="e">
        <f t="shared" si="13"/>
        <v>#REF!</v>
      </c>
    </row>
    <row r="78" spans="1:15" ht="9.75" customHeight="1" x14ac:dyDescent="0.3">
      <c r="A78" s="255">
        <f t="shared" si="10"/>
        <v>0</v>
      </c>
      <c r="B78" s="255"/>
      <c r="C78" s="255"/>
      <c r="D78" s="99" t="e">
        <f t="shared" si="11"/>
        <v>#REF!</v>
      </c>
      <c r="E78" s="99" t="e">
        <f t="shared" si="11"/>
        <v>#REF!</v>
      </c>
      <c r="F78" s="96" t="e">
        <f t="shared" si="11"/>
        <v>#REF!</v>
      </c>
      <c r="G78" s="113"/>
      <c r="H78" s="255">
        <f t="shared" si="12"/>
        <v>0</v>
      </c>
      <c r="I78" s="255"/>
      <c r="J78" s="255"/>
      <c r="K78" s="99" t="e">
        <f t="shared" si="13"/>
        <v>#REF!</v>
      </c>
      <c r="L78" s="99" t="e">
        <f t="shared" si="13"/>
        <v>#REF!</v>
      </c>
      <c r="M78" s="96" t="e">
        <f t="shared" si="13"/>
        <v>#REF!</v>
      </c>
    </row>
    <row r="79" spans="1:15" ht="9.75" customHeight="1" x14ac:dyDescent="0.3">
      <c r="A79" s="125" t="str">
        <f>$A$16</f>
        <v>Other Crop</v>
      </c>
      <c r="B79" s="104">
        <f>$B$16</f>
        <v>0</v>
      </c>
      <c r="C79" s="125" t="str">
        <f>$C$16</f>
        <v>Inert Matter</v>
      </c>
      <c r="D79" s="104">
        <f>$D$16</f>
        <v>0.03</v>
      </c>
      <c r="E79" s="125" t="str">
        <f>$E$16</f>
        <v>Weed Seed</v>
      </c>
      <c r="F79" s="104">
        <f>$F$16</f>
        <v>0.05</v>
      </c>
      <c r="G79" s="92"/>
      <c r="H79" s="125" t="str">
        <f>$A$16</f>
        <v>Other Crop</v>
      </c>
      <c r="I79" s="104">
        <f>$B$16</f>
        <v>0</v>
      </c>
      <c r="J79" s="125" t="str">
        <f>$C$16</f>
        <v>Inert Matter</v>
      </c>
      <c r="K79" s="104">
        <f>$D$16</f>
        <v>0.03</v>
      </c>
      <c r="L79" s="125" t="str">
        <f>$E$16</f>
        <v>Weed Seed</v>
      </c>
      <c r="M79" s="104">
        <f>$F$16</f>
        <v>0.05</v>
      </c>
    </row>
    <row r="80" spans="1:15" ht="9.75" customHeight="1" x14ac:dyDescent="0.3">
      <c r="A80" s="256" t="s">
        <v>124</v>
      </c>
      <c r="B80" s="256"/>
      <c r="C80" s="97" t="str">
        <f>$C$17</f>
        <v>NONE</v>
      </c>
      <c r="D80" s="125" t="s">
        <v>125</v>
      </c>
      <c r="E80" s="118">
        <f>$E$17</f>
        <v>42019</v>
      </c>
      <c r="F80" s="63"/>
      <c r="G80" s="63"/>
      <c r="H80" s="256" t="s">
        <v>124</v>
      </c>
      <c r="I80" s="256"/>
      <c r="J80" s="97" t="str">
        <f>$C$17</f>
        <v>NONE</v>
      </c>
      <c r="K80" s="125" t="s">
        <v>125</v>
      </c>
      <c r="L80" s="118">
        <f>$E$17</f>
        <v>42019</v>
      </c>
      <c r="M80" s="63"/>
    </row>
    <row r="81" spans="1:13" ht="9.75" customHeight="1" x14ac:dyDescent="0.3">
      <c r="A81" s="261" t="s">
        <v>126</v>
      </c>
      <c r="B81" s="261"/>
      <c r="C81" s="261"/>
      <c r="D81" s="261"/>
      <c r="E81" s="261"/>
      <c r="F81" s="261"/>
      <c r="G81" s="85"/>
      <c r="H81" s="261" t="s">
        <v>126</v>
      </c>
      <c r="I81" s="261"/>
      <c r="J81" s="261"/>
      <c r="K81" s="261"/>
      <c r="L81" s="261"/>
      <c r="M81" s="261"/>
    </row>
    <row r="82" spans="1:13" ht="9.75" customHeight="1" x14ac:dyDescent="0.3">
      <c r="A82" s="261"/>
      <c r="B82" s="261"/>
      <c r="C82" s="261"/>
      <c r="D82" s="261"/>
      <c r="E82" s="261"/>
      <c r="F82" s="261"/>
      <c r="G82" s="85"/>
      <c r="H82" s="261"/>
      <c r="I82" s="261"/>
      <c r="J82" s="261"/>
      <c r="K82" s="261"/>
      <c r="L82" s="261"/>
      <c r="M82" s="261"/>
    </row>
    <row r="83" spans="1:13" ht="9.75" customHeight="1" x14ac:dyDescent="0.3">
      <c r="A83" s="261"/>
      <c r="B83" s="261"/>
      <c r="C83" s="261"/>
      <c r="D83" s="261"/>
      <c r="E83" s="261"/>
      <c r="F83" s="261"/>
      <c r="G83" s="85"/>
      <c r="H83" s="261"/>
      <c r="I83" s="261"/>
      <c r="J83" s="261"/>
      <c r="K83" s="261"/>
      <c r="L83" s="261"/>
      <c r="M83" s="261"/>
    </row>
    <row r="84" spans="1:13" ht="9.75" customHeight="1" x14ac:dyDescent="0.3">
      <c r="A84" s="261"/>
      <c r="B84" s="261"/>
      <c r="C84" s="261"/>
      <c r="D84" s="261"/>
      <c r="E84" s="261"/>
      <c r="F84" s="261"/>
      <c r="G84" s="85"/>
      <c r="H84" s="261"/>
      <c r="I84" s="261"/>
      <c r="J84" s="261"/>
      <c r="K84" s="261"/>
      <c r="L84" s="261"/>
      <c r="M84" s="261"/>
    </row>
    <row r="85" spans="1:13" ht="9.75" customHeight="1" x14ac:dyDescent="0.3"/>
    <row r="86" spans="1:13" ht="9.75" customHeight="1" x14ac:dyDescent="0.3"/>
    <row r="87" spans="1:13" ht="9.75" customHeight="1" x14ac:dyDescent="0.3"/>
    <row r="88" spans="1:13" ht="9.75" customHeight="1" x14ac:dyDescent="0.3"/>
    <row r="89" spans="1:13" ht="9.75" customHeight="1" x14ac:dyDescent="0.3"/>
    <row r="90" spans="1:13" ht="9.75" customHeight="1" x14ac:dyDescent="0.3"/>
    <row r="91" spans="1:13" ht="9.75" customHeight="1" x14ac:dyDescent="0.3"/>
    <row r="92" spans="1:13" ht="9.75" customHeight="1" x14ac:dyDescent="0.3"/>
    <row r="93" spans="1:13" ht="9.75" customHeight="1" x14ac:dyDescent="0.3"/>
    <row r="94" spans="1:13" ht="9.75" customHeight="1" x14ac:dyDescent="0.3"/>
    <row r="95" spans="1:13" ht="9.75" customHeight="1" x14ac:dyDescent="0.3"/>
    <row r="96" spans="1:13" ht="9.75" customHeight="1" x14ac:dyDescent="0.3"/>
    <row r="97" ht="9.75" customHeight="1" x14ac:dyDescent="0.3"/>
    <row r="98" ht="9.75" customHeight="1" x14ac:dyDescent="0.3"/>
    <row r="99" ht="9.75" customHeight="1" x14ac:dyDescent="0.3"/>
    <row r="100" ht="9.75" customHeight="1" x14ac:dyDescent="0.3"/>
    <row r="101" ht="9.75" customHeight="1" x14ac:dyDescent="0.3"/>
    <row r="102" ht="9.75" customHeight="1" x14ac:dyDescent="0.3"/>
    <row r="103" ht="9.75" customHeight="1" x14ac:dyDescent="0.3"/>
    <row r="104" ht="9.75" customHeight="1" x14ac:dyDescent="0.3"/>
    <row r="105" ht="9.75" customHeight="1" x14ac:dyDescent="0.3"/>
    <row r="106" ht="9.75" customHeight="1" x14ac:dyDescent="0.3"/>
    <row r="107" ht="9.75" customHeight="1" x14ac:dyDescent="0.3"/>
    <row r="108" ht="9.75" customHeight="1" x14ac:dyDescent="0.3"/>
    <row r="109" ht="9.75" customHeight="1" x14ac:dyDescent="0.3"/>
    <row r="110" ht="9.75" customHeight="1" x14ac:dyDescent="0.3"/>
    <row r="111" ht="9.75" customHeight="1" x14ac:dyDescent="0.3"/>
    <row r="112" ht="9.75" customHeight="1" x14ac:dyDescent="0.3"/>
    <row r="113" ht="9.75" customHeight="1" x14ac:dyDescent="0.3"/>
    <row r="114" ht="9.75" customHeight="1" x14ac:dyDescent="0.3"/>
    <row r="115" ht="9.75" customHeight="1" x14ac:dyDescent="0.3"/>
    <row r="116" ht="9.75" customHeight="1" x14ac:dyDescent="0.3"/>
    <row r="117" ht="9.75" customHeight="1" x14ac:dyDescent="0.3"/>
    <row r="118" ht="9.75" customHeight="1" x14ac:dyDescent="0.3"/>
    <row r="119" ht="9.75" customHeight="1" x14ac:dyDescent="0.3"/>
    <row r="120" ht="9.75" customHeight="1" x14ac:dyDescent="0.3"/>
    <row r="121" ht="9.75" customHeight="1" x14ac:dyDescent="0.3"/>
    <row r="122" ht="9.75" customHeight="1" x14ac:dyDescent="0.3"/>
    <row r="123" ht="9.75" customHeight="1" x14ac:dyDescent="0.3"/>
    <row r="124" ht="9.75" customHeight="1" x14ac:dyDescent="0.3"/>
    <row r="125" ht="9.75" customHeight="1" x14ac:dyDescent="0.3"/>
    <row r="126" ht="9.75" customHeight="1" x14ac:dyDescent="0.3"/>
    <row r="127" ht="9.75" customHeight="1" x14ac:dyDescent="0.3"/>
    <row r="128" ht="9.75" customHeight="1" x14ac:dyDescent="0.3"/>
    <row r="129" ht="9.75" customHeight="1" x14ac:dyDescent="0.3"/>
    <row r="130" ht="9.75" customHeight="1" x14ac:dyDescent="0.3"/>
    <row r="131" ht="9.75" customHeight="1" x14ac:dyDescent="0.3"/>
    <row r="132" ht="9.75" customHeight="1" x14ac:dyDescent="0.3"/>
    <row r="133" ht="9.75" customHeight="1" x14ac:dyDescent="0.3"/>
    <row r="134" ht="9.75" customHeight="1" x14ac:dyDescent="0.3"/>
    <row r="135" ht="9.75" customHeight="1" x14ac:dyDescent="0.3"/>
    <row r="136" ht="9.75" customHeight="1" x14ac:dyDescent="0.3"/>
    <row r="137" ht="9.75" customHeight="1" x14ac:dyDescent="0.3"/>
    <row r="138" ht="9.75" customHeight="1" x14ac:dyDescent="0.3"/>
    <row r="139" ht="9.75" customHeight="1" x14ac:dyDescent="0.3"/>
    <row r="140" ht="9.75" customHeight="1" x14ac:dyDescent="0.3"/>
    <row r="141" ht="9.75" customHeight="1" x14ac:dyDescent="0.3"/>
    <row r="142" ht="9.75" customHeight="1" x14ac:dyDescent="0.3"/>
    <row r="143" ht="9.75" customHeight="1" x14ac:dyDescent="0.3"/>
    <row r="144" ht="9.75" customHeight="1" x14ac:dyDescent="0.3"/>
    <row r="145" ht="9.75" customHeight="1" x14ac:dyDescent="0.3"/>
    <row r="146" ht="9.75" customHeight="1" x14ac:dyDescent="0.3"/>
    <row r="147" ht="9.75" customHeight="1" x14ac:dyDescent="0.3"/>
    <row r="148" ht="9.75" customHeight="1" x14ac:dyDescent="0.3"/>
    <row r="149" ht="9.75" customHeight="1" x14ac:dyDescent="0.3"/>
    <row r="150" ht="9.75" customHeight="1" x14ac:dyDescent="0.3"/>
    <row r="151" ht="9.75" customHeight="1" x14ac:dyDescent="0.3"/>
    <row r="152" ht="9.75" customHeight="1" x14ac:dyDescent="0.3"/>
    <row r="153" ht="9.75" customHeight="1" x14ac:dyDescent="0.3"/>
    <row r="154" ht="9.75" customHeight="1" x14ac:dyDescent="0.3"/>
    <row r="155" ht="9.75" customHeight="1" x14ac:dyDescent="0.3"/>
    <row r="156" ht="9.75" customHeight="1" x14ac:dyDescent="0.3"/>
    <row r="157" ht="9.75" customHeight="1" x14ac:dyDescent="0.3"/>
    <row r="158" ht="9.75" customHeight="1" x14ac:dyDescent="0.3"/>
    <row r="159" ht="9.75" customHeight="1" x14ac:dyDescent="0.3"/>
    <row r="160" ht="9.75" customHeight="1" x14ac:dyDescent="0.3"/>
    <row r="161" ht="9.75" customHeight="1" x14ac:dyDescent="0.3"/>
    <row r="162" ht="9.75" customHeight="1" x14ac:dyDescent="0.3"/>
    <row r="163" ht="9.75" customHeight="1" x14ac:dyDescent="0.3"/>
    <row r="164" ht="9.75" customHeight="1" x14ac:dyDescent="0.3"/>
    <row r="165" ht="9.75" customHeight="1" x14ac:dyDescent="0.3"/>
    <row r="166" ht="9.75" customHeight="1" x14ac:dyDescent="0.3"/>
    <row r="167" ht="9.75" customHeight="1" x14ac:dyDescent="0.3"/>
    <row r="168" ht="9.75" customHeight="1" x14ac:dyDescent="0.3"/>
    <row r="169" ht="9.75" customHeight="1" x14ac:dyDescent="0.3"/>
    <row r="170" ht="9.75" customHeight="1" x14ac:dyDescent="0.3"/>
    <row r="171" ht="9.75" customHeight="1" x14ac:dyDescent="0.3"/>
    <row r="172" ht="9.75" customHeight="1" x14ac:dyDescent="0.3"/>
    <row r="173" ht="9.75" customHeight="1" x14ac:dyDescent="0.3"/>
    <row r="174" ht="9.75" customHeight="1" x14ac:dyDescent="0.3"/>
    <row r="175" ht="9.75" customHeight="1" x14ac:dyDescent="0.3"/>
    <row r="176" ht="9.75" customHeight="1" x14ac:dyDescent="0.3"/>
    <row r="177" ht="9.75" customHeight="1" x14ac:dyDescent="0.3"/>
    <row r="178" ht="9.75" customHeight="1" x14ac:dyDescent="0.3"/>
    <row r="179" ht="9.75" customHeight="1" x14ac:dyDescent="0.3"/>
    <row r="180" ht="9.75" customHeight="1" x14ac:dyDescent="0.3"/>
    <row r="181" ht="9.75" customHeight="1" x14ac:dyDescent="0.3"/>
    <row r="182" ht="9.75" customHeight="1" x14ac:dyDescent="0.3"/>
    <row r="183" ht="9.75" customHeight="1" x14ac:dyDescent="0.3"/>
    <row r="184" ht="9.75" customHeight="1" x14ac:dyDescent="0.3"/>
    <row r="185" ht="9.75" customHeight="1" x14ac:dyDescent="0.3"/>
    <row r="186" ht="9.75" customHeight="1" x14ac:dyDescent="0.3"/>
    <row r="187" ht="9.75" customHeight="1" x14ac:dyDescent="0.3"/>
    <row r="188" ht="9.75" customHeight="1" x14ac:dyDescent="0.3"/>
    <row r="189" ht="9.75" customHeight="1" x14ac:dyDescent="0.3"/>
    <row r="190" ht="9.75" customHeight="1" x14ac:dyDescent="0.3"/>
    <row r="191" ht="9.75" customHeight="1" x14ac:dyDescent="0.3"/>
    <row r="192" ht="9.75" customHeight="1" x14ac:dyDescent="0.3"/>
    <row r="193" ht="9.75" customHeight="1" x14ac:dyDescent="0.3"/>
    <row r="194" ht="9.75" customHeight="1" x14ac:dyDescent="0.3"/>
    <row r="195" ht="9.75" customHeight="1" x14ac:dyDescent="0.3"/>
    <row r="196" ht="9.75" customHeight="1" x14ac:dyDescent="0.3"/>
    <row r="197" ht="9.75" customHeight="1" x14ac:dyDescent="0.3"/>
    <row r="198" ht="9.75" customHeight="1" x14ac:dyDescent="0.3"/>
    <row r="199" ht="9.75" customHeight="1" x14ac:dyDescent="0.3"/>
    <row r="200" ht="9.75" customHeight="1" x14ac:dyDescent="0.3"/>
    <row r="201" ht="9.75" customHeight="1" x14ac:dyDescent="0.3"/>
    <row r="202" ht="9.75" customHeight="1" x14ac:dyDescent="0.3"/>
    <row r="203" ht="9.75" customHeight="1" x14ac:dyDescent="0.3"/>
    <row r="204" ht="9.75" customHeight="1" x14ac:dyDescent="0.3"/>
    <row r="205" ht="9.75" customHeight="1" x14ac:dyDescent="0.3"/>
    <row r="206" ht="9.75" customHeight="1" x14ac:dyDescent="0.3"/>
    <row r="207" ht="9.75" customHeight="1" x14ac:dyDescent="0.3"/>
    <row r="208" ht="9.75" customHeight="1" x14ac:dyDescent="0.3"/>
    <row r="209" ht="9.75" customHeight="1" x14ac:dyDescent="0.3"/>
    <row r="210" ht="9.75" customHeight="1" x14ac:dyDescent="0.3"/>
    <row r="211" ht="9.75" customHeight="1" x14ac:dyDescent="0.3"/>
    <row r="212" ht="9.75" customHeight="1" x14ac:dyDescent="0.3"/>
    <row r="213" ht="9.75" customHeight="1" x14ac:dyDescent="0.3"/>
    <row r="214" ht="9.75" customHeight="1" x14ac:dyDescent="0.3"/>
    <row r="215" ht="9.75" customHeight="1" x14ac:dyDescent="0.3"/>
    <row r="216" ht="9.75" customHeight="1" x14ac:dyDescent="0.3"/>
    <row r="217" ht="9.75" customHeight="1" x14ac:dyDescent="0.3"/>
    <row r="218" ht="9.75" customHeight="1" x14ac:dyDescent="0.3"/>
    <row r="219" ht="9.75" customHeight="1" x14ac:dyDescent="0.3"/>
    <row r="220" ht="9.75" customHeight="1" x14ac:dyDescent="0.3"/>
    <row r="221" ht="9.75" customHeight="1" x14ac:dyDescent="0.3"/>
    <row r="222" ht="9.75" customHeight="1" x14ac:dyDescent="0.3"/>
    <row r="223" ht="9.75" customHeight="1" x14ac:dyDescent="0.3"/>
    <row r="224" ht="9.75" customHeight="1" x14ac:dyDescent="0.3"/>
    <row r="225" ht="9.75" customHeight="1" x14ac:dyDescent="0.3"/>
    <row r="226" ht="9.75" customHeight="1" x14ac:dyDescent="0.3"/>
    <row r="227" ht="10.5" customHeight="1" x14ac:dyDescent="0.3"/>
    <row r="228" ht="10.5" customHeight="1" x14ac:dyDescent="0.3"/>
    <row r="229" ht="10.5" customHeight="1" x14ac:dyDescent="0.3"/>
    <row r="230" ht="10.5" customHeight="1" x14ac:dyDescent="0.3"/>
    <row r="231" ht="10.5" customHeight="1" x14ac:dyDescent="0.3"/>
    <row r="232" ht="10.5" customHeight="1" x14ac:dyDescent="0.3"/>
    <row r="233" ht="10.5" customHeight="1" x14ac:dyDescent="0.3"/>
    <row r="234" ht="10.5" customHeight="1" x14ac:dyDescent="0.3"/>
    <row r="235" ht="10.5" customHeight="1" x14ac:dyDescent="0.3"/>
    <row r="236" ht="10.5" customHeight="1" x14ac:dyDescent="0.3"/>
    <row r="237" ht="10.5" customHeight="1" x14ac:dyDescent="0.3"/>
    <row r="238" ht="10.5" customHeight="1" x14ac:dyDescent="0.3"/>
    <row r="239" ht="10.5" customHeight="1" x14ac:dyDescent="0.3"/>
    <row r="240" ht="10.5" customHeight="1" x14ac:dyDescent="0.3"/>
    <row r="241" ht="10.5" customHeight="1" x14ac:dyDescent="0.3"/>
    <row r="242" ht="10.5" customHeight="1" x14ac:dyDescent="0.3"/>
    <row r="243" ht="10.5" customHeight="1" x14ac:dyDescent="0.3"/>
    <row r="244" ht="10.5" customHeight="1" x14ac:dyDescent="0.3"/>
    <row r="245" ht="10.5" customHeight="1" x14ac:dyDescent="0.3"/>
    <row r="246" ht="10.5" customHeight="1" x14ac:dyDescent="0.3"/>
    <row r="247" ht="10.5" customHeight="1" x14ac:dyDescent="0.3"/>
    <row r="248" ht="10.5" customHeight="1" x14ac:dyDescent="0.3"/>
    <row r="249" ht="10.5" customHeight="1" x14ac:dyDescent="0.3"/>
    <row r="250" ht="10.5" customHeight="1" x14ac:dyDescent="0.3"/>
    <row r="251" ht="10.5" customHeight="1" x14ac:dyDescent="0.3"/>
    <row r="252" ht="10.5" customHeight="1" x14ac:dyDescent="0.3"/>
    <row r="253" ht="10.5" customHeight="1" x14ac:dyDescent="0.3"/>
    <row r="254" ht="10.5" customHeight="1" x14ac:dyDescent="0.3"/>
    <row r="255" ht="10.5" customHeight="1" x14ac:dyDescent="0.3"/>
    <row r="256" ht="10.5" customHeight="1" x14ac:dyDescent="0.3"/>
    <row r="257" ht="10.5" customHeight="1" x14ac:dyDescent="0.3"/>
    <row r="258" ht="10.5" customHeight="1" x14ac:dyDescent="0.3"/>
    <row r="259" ht="10.5" customHeight="1" x14ac:dyDescent="0.3"/>
    <row r="260" ht="10.5" customHeight="1" x14ac:dyDescent="0.3"/>
    <row r="261" ht="10.5" customHeight="1" x14ac:dyDescent="0.3"/>
    <row r="262" ht="10.5" customHeight="1" x14ac:dyDescent="0.3"/>
    <row r="263" ht="10.5" customHeight="1" x14ac:dyDescent="0.3"/>
    <row r="264" ht="10.5" customHeight="1" x14ac:dyDescent="0.3"/>
    <row r="265" ht="10.5" customHeight="1" x14ac:dyDescent="0.3"/>
    <row r="266" ht="10.5" customHeight="1" x14ac:dyDescent="0.3"/>
    <row r="267" ht="10.5" customHeight="1" x14ac:dyDescent="0.3"/>
    <row r="268" ht="10.5" customHeight="1" x14ac:dyDescent="0.3"/>
    <row r="269" ht="10.5" customHeight="1" x14ac:dyDescent="0.3"/>
    <row r="270" ht="10.5" customHeight="1" x14ac:dyDescent="0.3"/>
    <row r="271" ht="10.5" customHeight="1" x14ac:dyDescent="0.3"/>
    <row r="272" ht="10.5" customHeight="1" x14ac:dyDescent="0.3"/>
    <row r="273" ht="10.5" customHeight="1" x14ac:dyDescent="0.3"/>
    <row r="274" ht="10.5" customHeight="1" x14ac:dyDescent="0.3"/>
    <row r="275" ht="10.5" customHeight="1" x14ac:dyDescent="0.3"/>
    <row r="276" ht="10.5" customHeight="1" x14ac:dyDescent="0.3"/>
    <row r="277" ht="10.5" customHeight="1" x14ac:dyDescent="0.3"/>
    <row r="278" ht="10.5" customHeight="1" x14ac:dyDescent="0.3"/>
    <row r="279" ht="10.5" customHeight="1" x14ac:dyDescent="0.3"/>
    <row r="280" ht="10.5" customHeight="1" x14ac:dyDescent="0.3"/>
    <row r="281" ht="10.5" customHeight="1" x14ac:dyDescent="0.3"/>
    <row r="282" ht="10.5" customHeight="1" x14ac:dyDescent="0.3"/>
    <row r="283" ht="10.5" customHeight="1" x14ac:dyDescent="0.3"/>
    <row r="284" ht="10.5" customHeight="1" x14ac:dyDescent="0.3"/>
    <row r="285" ht="10.5" customHeight="1" x14ac:dyDescent="0.3"/>
    <row r="286" ht="10.5" customHeight="1" x14ac:dyDescent="0.3"/>
    <row r="287" ht="10.5" customHeight="1" x14ac:dyDescent="0.3"/>
    <row r="288" ht="10.5" customHeight="1" x14ac:dyDescent="0.3"/>
    <row r="289" ht="10.5" customHeight="1" x14ac:dyDescent="0.3"/>
    <row r="290" ht="10.5" customHeight="1" x14ac:dyDescent="0.3"/>
    <row r="291" ht="10.5" customHeight="1" x14ac:dyDescent="0.3"/>
    <row r="292" ht="10.5" customHeight="1" x14ac:dyDescent="0.3"/>
    <row r="293" ht="10.5" customHeight="1" x14ac:dyDescent="0.3"/>
    <row r="294" ht="10.5" customHeight="1" x14ac:dyDescent="0.3"/>
    <row r="295" ht="10.5" customHeight="1" x14ac:dyDescent="0.3"/>
    <row r="296" ht="10.5" customHeight="1" x14ac:dyDescent="0.3"/>
    <row r="297" ht="10.5" customHeight="1" x14ac:dyDescent="0.3"/>
    <row r="298" ht="10.5" customHeight="1" x14ac:dyDescent="0.3"/>
    <row r="299" ht="10.5" customHeight="1" x14ac:dyDescent="0.3"/>
  </sheetData>
  <mergeCells count="104">
    <mergeCell ref="A74:C74"/>
    <mergeCell ref="H74:J74"/>
    <mergeCell ref="A75:C75"/>
    <mergeCell ref="H75:J75"/>
    <mergeCell ref="A76:C76"/>
    <mergeCell ref="H76:J76"/>
    <mergeCell ref="A81:F84"/>
    <mergeCell ref="H81:M84"/>
    <mergeCell ref="A77:C77"/>
    <mergeCell ref="H77:J77"/>
    <mergeCell ref="A78:C78"/>
    <mergeCell ref="H78:J78"/>
    <mergeCell ref="A80:B80"/>
    <mergeCell ref="H80:I80"/>
    <mergeCell ref="A73:C73"/>
    <mergeCell ref="H73:J73"/>
    <mergeCell ref="A54:C54"/>
    <mergeCell ref="H54:J54"/>
    <mergeCell ref="A55:C55"/>
    <mergeCell ref="H55:J55"/>
    <mergeCell ref="A56:C56"/>
    <mergeCell ref="H56:J56"/>
    <mergeCell ref="A57:C57"/>
    <mergeCell ref="H57:J57"/>
    <mergeCell ref="A59:B59"/>
    <mergeCell ref="H59:I59"/>
    <mergeCell ref="A60:F63"/>
    <mergeCell ref="H60:M63"/>
    <mergeCell ref="A64:F66"/>
    <mergeCell ref="H64:M66"/>
    <mergeCell ref="A67:F67"/>
    <mergeCell ref="H67:M67"/>
    <mergeCell ref="A68:F68"/>
    <mergeCell ref="H68:M68"/>
    <mergeCell ref="A70:D70"/>
    <mergeCell ref="H70:K70"/>
    <mergeCell ref="A72:C72"/>
    <mergeCell ref="H72:J72"/>
    <mergeCell ref="A53:C53"/>
    <mergeCell ref="H53:J53"/>
    <mergeCell ref="A34:C34"/>
    <mergeCell ref="H34:J34"/>
    <mergeCell ref="A35:C35"/>
    <mergeCell ref="H35:J35"/>
    <mergeCell ref="A36:C36"/>
    <mergeCell ref="H36:J36"/>
    <mergeCell ref="A38:B38"/>
    <mergeCell ref="H38:I38"/>
    <mergeCell ref="A39:F42"/>
    <mergeCell ref="H39:M42"/>
    <mergeCell ref="A43:F45"/>
    <mergeCell ref="H43:M45"/>
    <mergeCell ref="A46:F46"/>
    <mergeCell ref="H46:M46"/>
    <mergeCell ref="A47:F47"/>
    <mergeCell ref="H47:M47"/>
    <mergeCell ref="A49:D49"/>
    <mergeCell ref="H49:K49"/>
    <mergeCell ref="A51:C51"/>
    <mergeCell ref="H51:J51"/>
    <mergeCell ref="A52:C52"/>
    <mergeCell ref="H52:J52"/>
    <mergeCell ref="A33:C33"/>
    <mergeCell ref="H33:J33"/>
    <mergeCell ref="A14:C14"/>
    <mergeCell ref="H14:J14"/>
    <mergeCell ref="A15:C15"/>
    <mergeCell ref="H15:J15"/>
    <mergeCell ref="A17:B17"/>
    <mergeCell ref="H17:I17"/>
    <mergeCell ref="A18:F21"/>
    <mergeCell ref="H18:M21"/>
    <mergeCell ref="A22:F24"/>
    <mergeCell ref="H22:M24"/>
    <mergeCell ref="A25:F25"/>
    <mergeCell ref="H25:M25"/>
    <mergeCell ref="A26:F26"/>
    <mergeCell ref="H26:M26"/>
    <mergeCell ref="A28:D28"/>
    <mergeCell ref="H28:K28"/>
    <mergeCell ref="A30:C30"/>
    <mergeCell ref="H30:J30"/>
    <mergeCell ref="A31:C31"/>
    <mergeCell ref="H31:J31"/>
    <mergeCell ref="A32:C32"/>
    <mergeCell ref="H32:J32"/>
    <mergeCell ref="A13:C13"/>
    <mergeCell ref="H13:J13"/>
    <mergeCell ref="A1:F3"/>
    <mergeCell ref="H1:M3"/>
    <mergeCell ref="A4:F4"/>
    <mergeCell ref="H4:M4"/>
    <mergeCell ref="A5:F5"/>
    <mergeCell ref="H5:M5"/>
    <mergeCell ref="A7:D7"/>
    <mergeCell ref="H7:K7"/>
    <mergeCell ref="A9:B9"/>
    <mergeCell ref="H9:J9"/>
    <mergeCell ref="A10:C10"/>
    <mergeCell ref="H10:J10"/>
    <mergeCell ref="A11:C11"/>
    <mergeCell ref="H11:J11"/>
    <mergeCell ref="A12:C12"/>
    <mergeCell ref="H12:J12"/>
  </mergeCells>
  <pageMargins left="0" right="0" top="0" bottom="0" header="0" footer="0"/>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X25"/>
  <sheetViews>
    <sheetView workbookViewId="0"/>
  </sheetViews>
  <sheetFormatPr defaultRowHeight="14.4" x14ac:dyDescent="0.3"/>
  <cols>
    <col min="1" max="1" width="3" style="132" bestFit="1" customWidth="1"/>
    <col min="2" max="2" width="26.33203125" style="131" bestFit="1" customWidth="1"/>
    <col min="3" max="3" width="27" style="131" bestFit="1" customWidth="1"/>
    <col min="4" max="4" width="6.88671875" style="131" bestFit="1" customWidth="1"/>
    <col min="5" max="5" width="23.88671875" style="131" bestFit="1" customWidth="1"/>
    <col min="6" max="6" width="6.88671875" style="131" bestFit="1" customWidth="1"/>
    <col min="7" max="7" width="28.109375" style="131" bestFit="1" customWidth="1"/>
    <col min="8" max="8" width="6.88671875" style="131" bestFit="1" customWidth="1"/>
    <col min="9" max="9" width="28" style="131" bestFit="1" customWidth="1"/>
    <col min="10" max="10" width="6" style="131" bestFit="1" customWidth="1"/>
    <col min="11" max="11" width="20" style="131" bestFit="1" customWidth="1"/>
    <col min="12" max="12" width="6" style="131" bestFit="1" customWidth="1"/>
    <col min="13" max="13" width="17.88671875" style="131" bestFit="1" customWidth="1"/>
    <col min="14" max="14" width="7.5546875" style="131" bestFit="1" customWidth="1"/>
    <col min="15" max="15" width="14.44140625" bestFit="1" customWidth="1"/>
    <col min="16" max="16" width="7.5546875" bestFit="1" customWidth="1"/>
    <col min="17" max="17" width="14.5546875" bestFit="1" customWidth="1"/>
    <col min="18" max="18" width="7.5546875" bestFit="1" customWidth="1"/>
    <col min="19" max="19" width="9.5546875" bestFit="1" customWidth="1"/>
    <col min="20" max="20" width="7.5546875" bestFit="1" customWidth="1"/>
    <col min="21" max="21" width="11.33203125" bestFit="1" customWidth="1"/>
    <col min="22" max="22" width="7.5546875" bestFit="1" customWidth="1"/>
    <col min="23" max="23" width="19.6640625" bestFit="1" customWidth="1"/>
  </cols>
  <sheetData>
    <row r="1" spans="1:24" ht="23.4" x14ac:dyDescent="0.3">
      <c r="A1" s="134"/>
      <c r="B1" s="133" t="s">
        <v>160</v>
      </c>
      <c r="C1" s="134" t="s">
        <v>159</v>
      </c>
      <c r="D1" s="134" t="s">
        <v>156</v>
      </c>
      <c r="E1" s="134" t="s">
        <v>158</v>
      </c>
      <c r="F1" s="134" t="s">
        <v>156</v>
      </c>
      <c r="G1" s="134" t="s">
        <v>157</v>
      </c>
      <c r="H1" s="134" t="s">
        <v>156</v>
      </c>
      <c r="I1" s="134" t="s">
        <v>155</v>
      </c>
      <c r="J1" s="134" t="s">
        <v>153</v>
      </c>
      <c r="K1" s="134" t="s">
        <v>154</v>
      </c>
      <c r="L1" s="134" t="s">
        <v>153</v>
      </c>
      <c r="M1" s="134" t="s">
        <v>152</v>
      </c>
      <c r="N1" s="134" t="s">
        <v>151</v>
      </c>
      <c r="O1" s="134" t="s">
        <v>171</v>
      </c>
      <c r="P1" s="134" t="s">
        <v>151</v>
      </c>
      <c r="Q1" s="134" t="s">
        <v>172</v>
      </c>
      <c r="R1" s="134" t="s">
        <v>151</v>
      </c>
      <c r="S1" s="134" t="s">
        <v>173</v>
      </c>
      <c r="T1" s="134" t="s">
        <v>151</v>
      </c>
      <c r="U1" s="134" t="s">
        <v>175</v>
      </c>
      <c r="V1" s="134" t="s">
        <v>151</v>
      </c>
      <c r="W1" s="134" t="s">
        <v>177</v>
      </c>
      <c r="X1" s="135"/>
    </row>
    <row r="2" spans="1:24" x14ac:dyDescent="0.3">
      <c r="A2" s="132">
        <v>1</v>
      </c>
      <c r="B2" s="137" t="s">
        <v>150</v>
      </c>
      <c r="C2" s="131" t="s">
        <v>148</v>
      </c>
      <c r="D2" s="131">
        <v>0.25</v>
      </c>
      <c r="E2" s="131" t="s">
        <v>147</v>
      </c>
      <c r="F2" s="131">
        <v>0.25</v>
      </c>
      <c r="G2" s="131" t="s">
        <v>146</v>
      </c>
      <c r="H2" s="131">
        <v>0.25</v>
      </c>
      <c r="I2" s="131" t="s">
        <v>145</v>
      </c>
      <c r="J2" s="131">
        <v>0.25</v>
      </c>
      <c r="O2" s="131"/>
      <c r="P2" s="131"/>
      <c r="Q2" s="131"/>
      <c r="R2" s="131"/>
      <c r="S2" s="131"/>
      <c r="T2" s="131"/>
      <c r="U2" s="131"/>
      <c r="V2" s="131"/>
      <c r="W2" s="131" t="s">
        <v>156</v>
      </c>
      <c r="X2" s="131"/>
    </row>
    <row r="3" spans="1:24" x14ac:dyDescent="0.3">
      <c r="A3" s="132">
        <v>2</v>
      </c>
      <c r="B3" s="137" t="s">
        <v>149</v>
      </c>
      <c r="C3" s="131" t="s">
        <v>148</v>
      </c>
      <c r="D3" s="131">
        <v>0.22</v>
      </c>
      <c r="E3" s="131" t="s">
        <v>147</v>
      </c>
      <c r="F3" s="131">
        <v>0.22</v>
      </c>
      <c r="G3" s="131" t="s">
        <v>146</v>
      </c>
      <c r="H3" s="131">
        <v>0.22</v>
      </c>
      <c r="I3" s="131" t="s">
        <v>145</v>
      </c>
      <c r="J3" s="131">
        <v>0.22</v>
      </c>
      <c r="K3" s="131" t="s">
        <v>144</v>
      </c>
      <c r="L3" s="131">
        <v>7.0000000000000007E-2</v>
      </c>
      <c r="M3" s="131" t="s">
        <v>143</v>
      </c>
      <c r="N3" s="131">
        <v>0.05</v>
      </c>
      <c r="O3" s="131"/>
      <c r="P3" s="131"/>
      <c r="Q3" s="131"/>
      <c r="R3" s="131"/>
      <c r="S3" s="131"/>
      <c r="T3" s="131"/>
      <c r="U3" s="131"/>
      <c r="V3" s="131"/>
      <c r="W3" s="131" t="s">
        <v>156</v>
      </c>
      <c r="X3" s="131"/>
    </row>
    <row r="4" spans="1:24" x14ac:dyDescent="0.3">
      <c r="A4" s="132">
        <v>3</v>
      </c>
      <c r="B4" s="137" t="s">
        <v>142</v>
      </c>
      <c r="C4" s="131" t="s">
        <v>148</v>
      </c>
      <c r="D4" s="131">
        <v>22.5</v>
      </c>
      <c r="E4" s="131" t="s">
        <v>147</v>
      </c>
      <c r="F4" s="131">
        <v>22.5</v>
      </c>
      <c r="G4" s="131" t="s">
        <v>146</v>
      </c>
      <c r="H4" s="131">
        <v>22.5</v>
      </c>
      <c r="I4" s="131" t="s">
        <v>145</v>
      </c>
      <c r="J4" s="131">
        <v>22.5</v>
      </c>
      <c r="K4" s="131" t="s">
        <v>143</v>
      </c>
      <c r="L4" s="131">
        <v>0.1</v>
      </c>
      <c r="O4" s="131"/>
      <c r="P4" s="131"/>
      <c r="Q4" s="131"/>
      <c r="R4" s="131"/>
      <c r="S4" s="131"/>
      <c r="T4" s="131"/>
      <c r="U4" s="131"/>
      <c r="V4" s="131"/>
      <c r="W4" s="131" t="s">
        <v>156</v>
      </c>
      <c r="X4" s="131"/>
    </row>
    <row r="5" spans="1:24" x14ac:dyDescent="0.3">
      <c r="A5" s="132">
        <v>4</v>
      </c>
      <c r="B5" s="137" t="s">
        <v>141</v>
      </c>
      <c r="C5" s="136" t="s">
        <v>181</v>
      </c>
      <c r="D5" s="131">
        <v>0.25</v>
      </c>
      <c r="E5" s="131" t="s">
        <v>182</v>
      </c>
      <c r="F5" s="131">
        <v>0.25</v>
      </c>
      <c r="G5" s="131" t="s">
        <v>183</v>
      </c>
      <c r="H5" s="131">
        <v>0.25</v>
      </c>
      <c r="I5" s="131" t="s">
        <v>184</v>
      </c>
      <c r="J5" s="131">
        <v>0.25</v>
      </c>
      <c r="O5" s="131"/>
      <c r="P5" s="131"/>
      <c r="Q5" s="131"/>
      <c r="R5" s="131"/>
      <c r="S5" s="131"/>
      <c r="T5" s="131"/>
      <c r="U5" s="131"/>
      <c r="V5" s="131"/>
      <c r="W5" s="131" t="s">
        <v>156</v>
      </c>
      <c r="X5" s="131"/>
    </row>
    <row r="6" spans="1:24" x14ac:dyDescent="0.3">
      <c r="A6" s="132">
        <v>5</v>
      </c>
      <c r="B6" s="137" t="s">
        <v>140</v>
      </c>
      <c r="O6" s="131"/>
      <c r="P6" s="131"/>
      <c r="Q6" s="131"/>
      <c r="R6" s="131"/>
      <c r="S6" s="131"/>
      <c r="T6" s="131"/>
      <c r="U6" s="131"/>
      <c r="V6" s="131"/>
      <c r="W6" s="131" t="s">
        <v>156</v>
      </c>
      <c r="X6" s="131"/>
    </row>
    <row r="7" spans="1:24" x14ac:dyDescent="0.3">
      <c r="A7" s="132">
        <v>6</v>
      </c>
      <c r="B7" s="137" t="s">
        <v>139</v>
      </c>
      <c r="O7" s="131"/>
      <c r="P7" s="131"/>
      <c r="Q7" s="131"/>
      <c r="R7" s="131"/>
      <c r="S7" s="131"/>
      <c r="T7" s="131"/>
      <c r="U7" s="131"/>
      <c r="V7" s="131"/>
      <c r="W7" s="131" t="s">
        <v>156</v>
      </c>
      <c r="X7" s="131"/>
    </row>
    <row r="8" spans="1:24" x14ac:dyDescent="0.3">
      <c r="A8" s="132">
        <v>7</v>
      </c>
      <c r="B8" s="137" t="s">
        <v>138</v>
      </c>
      <c r="O8" s="131"/>
      <c r="P8" s="131"/>
      <c r="Q8" s="131"/>
      <c r="R8" s="131"/>
      <c r="S8" s="131"/>
      <c r="T8" s="131"/>
      <c r="U8" s="131"/>
      <c r="V8" s="131"/>
      <c r="W8" s="131" t="s">
        <v>156</v>
      </c>
      <c r="X8" s="131"/>
    </row>
    <row r="9" spans="1:24" x14ac:dyDescent="0.3">
      <c r="A9" s="132">
        <v>8</v>
      </c>
      <c r="B9" s="137" t="s">
        <v>137</v>
      </c>
      <c r="C9" s="131" t="s">
        <v>166</v>
      </c>
      <c r="D9" s="131">
        <v>0.25</v>
      </c>
      <c r="E9" s="131" t="s">
        <v>81</v>
      </c>
      <c r="F9" s="131">
        <v>0.2</v>
      </c>
      <c r="G9" s="131" t="s">
        <v>40</v>
      </c>
      <c r="H9" s="131">
        <v>0.15</v>
      </c>
      <c r="I9" s="131" t="s">
        <v>32</v>
      </c>
      <c r="J9" s="131">
        <v>0.15</v>
      </c>
      <c r="K9" s="131" t="s">
        <v>20</v>
      </c>
      <c r="L9" s="131">
        <v>0.25</v>
      </c>
      <c r="O9" s="131"/>
      <c r="P9" s="131"/>
      <c r="Q9" s="131"/>
      <c r="R9" s="131"/>
      <c r="S9" s="131"/>
      <c r="T9" s="131"/>
      <c r="U9" s="131"/>
      <c r="V9" s="131"/>
      <c r="W9" s="131" t="s">
        <v>156</v>
      </c>
      <c r="X9" s="131"/>
    </row>
    <row r="10" spans="1:24" x14ac:dyDescent="0.3">
      <c r="A10" s="132">
        <v>9</v>
      </c>
      <c r="B10" s="137" t="s">
        <v>136</v>
      </c>
      <c r="C10" s="131" t="s">
        <v>24</v>
      </c>
      <c r="D10" s="131">
        <v>0.25</v>
      </c>
      <c r="E10" s="131" t="s">
        <v>83</v>
      </c>
      <c r="F10" s="131">
        <v>0.25</v>
      </c>
      <c r="G10" s="131" t="s">
        <v>80</v>
      </c>
      <c r="H10" s="131">
        <v>0.24</v>
      </c>
      <c r="I10" s="131" t="s">
        <v>40</v>
      </c>
      <c r="J10" s="131">
        <v>0.16</v>
      </c>
      <c r="K10" s="131" t="s">
        <v>33</v>
      </c>
      <c r="L10" s="131">
        <v>0.1</v>
      </c>
      <c r="O10" s="131"/>
      <c r="P10" s="131"/>
      <c r="Q10" s="131"/>
      <c r="R10" s="131"/>
      <c r="S10" s="131"/>
      <c r="T10" s="131"/>
      <c r="U10" s="131"/>
      <c r="V10" s="131"/>
      <c r="W10" s="131" t="s">
        <v>156</v>
      </c>
      <c r="X10" s="131"/>
    </row>
    <row r="11" spans="1:24" x14ac:dyDescent="0.3">
      <c r="A11" s="132">
        <v>10</v>
      </c>
      <c r="B11" s="137" t="s">
        <v>135</v>
      </c>
      <c r="C11" s="131" t="s">
        <v>40</v>
      </c>
      <c r="D11" s="131">
        <v>0.5</v>
      </c>
      <c r="E11" s="131" t="s">
        <v>80</v>
      </c>
      <c r="F11" s="131">
        <v>0.5</v>
      </c>
      <c r="O11" s="131"/>
      <c r="P11" s="131"/>
      <c r="Q11" s="131"/>
      <c r="R11" s="131"/>
      <c r="S11" s="131"/>
      <c r="T11" s="131"/>
      <c r="U11" s="131"/>
      <c r="V11" s="131"/>
      <c r="W11" s="131" t="s">
        <v>156</v>
      </c>
      <c r="X11" s="131"/>
    </row>
    <row r="12" spans="1:24" x14ac:dyDescent="0.3">
      <c r="A12" s="132">
        <v>11</v>
      </c>
      <c r="B12" s="137" t="s">
        <v>161</v>
      </c>
      <c r="C12" s="131" t="s">
        <v>40</v>
      </c>
      <c r="D12" s="131">
        <v>5</v>
      </c>
      <c r="E12" s="131" t="s">
        <v>167</v>
      </c>
      <c r="F12" s="131">
        <v>3.5</v>
      </c>
      <c r="G12" s="131" t="s">
        <v>74</v>
      </c>
      <c r="H12" s="131">
        <v>3</v>
      </c>
      <c r="O12" s="131"/>
      <c r="P12" s="131"/>
      <c r="Q12" s="131"/>
      <c r="R12" s="131"/>
      <c r="S12" s="131"/>
      <c r="T12" s="131"/>
      <c r="U12" s="131"/>
      <c r="V12" s="131"/>
      <c r="W12" s="131" t="s">
        <v>178</v>
      </c>
      <c r="X12" s="131"/>
    </row>
    <row r="13" spans="1:24" x14ac:dyDescent="0.3">
      <c r="A13" s="132">
        <v>12</v>
      </c>
      <c r="B13" s="137" t="s">
        <v>169</v>
      </c>
      <c r="C13" s="131" t="s">
        <v>91</v>
      </c>
      <c r="D13" s="131">
        <v>2</v>
      </c>
      <c r="E13" s="131" t="s">
        <v>75</v>
      </c>
      <c r="F13" s="131">
        <v>1.5</v>
      </c>
      <c r="G13" s="131" t="s">
        <v>76</v>
      </c>
      <c r="H13" s="131">
        <v>1.5</v>
      </c>
      <c r="I13" s="131" t="s">
        <v>87</v>
      </c>
      <c r="J13" s="131">
        <v>1.5</v>
      </c>
      <c r="K13" s="131" t="s">
        <v>77</v>
      </c>
      <c r="L13" s="131">
        <v>1</v>
      </c>
      <c r="M13" s="131" t="s">
        <v>78</v>
      </c>
      <c r="N13" s="131">
        <v>0.5</v>
      </c>
      <c r="O13" s="131"/>
      <c r="P13" s="131"/>
      <c r="Q13" s="131"/>
      <c r="R13" s="131"/>
      <c r="S13" s="131"/>
      <c r="T13" s="131"/>
      <c r="U13" s="131"/>
      <c r="V13" s="131"/>
      <c r="W13" s="131" t="s">
        <v>178</v>
      </c>
      <c r="X13" s="131"/>
    </row>
    <row r="14" spans="1:24" x14ac:dyDescent="0.3">
      <c r="A14" s="132">
        <v>13</v>
      </c>
      <c r="B14" s="137" t="s">
        <v>170</v>
      </c>
      <c r="C14" s="131" t="s">
        <v>76</v>
      </c>
      <c r="D14" s="131">
        <v>3</v>
      </c>
      <c r="E14" s="131" t="s">
        <v>87</v>
      </c>
      <c r="F14" s="131">
        <v>3</v>
      </c>
      <c r="G14" s="131" t="s">
        <v>89</v>
      </c>
      <c r="H14" s="131">
        <v>1</v>
      </c>
      <c r="I14" s="131" t="s">
        <v>90</v>
      </c>
      <c r="J14" s="131">
        <v>1</v>
      </c>
      <c r="O14" s="131"/>
      <c r="P14" s="131"/>
      <c r="Q14" s="131"/>
      <c r="R14" s="131"/>
      <c r="S14" s="131"/>
      <c r="T14" s="131"/>
      <c r="U14" s="131"/>
      <c r="V14" s="131"/>
      <c r="W14" s="131" t="s">
        <v>178</v>
      </c>
      <c r="X14" s="131"/>
    </row>
    <row r="15" spans="1:24" x14ac:dyDescent="0.3">
      <c r="A15" s="132">
        <v>14</v>
      </c>
      <c r="B15" s="137" t="s">
        <v>162</v>
      </c>
      <c r="C15" s="131" t="s">
        <v>23</v>
      </c>
      <c r="E15" s="131" t="s">
        <v>21</v>
      </c>
      <c r="G15" s="131" t="s">
        <v>39</v>
      </c>
      <c r="I15" s="131" t="s">
        <v>168</v>
      </c>
      <c r="K15" s="131" t="s">
        <v>176</v>
      </c>
      <c r="M15" s="131" t="s">
        <v>82</v>
      </c>
      <c r="O15" s="131" t="s">
        <v>22</v>
      </c>
      <c r="P15" s="131"/>
      <c r="Q15" s="131"/>
      <c r="R15" s="131"/>
      <c r="S15" s="131"/>
      <c r="T15" s="131"/>
      <c r="U15" s="131"/>
      <c r="V15" s="131"/>
      <c r="W15" s="131" t="s">
        <v>178</v>
      </c>
      <c r="X15" s="131"/>
    </row>
    <row r="16" spans="1:24" x14ac:dyDescent="0.3">
      <c r="A16" s="132">
        <v>15</v>
      </c>
      <c r="B16" s="137" t="s">
        <v>163</v>
      </c>
      <c r="C16" s="131" t="s">
        <v>23</v>
      </c>
      <c r="E16" s="131" t="s">
        <v>168</v>
      </c>
      <c r="G16" s="131" t="s">
        <v>176</v>
      </c>
      <c r="I16" s="131" t="s">
        <v>82</v>
      </c>
      <c r="K16" s="131" t="s">
        <v>22</v>
      </c>
      <c r="M16" s="131" t="s">
        <v>89</v>
      </c>
      <c r="O16" s="131"/>
      <c r="P16" s="131"/>
      <c r="Q16" s="131"/>
      <c r="R16" s="131"/>
      <c r="S16" s="131"/>
      <c r="T16" s="131"/>
      <c r="U16" s="131"/>
      <c r="V16" s="131"/>
      <c r="W16" s="131" t="s">
        <v>178</v>
      </c>
      <c r="X16" s="131"/>
    </row>
    <row r="17" spans="1:24" x14ac:dyDescent="0.3">
      <c r="A17" s="132">
        <v>16</v>
      </c>
      <c r="B17" s="137" t="s">
        <v>164</v>
      </c>
      <c r="O17" s="131"/>
      <c r="P17" s="131"/>
      <c r="Q17" s="131"/>
      <c r="R17" s="131"/>
      <c r="S17" s="131"/>
      <c r="T17" s="131"/>
      <c r="U17" s="131"/>
      <c r="V17" s="131"/>
      <c r="W17" s="131"/>
      <c r="X17" s="131"/>
    </row>
    <row r="18" spans="1:24" x14ac:dyDescent="0.3">
      <c r="A18" s="132">
        <v>17</v>
      </c>
      <c r="B18" s="137" t="s">
        <v>165</v>
      </c>
      <c r="C18" s="131" t="s">
        <v>90</v>
      </c>
      <c r="D18" s="131">
        <v>0.6</v>
      </c>
      <c r="E18" s="131" t="s">
        <v>89</v>
      </c>
      <c r="F18" s="131">
        <v>0.4</v>
      </c>
      <c r="O18" s="131"/>
      <c r="P18" s="131"/>
      <c r="Q18" s="131"/>
      <c r="R18" s="131"/>
      <c r="S18" s="131"/>
      <c r="T18" s="131"/>
      <c r="U18" s="131"/>
      <c r="V18" s="131"/>
      <c r="W18" s="131" t="s">
        <v>156</v>
      </c>
      <c r="X18" s="131"/>
    </row>
    <row r="19" spans="1:24" x14ac:dyDescent="0.3">
      <c r="A19" s="132">
        <v>18</v>
      </c>
      <c r="B19" s="137" t="s">
        <v>179</v>
      </c>
      <c r="C19" s="131" t="s">
        <v>180</v>
      </c>
      <c r="D19" s="131">
        <v>2</v>
      </c>
      <c r="E19" s="131" t="s">
        <v>28</v>
      </c>
      <c r="F19" s="131">
        <v>2</v>
      </c>
      <c r="G19" s="131" t="s">
        <v>88</v>
      </c>
      <c r="H19" s="131">
        <v>2</v>
      </c>
      <c r="I19" s="131" t="s">
        <v>29</v>
      </c>
      <c r="J19" s="131">
        <v>2</v>
      </c>
      <c r="K19" s="131" t="s">
        <v>25</v>
      </c>
      <c r="L19" s="131">
        <v>2</v>
      </c>
      <c r="M19" s="131" t="s">
        <v>30</v>
      </c>
      <c r="N19" s="131">
        <v>2</v>
      </c>
      <c r="O19" s="131" t="s">
        <v>31</v>
      </c>
      <c r="P19" s="131">
        <v>1</v>
      </c>
      <c r="Q19" s="131" t="s">
        <v>27</v>
      </c>
      <c r="R19" s="131">
        <v>1</v>
      </c>
      <c r="S19" s="131"/>
      <c r="T19" s="131"/>
      <c r="U19" s="131"/>
      <c r="V19" s="131"/>
      <c r="W19" s="131" t="s">
        <v>178</v>
      </c>
      <c r="X19" s="131"/>
    </row>
    <row r="20" spans="1:24" x14ac:dyDescent="0.3">
      <c r="A20" s="132">
        <v>19</v>
      </c>
      <c r="B20" s="137" t="s">
        <v>174</v>
      </c>
      <c r="C20" s="131">
        <v>1</v>
      </c>
      <c r="D20" s="131">
        <v>11</v>
      </c>
      <c r="E20" s="131">
        <v>2</v>
      </c>
      <c r="F20" s="131">
        <v>22</v>
      </c>
      <c r="G20" s="131">
        <v>3</v>
      </c>
      <c r="H20" s="131">
        <v>33</v>
      </c>
      <c r="I20" s="131">
        <v>4</v>
      </c>
      <c r="J20" s="131">
        <v>44</v>
      </c>
      <c r="K20" s="131">
        <v>5</v>
      </c>
      <c r="L20" s="131">
        <v>55</v>
      </c>
      <c r="M20" s="131">
        <v>6</v>
      </c>
      <c r="N20" s="131">
        <v>66</v>
      </c>
      <c r="O20" s="131">
        <v>7</v>
      </c>
      <c r="P20" s="131">
        <v>77</v>
      </c>
      <c r="Q20" s="131">
        <v>8</v>
      </c>
      <c r="R20" s="131">
        <v>88</v>
      </c>
      <c r="S20" s="131">
        <v>9</v>
      </c>
      <c r="T20" s="131">
        <v>99</v>
      </c>
      <c r="U20" s="131">
        <v>10</v>
      </c>
      <c r="V20" s="131">
        <v>1010</v>
      </c>
      <c r="W20" s="131" t="s">
        <v>178</v>
      </c>
      <c r="X20" s="131"/>
    </row>
    <row r="21" spans="1:24" x14ac:dyDescent="0.3">
      <c r="A21" s="132">
        <v>20</v>
      </c>
      <c r="B21" s="137" t="s">
        <v>185</v>
      </c>
      <c r="C21" s="131" t="s">
        <v>88</v>
      </c>
      <c r="D21" s="131">
        <v>1.5</v>
      </c>
      <c r="E21" s="131" t="s">
        <v>25</v>
      </c>
      <c r="F21" s="131">
        <v>1</v>
      </c>
      <c r="G21" s="131" t="s">
        <v>26</v>
      </c>
      <c r="H21" s="131">
        <v>0.5</v>
      </c>
      <c r="O21" s="131"/>
      <c r="P21" s="131"/>
      <c r="Q21" s="131"/>
      <c r="R21" s="131"/>
      <c r="S21" s="131"/>
      <c r="T21" s="131"/>
      <c r="U21" s="131"/>
      <c r="V21" s="131"/>
      <c r="W21" s="131" t="s">
        <v>178</v>
      </c>
      <c r="X21" s="131"/>
    </row>
    <row r="22" spans="1:24" x14ac:dyDescent="0.3">
      <c r="B22" s="137"/>
      <c r="O22" s="131"/>
      <c r="P22" s="131"/>
      <c r="Q22" s="131"/>
      <c r="R22" s="131"/>
      <c r="S22" s="131"/>
      <c r="T22" s="131"/>
      <c r="U22" s="131"/>
      <c r="V22" s="131"/>
      <c r="W22" s="131"/>
      <c r="X22" s="131"/>
    </row>
    <row r="23" spans="1:24" x14ac:dyDescent="0.3">
      <c r="B23" s="137"/>
      <c r="O23" s="131"/>
      <c r="P23" s="131"/>
      <c r="Q23" s="131"/>
      <c r="R23" s="131"/>
      <c r="S23" s="131"/>
      <c r="T23" s="131"/>
      <c r="U23" s="131"/>
      <c r="V23" s="131"/>
      <c r="W23" s="131"/>
      <c r="X23" s="131"/>
    </row>
    <row r="24" spans="1:24" x14ac:dyDescent="0.3">
      <c r="B24" s="137"/>
      <c r="O24" s="131"/>
      <c r="P24" s="131"/>
      <c r="Q24" s="131"/>
      <c r="R24" s="131"/>
      <c r="S24" s="131"/>
      <c r="T24" s="131"/>
      <c r="U24" s="131"/>
      <c r="V24" s="131"/>
      <c r="W24" s="131"/>
      <c r="X24" s="131"/>
    </row>
    <row r="25" spans="1:24" x14ac:dyDescent="0.3">
      <c r="B25" s="137"/>
      <c r="O25" s="131"/>
      <c r="P25" s="131"/>
      <c r="Q25" s="131"/>
      <c r="R25" s="131"/>
      <c r="S25" s="131"/>
      <c r="T25" s="131"/>
      <c r="U25" s="131"/>
      <c r="V25" s="131"/>
      <c r="W25" s="131"/>
      <c r="X25" s="131"/>
    </row>
  </sheetData>
  <pageMargins left="0.7" right="0.7" top="0.75" bottom="0.75" header="0.3" footer="0.3"/>
  <pageSetup scale="32" fitToWidth="0" fitToHeight="0" orientation="portrait" horizontalDpi="0"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S67"/>
  <sheetViews>
    <sheetView workbookViewId="0">
      <selection sqref="A1:L1"/>
    </sheetView>
  </sheetViews>
  <sheetFormatPr defaultColWidth="9.109375" defaultRowHeight="14.4" x14ac:dyDescent="0.3"/>
  <cols>
    <col min="1" max="1" width="7" customWidth="1"/>
    <col min="2" max="3" width="6.88671875" customWidth="1"/>
    <col min="4" max="4" width="15.33203125" customWidth="1"/>
    <col min="5" max="5" width="14.6640625" customWidth="1"/>
    <col min="6" max="6" width="8.6640625" customWidth="1"/>
    <col min="7" max="12" width="6.88671875" customWidth="1"/>
  </cols>
  <sheetData>
    <row r="1" spans="1:19" ht="21" x14ac:dyDescent="0.4">
      <c r="A1" s="233">
        <f>'[3]Mix Worksheet'!D9</f>
        <v>0</v>
      </c>
      <c r="B1" s="233"/>
      <c r="C1" s="233"/>
      <c r="D1" s="233"/>
      <c r="E1" s="233"/>
      <c r="F1" s="233"/>
      <c r="G1" s="233"/>
      <c r="H1" s="233"/>
      <c r="I1" s="233"/>
      <c r="J1" s="233"/>
      <c r="K1" s="233"/>
      <c r="L1" s="233"/>
    </row>
    <row r="2" spans="1:19" ht="21" x14ac:dyDescent="0.4">
      <c r="A2" s="233">
        <f>'[3]Mix Worksheet'!D10</f>
        <v>0</v>
      </c>
      <c r="B2" s="233"/>
      <c r="C2" s="233"/>
      <c r="D2" s="233"/>
      <c r="E2" s="233"/>
      <c r="F2" s="233"/>
      <c r="G2" s="233"/>
      <c r="H2" s="233"/>
      <c r="I2" s="233"/>
      <c r="J2" s="233"/>
      <c r="K2" s="233"/>
      <c r="L2" s="233"/>
      <c r="M2" s="8"/>
    </row>
    <row r="3" spans="1:19" x14ac:dyDescent="0.3">
      <c r="A3" s="234">
        <f>'[3]Mix Worksheet'!$D$11</f>
        <v>0</v>
      </c>
      <c r="B3" s="234"/>
      <c r="C3" s="234"/>
      <c r="D3" s="234"/>
      <c r="E3" s="234"/>
      <c r="F3" s="234"/>
      <c r="G3" s="234"/>
      <c r="H3" s="234"/>
      <c r="I3" s="234"/>
      <c r="J3" s="234"/>
      <c r="K3" s="234"/>
      <c r="L3" s="234"/>
      <c r="M3" s="8"/>
    </row>
    <row r="4" spans="1:19" x14ac:dyDescent="0.3">
      <c r="A4" s="234"/>
      <c r="B4" s="234"/>
      <c r="C4" s="234"/>
      <c r="D4" s="234"/>
      <c r="E4" s="234"/>
      <c r="F4" s="234"/>
      <c r="G4" s="234"/>
      <c r="H4" s="234"/>
      <c r="I4" s="234"/>
      <c r="J4" s="234"/>
      <c r="K4" s="234"/>
      <c r="L4" s="234"/>
    </row>
    <row r="5" spans="1:19" x14ac:dyDescent="0.3">
      <c r="A5" s="235" t="s">
        <v>93</v>
      </c>
      <c r="B5" s="235"/>
      <c r="C5" s="235"/>
      <c r="D5" s="235"/>
      <c r="J5" t="str">
        <f>'[3]Mix Worksheet'!E3</f>
        <v>Invoice #</v>
      </c>
      <c r="K5" s="234">
        <f>'[3]Mix Worksheet'!F3</f>
        <v>0</v>
      </c>
      <c r="L5" s="234"/>
    </row>
    <row r="6" spans="1:19" ht="20.25" customHeight="1" x14ac:dyDescent="0.3">
      <c r="A6" s="227" t="s">
        <v>104</v>
      </c>
      <c r="B6" s="227"/>
      <c r="C6" s="227"/>
      <c r="D6" s="227"/>
      <c r="E6" s="50" t="str">
        <f>'[3]Mix Worksheet'!E6</f>
        <v>Acres:</v>
      </c>
      <c r="F6" s="51">
        <f>'[3]Mix Worksheet'!F6</f>
        <v>1</v>
      </c>
      <c r="G6" s="52"/>
      <c r="H6" s="52"/>
      <c r="I6" s="52"/>
      <c r="J6" s="52" t="str">
        <f>'[3]Mix Worksheet'!E4</f>
        <v>Date:</v>
      </c>
      <c r="K6" s="228">
        <f>'[3]Mix Worksheet'!F4</f>
        <v>0</v>
      </c>
      <c r="L6" s="228"/>
    </row>
    <row r="7" spans="1:19" ht="9.75" customHeight="1" x14ac:dyDescent="0.3">
      <c r="A7" s="231" t="s">
        <v>94</v>
      </c>
      <c r="B7" s="220" t="s">
        <v>95</v>
      </c>
      <c r="C7" s="220" t="s">
        <v>96</v>
      </c>
      <c r="D7" s="229" t="s">
        <v>97</v>
      </c>
      <c r="E7" s="229" t="s">
        <v>103</v>
      </c>
      <c r="F7" s="229" t="s">
        <v>58</v>
      </c>
      <c r="G7" s="229" t="s">
        <v>98</v>
      </c>
      <c r="H7" s="220" t="s">
        <v>99</v>
      </c>
      <c r="I7" s="220" t="s">
        <v>100</v>
      </c>
      <c r="J7" s="220" t="s">
        <v>56</v>
      </c>
      <c r="K7" s="220" t="s">
        <v>101</v>
      </c>
      <c r="L7" s="222" t="s">
        <v>102</v>
      </c>
      <c r="M7" s="220" t="s">
        <v>55</v>
      </c>
      <c r="N7" s="220" t="s">
        <v>105</v>
      </c>
      <c r="O7" s="122"/>
      <c r="P7" s="220" t="s">
        <v>57</v>
      </c>
      <c r="Q7" s="220" t="s">
        <v>111</v>
      </c>
      <c r="R7" s="220" t="s">
        <v>112</v>
      </c>
      <c r="S7" s="222" t="s">
        <v>113</v>
      </c>
    </row>
    <row r="8" spans="1:19" ht="13.5" customHeight="1" thickBot="1" x14ac:dyDescent="0.35">
      <c r="A8" s="232"/>
      <c r="B8" s="221"/>
      <c r="C8" s="221"/>
      <c r="D8" s="230"/>
      <c r="E8" s="230"/>
      <c r="F8" s="230"/>
      <c r="G8" s="230"/>
      <c r="H8" s="221"/>
      <c r="I8" s="221"/>
      <c r="J8" s="221"/>
      <c r="K8" s="221"/>
      <c r="L8" s="223"/>
      <c r="M8" s="221"/>
      <c r="N8" s="221"/>
      <c r="O8" s="123" t="s">
        <v>54</v>
      </c>
      <c r="P8" s="221"/>
      <c r="Q8" s="221"/>
      <c r="R8" s="221"/>
      <c r="S8" s="223"/>
    </row>
    <row r="9" spans="1:19" ht="13.5" customHeight="1" thickTop="1" x14ac:dyDescent="0.3">
      <c r="A9" s="42" t="e">
        <f>C9/C19</f>
        <v>#REF!</v>
      </c>
      <c r="B9" s="43">
        <f>'MSC Mix'!E15</f>
        <v>1.5</v>
      </c>
      <c r="C9" s="43" t="e">
        <f>'MSC Mix'!F15</f>
        <v>#REF!</v>
      </c>
      <c r="D9" s="46" t="e">
        <f>VLOOKUP(E9,#REF!,3,FALSE)</f>
        <v>#REF!</v>
      </c>
      <c r="E9" s="47" t="str">
        <f>'MSC Mix'!D15</f>
        <v xml:space="preserve">Alfalfa </v>
      </c>
      <c r="F9" s="46" t="e">
        <f>VLOOKUP(E9,#REF!,5,FALSE)</f>
        <v>#REF!</v>
      </c>
      <c r="G9" s="46" t="e">
        <f>VLOOKUP(E9,#REF!,15,FALSE)</f>
        <v>#REF!</v>
      </c>
      <c r="H9" s="42" t="e">
        <f>(C9/C19)*(I9)</f>
        <v>#REF!</v>
      </c>
      <c r="I9" s="42" t="e">
        <f>VLOOKUP(E9,#REF!,6,FALSE)</f>
        <v>#REF!</v>
      </c>
      <c r="J9" s="42" t="e">
        <f>VLOOKUP(E9,#REF!,11,FALSE)</f>
        <v>#REF!</v>
      </c>
      <c r="K9" s="42" t="e">
        <f>VLOOKUP(E9,#REF!,12,FALSE)</f>
        <v>#REF!</v>
      </c>
      <c r="L9" s="42" t="e">
        <f>VLOOKUP(E9,#REF!,13,FALSE)</f>
        <v>#REF!</v>
      </c>
      <c r="M9" s="45" t="e">
        <f>VLOOKUP(E9,#REF!,8,FALSE)</f>
        <v>#REF!</v>
      </c>
      <c r="N9" s="45" t="e">
        <f>VLOOKUP(E9,#REF!,9,FALSE)</f>
        <v>#REF!</v>
      </c>
      <c r="O9" s="45" t="e">
        <f>VLOOKUP(E9,#REF!,7,FALSE)</f>
        <v>#REF!</v>
      </c>
      <c r="P9" s="48" t="e">
        <f>VLOOKUP(E9,#REF!,14,FALSE)</f>
        <v>#REF!</v>
      </c>
      <c r="Q9" s="81" t="e">
        <f t="shared" ref="Q9:Q18" si="0">(H9*M9)</f>
        <v>#REF!</v>
      </c>
      <c r="R9" s="81" t="e">
        <f t="shared" ref="R9:R18" si="1">(H9*N9)</f>
        <v>#REF!</v>
      </c>
      <c r="S9" s="81" t="e">
        <f t="shared" ref="S9:S18" si="2">(H9*O9)</f>
        <v>#REF!</v>
      </c>
    </row>
    <row r="10" spans="1:19" ht="13.5" customHeight="1" x14ac:dyDescent="0.3">
      <c r="A10" s="42" t="e">
        <f>C10/C19</f>
        <v>#REF!</v>
      </c>
      <c r="B10" s="43">
        <f>'MSC Mix'!E16</f>
        <v>1</v>
      </c>
      <c r="C10" s="43" t="e">
        <f>'MSC Mix'!F16</f>
        <v>#REF!</v>
      </c>
      <c r="D10" s="46" t="e">
        <f>VLOOKUP(E10,#REF!,3,FALSE)</f>
        <v>#REF!</v>
      </c>
      <c r="E10" s="47" t="str">
        <f>'MSC Mix'!D16</f>
        <v>Red Clover</v>
      </c>
      <c r="F10" s="46" t="e">
        <f>VLOOKUP(E10,#REF!,5,FALSE)</f>
        <v>#REF!</v>
      </c>
      <c r="G10" s="46" t="e">
        <f>VLOOKUP(E10,#REF!,15,FALSE)</f>
        <v>#REF!</v>
      </c>
      <c r="H10" s="42" t="e">
        <f>(C10/C19)*(I10)</f>
        <v>#REF!</v>
      </c>
      <c r="I10" s="42" t="e">
        <f>VLOOKUP(E10,#REF!,6,FALSE)</f>
        <v>#REF!</v>
      </c>
      <c r="J10" s="42" t="e">
        <f>VLOOKUP(E10,#REF!,11,FALSE)</f>
        <v>#REF!</v>
      </c>
      <c r="K10" s="42" t="e">
        <f>VLOOKUP(E10,#REF!,12,FALSE)</f>
        <v>#REF!</v>
      </c>
      <c r="L10" s="42" t="e">
        <f>VLOOKUP(E10,#REF!,13,FALSE)</f>
        <v>#REF!</v>
      </c>
      <c r="M10" s="45" t="e">
        <f>VLOOKUP(E10,#REF!,8,FALSE)</f>
        <v>#REF!</v>
      </c>
      <c r="N10" s="45" t="e">
        <f>VLOOKUP(E10,#REF!,9,FALSE)</f>
        <v>#REF!</v>
      </c>
      <c r="O10" s="45" t="e">
        <f>VLOOKUP(E10,#REF!,7,FALSE)</f>
        <v>#REF!</v>
      </c>
      <c r="P10" s="48" t="e">
        <f>VLOOKUP(E10,#REF!,14,FALSE)</f>
        <v>#REF!</v>
      </c>
      <c r="Q10" s="81" t="e">
        <f t="shared" si="0"/>
        <v>#REF!</v>
      </c>
      <c r="R10" s="81" t="e">
        <f t="shared" si="1"/>
        <v>#REF!</v>
      </c>
      <c r="S10" s="81" t="e">
        <f t="shared" si="2"/>
        <v>#REF!</v>
      </c>
    </row>
    <row r="11" spans="1:19" s="41" customFormat="1" ht="13.5" customHeight="1" x14ac:dyDescent="0.3">
      <c r="A11" s="42" t="e">
        <f>C11/C19</f>
        <v>#REF!</v>
      </c>
      <c r="B11" s="43">
        <f>'MSC Mix'!E17</f>
        <v>0.5</v>
      </c>
      <c r="C11" s="43" t="e">
        <f>'MSC Mix'!F17</f>
        <v>#REF!</v>
      </c>
      <c r="D11" s="46" t="e">
        <f>VLOOKUP(E11,#REF!,3,FALSE)</f>
        <v>#REF!</v>
      </c>
      <c r="E11" s="47" t="str">
        <f>'MSC Mix'!D17</f>
        <v>Alsike Clover</v>
      </c>
      <c r="F11" s="46" t="e">
        <f>VLOOKUP(E11,#REF!,5,FALSE)</f>
        <v>#REF!</v>
      </c>
      <c r="G11" s="46" t="e">
        <f>VLOOKUP(E11,#REF!,15,FALSE)</f>
        <v>#REF!</v>
      </c>
      <c r="H11" s="42" t="e">
        <f>(C11/C19)*(I11)</f>
        <v>#REF!</v>
      </c>
      <c r="I11" s="42" t="e">
        <f>VLOOKUP(E11,#REF!,6,FALSE)</f>
        <v>#REF!</v>
      </c>
      <c r="J11" s="42" t="e">
        <f>VLOOKUP(E11,#REF!,11,FALSE)</f>
        <v>#REF!</v>
      </c>
      <c r="K11" s="42" t="e">
        <f>VLOOKUP(E11,#REF!,12,FALSE)</f>
        <v>#REF!</v>
      </c>
      <c r="L11" s="42" t="e">
        <f>VLOOKUP(E11,#REF!,13,FALSE)</f>
        <v>#REF!</v>
      </c>
      <c r="M11" s="45" t="e">
        <f>VLOOKUP(E11,#REF!,8,FALSE)</f>
        <v>#REF!</v>
      </c>
      <c r="N11" s="45" t="e">
        <f>VLOOKUP(E11,#REF!,9,FALSE)</f>
        <v>#REF!</v>
      </c>
      <c r="O11" s="45" t="e">
        <f>VLOOKUP(E11,#REF!,7,FALSE)</f>
        <v>#REF!</v>
      </c>
      <c r="P11" s="48" t="e">
        <f>VLOOKUP(E11,#REF!,14,FALSE)</f>
        <v>#REF!</v>
      </c>
      <c r="Q11" s="81" t="e">
        <f t="shared" si="0"/>
        <v>#REF!</v>
      </c>
      <c r="R11" s="81" t="e">
        <f t="shared" si="1"/>
        <v>#REF!</v>
      </c>
      <c r="S11" s="81" t="e">
        <f t="shared" si="2"/>
        <v>#REF!</v>
      </c>
    </row>
    <row r="12" spans="1:19" ht="13.5" customHeight="1" x14ac:dyDescent="0.3">
      <c r="A12" s="42" t="e">
        <f>C12/C19</f>
        <v>#REF!</v>
      </c>
      <c r="B12" s="43">
        <f>'MSC Mix'!E18</f>
        <v>0</v>
      </c>
      <c r="C12" s="43" t="e">
        <f>'MSC Mix'!F18</f>
        <v>#REF!</v>
      </c>
      <c r="D12" s="46" t="e">
        <f>VLOOKUP(E12,#REF!,3,FALSE)</f>
        <v>#REF!</v>
      </c>
      <c r="E12" s="47">
        <f>'MSC Mix'!D18</f>
        <v>0</v>
      </c>
      <c r="F12" s="46" t="e">
        <f>VLOOKUP(E12,#REF!,5,FALSE)</f>
        <v>#REF!</v>
      </c>
      <c r="G12" s="46" t="e">
        <f>VLOOKUP(E12,#REF!,15,FALSE)</f>
        <v>#REF!</v>
      </c>
      <c r="H12" s="42" t="e">
        <f>(C12/C19)*(I12)</f>
        <v>#REF!</v>
      </c>
      <c r="I12" s="42" t="e">
        <f>VLOOKUP(E12,#REF!,6,FALSE)</f>
        <v>#REF!</v>
      </c>
      <c r="J12" s="42" t="e">
        <f>VLOOKUP(E12,#REF!,11,FALSE)</f>
        <v>#REF!</v>
      </c>
      <c r="K12" s="42" t="e">
        <f>VLOOKUP(E12,#REF!,12,FALSE)</f>
        <v>#REF!</v>
      </c>
      <c r="L12" s="42" t="e">
        <f>VLOOKUP(E12,#REF!,13,FALSE)</f>
        <v>#REF!</v>
      </c>
      <c r="M12" s="45" t="e">
        <f>VLOOKUP(E12,#REF!,8,FALSE)</f>
        <v>#REF!</v>
      </c>
      <c r="N12" s="45" t="e">
        <f>VLOOKUP(E12,#REF!,9,FALSE)</f>
        <v>#REF!</v>
      </c>
      <c r="O12" s="45" t="e">
        <f>VLOOKUP(E12,#REF!,7,FALSE)</f>
        <v>#REF!</v>
      </c>
      <c r="P12" s="48" t="e">
        <f>VLOOKUP(E12,#REF!,14,FALSE)</f>
        <v>#REF!</v>
      </c>
      <c r="Q12" s="81" t="e">
        <f t="shared" si="0"/>
        <v>#REF!</v>
      </c>
      <c r="R12" s="81" t="e">
        <f t="shared" si="1"/>
        <v>#REF!</v>
      </c>
      <c r="S12" s="81" t="e">
        <f t="shared" si="2"/>
        <v>#REF!</v>
      </c>
    </row>
    <row r="13" spans="1:19" ht="13.5" customHeight="1" x14ac:dyDescent="0.3">
      <c r="A13" s="42" t="e">
        <f t="shared" ref="A13:A18" si="3">C13/C19</f>
        <v>#REF!</v>
      </c>
      <c r="B13" s="43">
        <f>'MSC Mix'!E19</f>
        <v>0</v>
      </c>
      <c r="C13" s="43" t="e">
        <f>'MSC Mix'!F19</f>
        <v>#REF!</v>
      </c>
      <c r="D13" s="46" t="e">
        <f>VLOOKUP(E13,#REF!,3,FALSE)</f>
        <v>#REF!</v>
      </c>
      <c r="E13" s="47">
        <f>'MSC Mix'!D19</f>
        <v>0</v>
      </c>
      <c r="F13" s="46" t="e">
        <f>VLOOKUP(E13,#REF!,5,FALSE)</f>
        <v>#REF!</v>
      </c>
      <c r="G13" s="46" t="e">
        <f>VLOOKUP(E13,#REF!,15,FALSE)</f>
        <v>#REF!</v>
      </c>
      <c r="H13" s="42" t="e">
        <f t="shared" ref="H13:H18" si="4">(C13/C19)*(I13)</f>
        <v>#REF!</v>
      </c>
      <c r="I13" s="42" t="e">
        <f>VLOOKUP(E13,#REF!,6,FALSE)</f>
        <v>#REF!</v>
      </c>
      <c r="J13" s="42" t="e">
        <f>VLOOKUP(E13,#REF!,11,FALSE)</f>
        <v>#REF!</v>
      </c>
      <c r="K13" s="42" t="e">
        <f>VLOOKUP(E13,#REF!,12,FALSE)</f>
        <v>#REF!</v>
      </c>
      <c r="L13" s="42" t="e">
        <f>VLOOKUP(E13,#REF!,13,FALSE)</f>
        <v>#REF!</v>
      </c>
      <c r="M13" s="45" t="e">
        <f>VLOOKUP(E13,#REF!,8,FALSE)</f>
        <v>#REF!</v>
      </c>
      <c r="N13" s="45" t="e">
        <f>VLOOKUP(E13,#REF!,9,FALSE)</f>
        <v>#REF!</v>
      </c>
      <c r="O13" s="45" t="e">
        <f>VLOOKUP(E13,#REF!,7,FALSE)</f>
        <v>#REF!</v>
      </c>
      <c r="P13" s="48" t="e">
        <f>VLOOKUP(E13,#REF!,14,FALSE)</f>
        <v>#REF!</v>
      </c>
      <c r="Q13" s="81" t="e">
        <f t="shared" si="0"/>
        <v>#REF!</v>
      </c>
      <c r="R13" s="81" t="e">
        <f t="shared" si="1"/>
        <v>#REF!</v>
      </c>
      <c r="S13" s="81" t="e">
        <f t="shared" si="2"/>
        <v>#REF!</v>
      </c>
    </row>
    <row r="14" spans="1:19" ht="13.5" customHeight="1" x14ac:dyDescent="0.3">
      <c r="A14" s="42" t="e">
        <f t="shared" si="3"/>
        <v>#REF!</v>
      </c>
      <c r="B14" s="43">
        <f>'MSC Mix'!E20</f>
        <v>0</v>
      </c>
      <c r="C14" s="43" t="e">
        <f>'MSC Mix'!F20</f>
        <v>#REF!</v>
      </c>
      <c r="D14" s="46" t="e">
        <f>VLOOKUP(E14,#REF!,3,FALSE)</f>
        <v>#REF!</v>
      </c>
      <c r="E14" s="47">
        <f>'MSC Mix'!D20</f>
        <v>0</v>
      </c>
      <c r="F14" s="46" t="e">
        <f>VLOOKUP(E14,#REF!,5,FALSE)</f>
        <v>#REF!</v>
      </c>
      <c r="G14" s="46" t="e">
        <f>VLOOKUP(E14,#REF!,15,FALSE)</f>
        <v>#REF!</v>
      </c>
      <c r="H14" s="42" t="e">
        <f t="shared" si="4"/>
        <v>#REF!</v>
      </c>
      <c r="I14" s="42" t="e">
        <f>VLOOKUP(E14,#REF!,6,FALSE)</f>
        <v>#REF!</v>
      </c>
      <c r="J14" s="42" t="e">
        <f>VLOOKUP(E14,#REF!,11,FALSE)</f>
        <v>#REF!</v>
      </c>
      <c r="K14" s="42" t="e">
        <f>VLOOKUP(E14,#REF!,12,FALSE)</f>
        <v>#REF!</v>
      </c>
      <c r="L14" s="42" t="e">
        <f>VLOOKUP(E14,#REF!,13,FALSE)</f>
        <v>#REF!</v>
      </c>
      <c r="M14" s="45" t="e">
        <f>VLOOKUP(E14,#REF!,8,FALSE)</f>
        <v>#REF!</v>
      </c>
      <c r="N14" s="45" t="e">
        <f>VLOOKUP(E14,#REF!,9,FALSE)</f>
        <v>#REF!</v>
      </c>
      <c r="O14" s="45" t="e">
        <f>VLOOKUP(E14,#REF!,7,FALSE)</f>
        <v>#REF!</v>
      </c>
      <c r="P14" s="48" t="e">
        <f>VLOOKUP(E14,#REF!,14,FALSE)</f>
        <v>#REF!</v>
      </c>
      <c r="Q14" s="81" t="e">
        <f t="shared" si="0"/>
        <v>#REF!</v>
      </c>
      <c r="R14" s="81" t="e">
        <f t="shared" si="1"/>
        <v>#REF!</v>
      </c>
      <c r="S14" s="81" t="e">
        <f t="shared" si="2"/>
        <v>#REF!</v>
      </c>
    </row>
    <row r="15" spans="1:19" ht="13.5" customHeight="1" x14ac:dyDescent="0.3">
      <c r="A15" s="42" t="e">
        <f t="shared" si="3"/>
        <v>#REF!</v>
      </c>
      <c r="B15" s="43">
        <f>'MSC Mix'!E21</f>
        <v>0</v>
      </c>
      <c r="C15" s="43" t="e">
        <f>'MSC Mix'!F21</f>
        <v>#REF!</v>
      </c>
      <c r="D15" s="46" t="e">
        <f>VLOOKUP(E15,#REF!,3,FALSE)</f>
        <v>#REF!</v>
      </c>
      <c r="E15" s="47">
        <f>'MSC Mix'!D21</f>
        <v>0</v>
      </c>
      <c r="F15" s="46" t="e">
        <f>VLOOKUP(E15,#REF!,5,FALSE)</f>
        <v>#REF!</v>
      </c>
      <c r="G15" s="46" t="e">
        <f>VLOOKUP(E15,#REF!,15,FALSE)</f>
        <v>#REF!</v>
      </c>
      <c r="H15" s="42" t="e">
        <f t="shared" si="4"/>
        <v>#REF!</v>
      </c>
      <c r="I15" s="42" t="e">
        <f>VLOOKUP(E15,#REF!,6,FALSE)</f>
        <v>#REF!</v>
      </c>
      <c r="J15" s="42" t="e">
        <f>VLOOKUP(E15,#REF!,11,FALSE)</f>
        <v>#REF!</v>
      </c>
      <c r="K15" s="42" t="e">
        <f>VLOOKUP(E15,#REF!,12,FALSE)</f>
        <v>#REF!</v>
      </c>
      <c r="L15" s="42" t="e">
        <f>VLOOKUP(E15,#REF!,13,FALSE)</f>
        <v>#REF!</v>
      </c>
      <c r="M15" s="45" t="e">
        <f>VLOOKUP(E15,#REF!,8,FALSE)</f>
        <v>#REF!</v>
      </c>
      <c r="N15" s="45" t="e">
        <f>VLOOKUP(E15,#REF!,9,FALSE)</f>
        <v>#REF!</v>
      </c>
      <c r="O15" s="45" t="e">
        <f>VLOOKUP(E15,#REF!,7,FALSE)</f>
        <v>#REF!</v>
      </c>
      <c r="P15" s="48" t="e">
        <f>VLOOKUP(E15,#REF!,14,FALSE)</f>
        <v>#REF!</v>
      </c>
      <c r="Q15" s="81" t="e">
        <f t="shared" si="0"/>
        <v>#REF!</v>
      </c>
      <c r="R15" s="81" t="e">
        <f t="shared" si="1"/>
        <v>#REF!</v>
      </c>
      <c r="S15" s="81" t="e">
        <f t="shared" si="2"/>
        <v>#REF!</v>
      </c>
    </row>
    <row r="16" spans="1:19" ht="13.5" customHeight="1" x14ac:dyDescent="0.3">
      <c r="A16" s="42" t="e">
        <f t="shared" si="3"/>
        <v>#REF!</v>
      </c>
      <c r="B16" s="43">
        <f>'MSC Mix'!E22</f>
        <v>0</v>
      </c>
      <c r="C16" s="43" t="e">
        <f>'MSC Mix'!F22</f>
        <v>#REF!</v>
      </c>
      <c r="D16" s="46" t="e">
        <f>VLOOKUP(E16,#REF!,3,FALSE)</f>
        <v>#REF!</v>
      </c>
      <c r="E16" s="47">
        <f>'MSC Mix'!D22</f>
        <v>0</v>
      </c>
      <c r="F16" s="46" t="e">
        <f>VLOOKUP(E16,#REF!,5,FALSE)</f>
        <v>#REF!</v>
      </c>
      <c r="G16" s="46" t="e">
        <f>VLOOKUP(E16,#REF!,15,FALSE)</f>
        <v>#REF!</v>
      </c>
      <c r="H16" s="42" t="e">
        <f t="shared" si="4"/>
        <v>#REF!</v>
      </c>
      <c r="I16" s="42" t="e">
        <f>VLOOKUP(E16,#REF!,6,FALSE)</f>
        <v>#REF!</v>
      </c>
      <c r="J16" s="42" t="e">
        <f>VLOOKUP(E16,#REF!,11,FALSE)</f>
        <v>#REF!</v>
      </c>
      <c r="K16" s="42" t="e">
        <f>VLOOKUP(E16,#REF!,12,FALSE)</f>
        <v>#REF!</v>
      </c>
      <c r="L16" s="42" t="e">
        <f>VLOOKUP(E16,#REF!,13,FALSE)</f>
        <v>#REF!</v>
      </c>
      <c r="M16" s="45" t="e">
        <f>VLOOKUP(E16,#REF!,8,FALSE)</f>
        <v>#REF!</v>
      </c>
      <c r="N16" s="45" t="e">
        <f>VLOOKUP(E16,#REF!,9,FALSE)</f>
        <v>#REF!</v>
      </c>
      <c r="O16" s="45" t="e">
        <f>VLOOKUP(E16,#REF!,7,FALSE)</f>
        <v>#REF!</v>
      </c>
      <c r="P16" s="48" t="e">
        <f>VLOOKUP(E16,#REF!,14,FALSE)</f>
        <v>#REF!</v>
      </c>
      <c r="Q16" s="81" t="e">
        <f t="shared" si="0"/>
        <v>#REF!</v>
      </c>
      <c r="R16" s="81" t="e">
        <f t="shared" si="1"/>
        <v>#REF!</v>
      </c>
      <c r="S16" s="81" t="e">
        <f t="shared" si="2"/>
        <v>#REF!</v>
      </c>
    </row>
    <row r="17" spans="1:19" ht="13.5" customHeight="1" x14ac:dyDescent="0.3">
      <c r="A17" s="42" t="e">
        <f t="shared" si="3"/>
        <v>#REF!</v>
      </c>
      <c r="B17" s="43">
        <f>'MSC Mix'!E23</f>
        <v>0</v>
      </c>
      <c r="C17" s="43" t="e">
        <f>'MSC Mix'!F23</f>
        <v>#REF!</v>
      </c>
      <c r="D17" s="46" t="e">
        <f>VLOOKUP(E17,#REF!,3,FALSE)</f>
        <v>#REF!</v>
      </c>
      <c r="E17" s="47">
        <f>'MSC Mix'!D23</f>
        <v>0</v>
      </c>
      <c r="F17" s="46" t="e">
        <f>VLOOKUP(E17,#REF!,5,FALSE)</f>
        <v>#REF!</v>
      </c>
      <c r="G17" s="46" t="e">
        <f>VLOOKUP(E17,#REF!,15,FALSE)</f>
        <v>#REF!</v>
      </c>
      <c r="H17" s="42" t="e">
        <f t="shared" si="4"/>
        <v>#REF!</v>
      </c>
      <c r="I17" s="42" t="e">
        <f>VLOOKUP(E17,#REF!,6,FALSE)</f>
        <v>#REF!</v>
      </c>
      <c r="J17" s="42" t="e">
        <f>VLOOKUP(E17,#REF!,11,FALSE)</f>
        <v>#REF!</v>
      </c>
      <c r="K17" s="42" t="e">
        <f>VLOOKUP(E17,#REF!,12,FALSE)</f>
        <v>#REF!</v>
      </c>
      <c r="L17" s="42" t="e">
        <f>VLOOKUP(E17,#REF!,13,FALSE)</f>
        <v>#REF!</v>
      </c>
      <c r="M17" s="45" t="e">
        <f>VLOOKUP(E17,#REF!,8,FALSE)</f>
        <v>#REF!</v>
      </c>
      <c r="N17" s="45" t="e">
        <f>VLOOKUP(E17,#REF!,9,FALSE)</f>
        <v>#REF!</v>
      </c>
      <c r="O17" s="45" t="e">
        <f>VLOOKUP(E17,#REF!,7,FALSE)</f>
        <v>#REF!</v>
      </c>
      <c r="P17" s="48" t="e">
        <f>VLOOKUP(E17,#REF!,14,FALSE)</f>
        <v>#REF!</v>
      </c>
      <c r="Q17" s="81" t="e">
        <f t="shared" si="0"/>
        <v>#REF!</v>
      </c>
      <c r="R17" s="81" t="e">
        <f t="shared" si="1"/>
        <v>#REF!</v>
      </c>
      <c r="S17" s="81" t="e">
        <f t="shared" si="2"/>
        <v>#REF!</v>
      </c>
    </row>
    <row r="18" spans="1:19" ht="13.5" customHeight="1" thickBot="1" x14ac:dyDescent="0.35">
      <c r="A18" s="42" t="e">
        <f t="shared" si="3"/>
        <v>#REF!</v>
      </c>
      <c r="B18" s="43">
        <f>'MSC Mix'!E24</f>
        <v>0</v>
      </c>
      <c r="C18" s="43" t="e">
        <f>'MSC Mix'!F24</f>
        <v>#REF!</v>
      </c>
      <c r="D18" s="46" t="e">
        <f>VLOOKUP(E18,#REF!,3,FALSE)</f>
        <v>#REF!</v>
      </c>
      <c r="E18" s="47">
        <f>'MSC Mix'!D24</f>
        <v>0</v>
      </c>
      <c r="F18" s="46" t="e">
        <f>VLOOKUP(E18,#REF!,5,FALSE)</f>
        <v>#REF!</v>
      </c>
      <c r="G18" s="46" t="e">
        <f>VLOOKUP(E18,#REF!,15,FALSE)</f>
        <v>#REF!</v>
      </c>
      <c r="H18" s="42" t="e">
        <f t="shared" si="4"/>
        <v>#REF!</v>
      </c>
      <c r="I18" s="42" t="e">
        <f>VLOOKUP(E18,#REF!,6,FALSE)</f>
        <v>#REF!</v>
      </c>
      <c r="J18" s="42" t="e">
        <f>VLOOKUP(E18,#REF!,11,FALSE)</f>
        <v>#REF!</v>
      </c>
      <c r="K18" s="42" t="e">
        <f>VLOOKUP(E18,#REF!,12,FALSE)</f>
        <v>#REF!</v>
      </c>
      <c r="L18" s="42" t="e">
        <f>VLOOKUP(E18,#REF!,13,FALSE)</f>
        <v>#REF!</v>
      </c>
      <c r="M18" s="45" t="e">
        <f>VLOOKUP(E18,#REF!,8,FALSE)</f>
        <v>#REF!</v>
      </c>
      <c r="N18" s="45" t="e">
        <f>VLOOKUP(E18,#REF!,9,FALSE)</f>
        <v>#REF!</v>
      </c>
      <c r="O18" s="45" t="e">
        <f>VLOOKUP(E18,#REF!,7,FALSE)</f>
        <v>#REF!</v>
      </c>
      <c r="P18" s="48" t="e">
        <f>VLOOKUP(E18,#REF!,14,FALSE)</f>
        <v>#REF!</v>
      </c>
      <c r="Q18" s="81" t="e">
        <f t="shared" si="0"/>
        <v>#REF!</v>
      </c>
      <c r="R18" s="81" t="e">
        <f t="shared" si="1"/>
        <v>#REF!</v>
      </c>
      <c r="S18" s="81" t="e">
        <f t="shared" si="2"/>
        <v>#REF!</v>
      </c>
    </row>
    <row r="19" spans="1:19" ht="13.5" customHeight="1" thickTop="1" x14ac:dyDescent="0.3">
      <c r="A19" s="64" t="e">
        <f>SUM(A9:A13)</f>
        <v>#REF!</v>
      </c>
      <c r="B19" s="65">
        <f>SUM(B9:B13)</f>
        <v>3</v>
      </c>
      <c r="C19" s="73" t="e">
        <f>SUM(C9:C13)</f>
        <v>#REF!</v>
      </c>
      <c r="D19" s="66"/>
      <c r="E19" s="124" t="s">
        <v>107</v>
      </c>
      <c r="F19" s="49" t="e">
        <f>SUM(H9:H13)</f>
        <v>#REF!</v>
      </c>
      <c r="G19" s="67"/>
      <c r="H19" s="224" t="s">
        <v>108</v>
      </c>
      <c r="I19" s="224"/>
      <c r="J19" s="49" t="e">
        <f>$Q$19</f>
        <v>#REF!</v>
      </c>
      <c r="K19" s="66"/>
      <c r="L19" s="66"/>
      <c r="M19" s="68"/>
      <c r="N19" s="68"/>
      <c r="O19" s="68"/>
      <c r="P19" s="69"/>
      <c r="Q19" s="82" t="e">
        <f>SUM(Q9:Q13)</f>
        <v>#REF!</v>
      </c>
      <c r="R19" s="82" t="e">
        <f>SUM(R9:R13)</f>
        <v>#REF!</v>
      </c>
      <c r="S19" s="82" t="e">
        <f>SUM(S9:S13)</f>
        <v>#REF!</v>
      </c>
    </row>
    <row r="20" spans="1:19" ht="13.5" customHeight="1" x14ac:dyDescent="0.3">
      <c r="A20" s="63"/>
      <c r="B20" s="63"/>
      <c r="C20" s="63"/>
      <c r="D20" s="63"/>
      <c r="E20" s="121" t="s">
        <v>106</v>
      </c>
      <c r="F20" s="62"/>
      <c r="G20" s="62"/>
      <c r="H20" s="225" t="s">
        <v>109</v>
      </c>
      <c r="I20" s="225"/>
      <c r="J20" s="61" t="e">
        <f>$R$19</f>
        <v>#REF!</v>
      </c>
      <c r="K20" s="63"/>
      <c r="L20" s="63"/>
      <c r="M20" s="63"/>
      <c r="N20" s="63"/>
      <c r="O20" s="63"/>
      <c r="P20" s="63"/>
    </row>
    <row r="21" spans="1:19" ht="13.5" customHeight="1" x14ac:dyDescent="0.3">
      <c r="A21" s="63"/>
      <c r="B21" s="63"/>
      <c r="C21" s="63"/>
      <c r="D21" s="63"/>
      <c r="E21" s="62"/>
      <c r="F21" s="63"/>
      <c r="G21" s="62"/>
      <c r="H21" s="225" t="s">
        <v>110</v>
      </c>
      <c r="I21" s="225"/>
      <c r="J21" s="61" t="e">
        <f>(1-F19-J19-J20)</f>
        <v>#REF!</v>
      </c>
      <c r="K21" s="63"/>
      <c r="L21" s="63"/>
      <c r="M21" s="63"/>
      <c r="O21" s="63"/>
      <c r="P21" s="63"/>
      <c r="R21" t="s">
        <v>114</v>
      </c>
      <c r="S21" s="83" t="e">
        <f>SUM(J19,J20,J21,F19)</f>
        <v>#REF!</v>
      </c>
    </row>
    <row r="22" spans="1:19" ht="13.5" customHeight="1" x14ac:dyDescent="0.3">
      <c r="A22" s="226" t="s">
        <v>72</v>
      </c>
      <c r="B22" s="226"/>
      <c r="C22" s="226"/>
      <c r="D22" s="226"/>
      <c r="E22" s="226"/>
      <c r="F22" s="226"/>
      <c r="G22" s="226"/>
      <c r="H22" s="226"/>
      <c r="I22" s="226"/>
      <c r="J22" s="226"/>
      <c r="K22" s="226"/>
      <c r="L22" s="226"/>
    </row>
    <row r="23" spans="1:19" ht="13.5" customHeight="1" x14ac:dyDescent="0.3">
      <c r="A23" s="226"/>
      <c r="B23" s="226"/>
      <c r="C23" s="226"/>
      <c r="D23" s="226"/>
      <c r="E23" s="226"/>
      <c r="F23" s="226"/>
      <c r="G23" s="226"/>
      <c r="H23" s="226"/>
      <c r="I23" s="226"/>
      <c r="J23" s="226"/>
      <c r="K23" s="226"/>
      <c r="L23" s="226"/>
    </row>
    <row r="24" spans="1:19" ht="13.5" customHeight="1" x14ac:dyDescent="0.3">
      <c r="A24" s="44"/>
      <c r="B24" s="44"/>
      <c r="C24" s="44"/>
      <c r="D24" s="44"/>
      <c r="E24" s="44"/>
      <c r="F24" s="44"/>
      <c r="G24" s="44"/>
      <c r="H24" s="44"/>
      <c r="I24" s="44"/>
      <c r="J24" s="44"/>
      <c r="K24" s="44"/>
      <c r="L24" s="44"/>
    </row>
    <row r="25" spans="1:19" ht="13.5" customHeight="1" x14ac:dyDescent="0.3"/>
    <row r="26" spans="1:19" ht="13.5" customHeight="1" x14ac:dyDescent="0.3"/>
    <row r="27" spans="1:19" ht="13.5" customHeight="1" x14ac:dyDescent="0.3"/>
    <row r="28" spans="1:19" ht="13.5" customHeight="1" x14ac:dyDescent="0.3"/>
    <row r="29" spans="1:19" ht="13.5" customHeight="1" x14ac:dyDescent="0.3"/>
    <row r="30" spans="1:19" ht="13.5" customHeight="1" x14ac:dyDescent="0.3"/>
    <row r="31" spans="1:19" ht="13.5" customHeight="1" x14ac:dyDescent="0.3"/>
    <row r="32" spans="1:19" ht="13.5" customHeight="1" x14ac:dyDescent="0.3"/>
    <row r="33" ht="13.5" customHeight="1" x14ac:dyDescent="0.3"/>
    <row r="34" ht="13.5" customHeight="1" x14ac:dyDescent="0.3"/>
    <row r="35" ht="13.5" customHeight="1" x14ac:dyDescent="0.3"/>
    <row r="36" ht="13.5" customHeight="1" x14ac:dyDescent="0.3"/>
    <row r="37" ht="13.5" customHeight="1" x14ac:dyDescent="0.3"/>
    <row r="38" ht="13.5" customHeight="1" x14ac:dyDescent="0.3"/>
    <row r="39" ht="13.5" customHeight="1" x14ac:dyDescent="0.3"/>
    <row r="40" ht="13.5" customHeight="1" x14ac:dyDescent="0.3"/>
    <row r="41" ht="13.5" customHeight="1" x14ac:dyDescent="0.3"/>
    <row r="42" ht="13.5" customHeight="1" x14ac:dyDescent="0.3"/>
    <row r="43" ht="13.5" customHeight="1" x14ac:dyDescent="0.3"/>
    <row r="44" ht="13.5" customHeight="1" x14ac:dyDescent="0.3"/>
    <row r="45" ht="13.5" customHeight="1" x14ac:dyDescent="0.3"/>
    <row r="46" ht="13.5" customHeight="1" x14ac:dyDescent="0.3"/>
    <row r="47" ht="13.5" customHeight="1" x14ac:dyDescent="0.3"/>
    <row r="48" ht="13.5" customHeight="1" x14ac:dyDescent="0.3"/>
    <row r="49" ht="13.5" customHeight="1" x14ac:dyDescent="0.3"/>
    <row r="50" ht="13.5" customHeight="1" x14ac:dyDescent="0.3"/>
    <row r="51" ht="13.5" customHeight="1" x14ac:dyDescent="0.3"/>
    <row r="52" ht="13.5" customHeight="1" x14ac:dyDescent="0.3"/>
    <row r="53" ht="13.5" customHeight="1" x14ac:dyDescent="0.3"/>
    <row r="54" ht="13.5" customHeight="1" x14ac:dyDescent="0.3"/>
    <row r="55" ht="13.5" customHeight="1" x14ac:dyDescent="0.3"/>
    <row r="56" ht="13.5" customHeight="1" x14ac:dyDescent="0.3"/>
    <row r="57" ht="13.5" customHeight="1" x14ac:dyDescent="0.3"/>
    <row r="58" ht="13.5" customHeight="1" x14ac:dyDescent="0.3"/>
    <row r="59" ht="13.5" customHeight="1" x14ac:dyDescent="0.3"/>
    <row r="60" ht="13.5" customHeight="1" x14ac:dyDescent="0.3"/>
    <row r="61" ht="13.5" customHeight="1" x14ac:dyDescent="0.3"/>
    <row r="62" ht="13.5" customHeight="1" x14ac:dyDescent="0.3"/>
    <row r="63" ht="13.5" customHeight="1" x14ac:dyDescent="0.3"/>
    <row r="64" ht="13.5" customHeight="1" x14ac:dyDescent="0.3"/>
    <row r="65" ht="13.5" customHeight="1" x14ac:dyDescent="0.3"/>
    <row r="66" ht="13.5" customHeight="1" x14ac:dyDescent="0.3"/>
    <row r="67" ht="13.5" customHeight="1" x14ac:dyDescent="0.3"/>
  </sheetData>
  <mergeCells count="30">
    <mergeCell ref="H21:I21"/>
    <mergeCell ref="A22:L23"/>
    <mergeCell ref="P7:P8"/>
    <mergeCell ref="Q7:Q8"/>
    <mergeCell ref="R7:R8"/>
    <mergeCell ref="S7:S8"/>
    <mergeCell ref="H19:I19"/>
    <mergeCell ref="H20:I20"/>
    <mergeCell ref="I7:I8"/>
    <mergeCell ref="J7:J8"/>
    <mergeCell ref="K7:K8"/>
    <mergeCell ref="L7:L8"/>
    <mergeCell ref="M7:M8"/>
    <mergeCell ref="N7:N8"/>
    <mergeCell ref="A6:D6"/>
    <mergeCell ref="K6:L6"/>
    <mergeCell ref="A7:A8"/>
    <mergeCell ref="B7:B8"/>
    <mergeCell ref="C7:C8"/>
    <mergeCell ref="D7:D8"/>
    <mergeCell ref="E7:E8"/>
    <mergeCell ref="F7:F8"/>
    <mergeCell ref="G7:G8"/>
    <mergeCell ref="H7:H8"/>
    <mergeCell ref="A1:L1"/>
    <mergeCell ref="A2:L2"/>
    <mergeCell ref="A3:L3"/>
    <mergeCell ref="A4:L4"/>
    <mergeCell ref="A5:D5"/>
    <mergeCell ref="K5:L5"/>
  </mergeCells>
  <pageMargins left="0.2" right="0.2" top="0.25" bottom="0.2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1:AC456"/>
  <sheetViews>
    <sheetView topLeftCell="A10" zoomScale="55" zoomScaleNormal="55" workbookViewId="0">
      <selection activeCell="J81" sqref="J81"/>
    </sheetView>
  </sheetViews>
  <sheetFormatPr defaultColWidth="8.88671875" defaultRowHeight="14.4" outlineLevelCol="1" x14ac:dyDescent="0.3"/>
  <cols>
    <col min="1" max="1" width="15.44140625" customWidth="1"/>
    <col min="2" max="2" width="7" customWidth="1"/>
    <col min="3" max="3" width="11.44140625" customWidth="1"/>
    <col min="4" max="4" width="32.109375" customWidth="1"/>
    <col min="6" max="8" width="10.109375" customWidth="1"/>
    <col min="10" max="10" width="13.6640625" customWidth="1" outlineLevel="1"/>
    <col min="11" max="11" width="13" customWidth="1" outlineLevel="1"/>
    <col min="12" max="12" width="8.88671875" customWidth="1" outlineLevel="1"/>
    <col min="13" max="13" width="10.44140625" customWidth="1" outlineLevel="1"/>
    <col min="14" max="14" width="8.88671875" customWidth="1" outlineLevel="1"/>
    <col min="15" max="15" width="10.109375" customWidth="1" outlineLevel="1"/>
    <col min="16" max="29" width="8.88671875" customWidth="1" outlineLevel="1"/>
  </cols>
  <sheetData>
    <row r="1" spans="1:29" ht="23.4" x14ac:dyDescent="0.45">
      <c r="A1" s="7"/>
      <c r="D1" s="9" t="s">
        <v>0</v>
      </c>
      <c r="E1" s="1" t="s">
        <v>8</v>
      </c>
    </row>
    <row r="2" spans="1:29" x14ac:dyDescent="0.3">
      <c r="D2" s="9" t="s">
        <v>1</v>
      </c>
    </row>
    <row r="3" spans="1:29" ht="15" customHeight="1" x14ac:dyDescent="0.3">
      <c r="D3" s="9" t="s">
        <v>15</v>
      </c>
      <c r="E3" t="s">
        <v>9</v>
      </c>
      <c r="F3" s="198"/>
      <c r="G3" s="198"/>
      <c r="H3" s="198"/>
    </row>
    <row r="4" spans="1:29" x14ac:dyDescent="0.3">
      <c r="D4" s="9" t="s">
        <v>16</v>
      </c>
      <c r="E4" t="s">
        <v>10</v>
      </c>
      <c r="F4" s="55"/>
      <c r="G4" s="55"/>
      <c r="H4" s="55"/>
    </row>
    <row r="5" spans="1:29" x14ac:dyDescent="0.3">
      <c r="D5" s="9" t="s">
        <v>17</v>
      </c>
    </row>
    <row r="6" spans="1:29" ht="15" customHeight="1" x14ac:dyDescent="0.3">
      <c r="E6" t="s">
        <v>11</v>
      </c>
      <c r="F6" s="4"/>
      <c r="G6" s="4"/>
      <c r="H6" s="4"/>
    </row>
    <row r="7" spans="1:29" x14ac:dyDescent="0.3">
      <c r="A7" s="4"/>
      <c r="O7" t="s">
        <v>14</v>
      </c>
    </row>
    <row r="8" spans="1:29" x14ac:dyDescent="0.3">
      <c r="A8" s="4"/>
    </row>
    <row r="9" spans="1:29" x14ac:dyDescent="0.3">
      <c r="C9" s="1" t="s">
        <v>12</v>
      </c>
      <c r="J9" s="213" t="s">
        <v>115</v>
      </c>
      <c r="K9" s="213"/>
    </row>
    <row r="10" spans="1:29" x14ac:dyDescent="0.3">
      <c r="C10" s="1" t="s">
        <v>92</v>
      </c>
      <c r="J10">
        <v>16</v>
      </c>
      <c r="K10">
        <f>CONVERT(J10,"ozm","lbm")</f>
        <v>1</v>
      </c>
    </row>
    <row r="11" spans="1:29" ht="15" thickBot="1" x14ac:dyDescent="0.35"/>
    <row r="12" spans="1:29" x14ac:dyDescent="0.3">
      <c r="J12" s="214" t="s">
        <v>84</v>
      </c>
      <c r="K12" s="215"/>
      <c r="L12" s="215"/>
      <c r="M12" s="215"/>
      <c r="N12" s="215"/>
      <c r="O12" s="216"/>
      <c r="Q12" s="214" t="s">
        <v>85</v>
      </c>
      <c r="R12" s="215"/>
      <c r="S12" s="215"/>
      <c r="T12" s="215"/>
      <c r="U12" s="215"/>
      <c r="V12" s="216"/>
      <c r="X12" s="214" t="s">
        <v>86</v>
      </c>
      <c r="Y12" s="215"/>
      <c r="Z12" s="215"/>
      <c r="AA12" s="215"/>
      <c r="AB12" s="215"/>
      <c r="AC12" s="216"/>
    </row>
    <row r="13" spans="1:29" ht="15" thickBot="1" x14ac:dyDescent="0.35">
      <c r="J13" s="217"/>
      <c r="K13" s="218"/>
      <c r="L13" s="218"/>
      <c r="M13" s="218"/>
      <c r="N13" s="218"/>
      <c r="O13" s="219"/>
      <c r="Q13" s="217"/>
      <c r="R13" s="218"/>
      <c r="S13" s="218"/>
      <c r="T13" s="218"/>
      <c r="U13" s="218"/>
      <c r="V13" s="219"/>
      <c r="X13" s="217"/>
      <c r="Y13" s="218"/>
      <c r="Z13" s="218"/>
      <c r="AA13" s="218"/>
      <c r="AB13" s="218"/>
      <c r="AC13" s="219"/>
    </row>
    <row r="14" spans="1:29" s="58" customFormat="1" x14ac:dyDescent="0.3">
      <c r="A14" s="56" t="s">
        <v>2</v>
      </c>
      <c r="B14" s="56" t="s">
        <v>3</v>
      </c>
      <c r="C14" s="70" t="s">
        <v>4</v>
      </c>
      <c r="D14" s="70" t="s">
        <v>5</v>
      </c>
      <c r="E14" s="72" t="s">
        <v>7</v>
      </c>
      <c r="F14" s="70" t="s">
        <v>6</v>
      </c>
      <c r="H14" s="209"/>
      <c r="J14" s="56" t="s">
        <v>35</v>
      </c>
      <c r="K14" s="56" t="s">
        <v>34</v>
      </c>
      <c r="L14" s="57"/>
      <c r="M14" s="56" t="s">
        <v>36</v>
      </c>
      <c r="N14" s="57"/>
      <c r="O14" s="56" t="s">
        <v>37</v>
      </c>
      <c r="P14" s="57"/>
      <c r="Q14" s="56" t="s">
        <v>35</v>
      </c>
      <c r="R14" s="56" t="s">
        <v>34</v>
      </c>
      <c r="S14" s="57"/>
      <c r="T14" s="56" t="s">
        <v>36</v>
      </c>
      <c r="U14" s="57"/>
      <c r="V14" s="56" t="s">
        <v>37</v>
      </c>
      <c r="W14" s="57"/>
      <c r="X14" s="56" t="s">
        <v>35</v>
      </c>
      <c r="Y14" s="56" t="s">
        <v>34</v>
      </c>
      <c r="Z14" s="57"/>
      <c r="AA14" s="56" t="s">
        <v>36</v>
      </c>
      <c r="AB14" s="57"/>
      <c r="AC14" s="56" t="s">
        <v>37</v>
      </c>
    </row>
    <row r="15" spans="1:29" s="58" customFormat="1" x14ac:dyDescent="0.3">
      <c r="A15" s="3" t="e">
        <f>VLOOKUP(D15,[1]!Tag[#Data],3,FALSE)</f>
        <v>#REF!</v>
      </c>
      <c r="B15" s="10" t="e">
        <f>VLOOKUP(D15,[1]!Tag[#Data],4,FALSE)</f>
        <v>#REF!</v>
      </c>
      <c r="C15" s="5"/>
      <c r="D15" s="18" t="s">
        <v>435</v>
      </c>
      <c r="E15" s="2" t="str">
        <f>+IFERROR((F15/B15),"")</f>
        <v/>
      </c>
      <c r="F15" s="6">
        <f t="shared" ref="F15:F75" si="0">+($F$6*C15)</f>
        <v>0</v>
      </c>
      <c r="G15"/>
      <c r="H15" s="2"/>
      <c r="I15"/>
      <c r="J15" s="11" t="e">
        <f>VLOOKUP(D15,[1]!Tag[#Data],16,FALSE)</f>
        <v>#REF!</v>
      </c>
      <c r="K15" s="11" t="e">
        <f t="shared" ref="K15:K75" si="1">(C15*J15)</f>
        <v>#REF!</v>
      </c>
      <c r="L15"/>
      <c r="M15" s="11" t="e">
        <f>SUM(K15:K75)</f>
        <v>#REF!</v>
      </c>
      <c r="N15"/>
      <c r="O15" s="11" t="e">
        <f>(M15*F6)</f>
        <v>#REF!</v>
      </c>
      <c r="P15"/>
      <c r="Q15" s="11" t="e">
        <f>VLOOKUP(D15,[1]!Tag[#Data],17,FALSE)</f>
        <v>#REF!</v>
      </c>
      <c r="R15" s="11" t="e">
        <f t="shared" ref="R15:R75" si="2">(C15*Q15)</f>
        <v>#REF!</v>
      </c>
      <c r="S15"/>
      <c r="T15" s="11" t="e">
        <f>SUM(R15:R75)</f>
        <v>#REF!</v>
      </c>
      <c r="U15"/>
      <c r="V15" s="11" t="e">
        <f>(T15*F6)</f>
        <v>#REF!</v>
      </c>
      <c r="W15"/>
      <c r="X15" s="11" t="e">
        <f>VLOOKUP(D15,[1]!Tag[#Data],18,FALSE)</f>
        <v>#REF!</v>
      </c>
      <c r="Y15" s="11" t="e">
        <f t="shared" ref="Y15:Y75" si="3">(C15*X15)</f>
        <v>#REF!</v>
      </c>
      <c r="Z15"/>
      <c r="AA15" s="11" t="e">
        <f>SUM(Y15:Y75)</f>
        <v>#REF!</v>
      </c>
      <c r="AB15"/>
      <c r="AC15" s="11" t="e">
        <f>(AA15*F6)</f>
        <v>#REF!</v>
      </c>
    </row>
    <row r="16" spans="1:29" x14ac:dyDescent="0.3">
      <c r="A16" s="3" t="e">
        <f>VLOOKUP(D16,[1]!Tag[#Data],3,FALSE)</f>
        <v>#REF!</v>
      </c>
      <c r="B16" s="10" t="e">
        <f>VLOOKUP(D16,[1]!Tag[#Data],4,FALSE)</f>
        <v>#REF!</v>
      </c>
      <c r="C16" s="5"/>
      <c r="D16" s="18" t="s">
        <v>435</v>
      </c>
      <c r="E16" s="2" t="str">
        <f>+IFERROR((F16/B16),"")</f>
        <v/>
      </c>
      <c r="F16" s="6">
        <f t="shared" si="0"/>
        <v>0</v>
      </c>
      <c r="H16" s="2"/>
      <c r="J16" s="11" t="e">
        <f>VLOOKUP(D16,[1]!Tag[#Data],16,FALSE)</f>
        <v>#REF!</v>
      </c>
      <c r="K16" s="11" t="e">
        <f t="shared" si="1"/>
        <v>#REF!</v>
      </c>
      <c r="M16" s="11"/>
      <c r="O16" s="11"/>
      <c r="Q16" s="11" t="e">
        <f>VLOOKUP(D16,[1]!Tag[#Data],17,FALSE)</f>
        <v>#REF!</v>
      </c>
      <c r="R16" s="11" t="e">
        <f t="shared" si="2"/>
        <v>#REF!</v>
      </c>
      <c r="T16" s="11"/>
      <c r="V16" s="11"/>
      <c r="X16" s="11" t="e">
        <f>VLOOKUP(D16,[1]!Tag[#Data],18,FALSE)</f>
        <v>#REF!</v>
      </c>
      <c r="Y16" s="11" t="e">
        <f t="shared" si="3"/>
        <v>#REF!</v>
      </c>
      <c r="AA16" s="11"/>
      <c r="AC16" s="11"/>
    </row>
    <row r="17" spans="1:25" x14ac:dyDescent="0.3">
      <c r="A17" s="3" t="e">
        <f>VLOOKUP(D17,[1]!Tag[#Data],3,FALSE)</f>
        <v>#REF!</v>
      </c>
      <c r="B17" s="10" t="e">
        <f>VLOOKUP(D17,[1]!Tag[#Data],4,FALSE)</f>
        <v>#REF!</v>
      </c>
      <c r="C17" s="5"/>
      <c r="D17" s="18" t="s">
        <v>435</v>
      </c>
      <c r="E17" s="2" t="str">
        <f t="shared" ref="E17:E75" si="4">+IFERROR((F17/B17),"")</f>
        <v/>
      </c>
      <c r="F17" s="6">
        <f t="shared" si="0"/>
        <v>0</v>
      </c>
      <c r="H17" s="2"/>
      <c r="J17" s="11" t="e">
        <f>VLOOKUP(D17,[1]!Tag[#Data],16,FALSE)</f>
        <v>#REF!</v>
      </c>
      <c r="K17" s="11" t="e">
        <f t="shared" si="1"/>
        <v>#REF!</v>
      </c>
      <c r="Q17" s="11" t="e">
        <f>VLOOKUP(D17,[1]!Tag[#Data],17,FALSE)</f>
        <v>#REF!</v>
      </c>
      <c r="R17" s="11" t="e">
        <f t="shared" si="2"/>
        <v>#REF!</v>
      </c>
      <c r="X17" s="11" t="e">
        <f>VLOOKUP(D17,[1]!Tag[#Data],18,FALSE)</f>
        <v>#REF!</v>
      </c>
      <c r="Y17" s="11" t="e">
        <f t="shared" si="3"/>
        <v>#REF!</v>
      </c>
    </row>
    <row r="18" spans="1:25" x14ac:dyDescent="0.3">
      <c r="A18" s="3" t="e">
        <f>VLOOKUP(D18,[1]!Tag[#Data],3,FALSE)</f>
        <v>#REF!</v>
      </c>
      <c r="B18" s="10" t="e">
        <f>VLOOKUP(D18,[1]!Tag[#Data],4,FALSE)</f>
        <v>#REF!</v>
      </c>
      <c r="C18" s="5"/>
      <c r="D18" s="18" t="s">
        <v>435</v>
      </c>
      <c r="E18" s="2" t="str">
        <f t="shared" si="4"/>
        <v/>
      </c>
      <c r="F18" s="6">
        <f t="shared" si="0"/>
        <v>0</v>
      </c>
      <c r="H18" s="2"/>
      <c r="J18" s="11" t="e">
        <f>VLOOKUP(D18,[1]!Tag[#Data],16,FALSE)</f>
        <v>#REF!</v>
      </c>
      <c r="K18" s="11" t="e">
        <f t="shared" si="1"/>
        <v>#REF!</v>
      </c>
      <c r="Q18" s="11" t="e">
        <f>VLOOKUP(D18,[1]!Tag[#Data],17,FALSE)</f>
        <v>#REF!</v>
      </c>
      <c r="R18" s="11" t="e">
        <f t="shared" si="2"/>
        <v>#REF!</v>
      </c>
      <c r="X18" s="11" t="e">
        <f>VLOOKUP(D18,[1]!Tag[#Data],18,FALSE)</f>
        <v>#REF!</v>
      </c>
      <c r="Y18" s="11" t="e">
        <f t="shared" si="3"/>
        <v>#REF!</v>
      </c>
    </row>
    <row r="19" spans="1:25" x14ac:dyDescent="0.3">
      <c r="A19" s="3" t="e">
        <f>VLOOKUP(D19,[1]!Tag[#Data],3,FALSE)</f>
        <v>#REF!</v>
      </c>
      <c r="B19" s="10" t="e">
        <f>VLOOKUP(D19,[1]!Tag[#Data],4,FALSE)</f>
        <v>#REF!</v>
      </c>
      <c r="C19" s="5"/>
      <c r="D19" s="18" t="s">
        <v>435</v>
      </c>
      <c r="E19" s="2" t="str">
        <f t="shared" si="4"/>
        <v/>
      </c>
      <c r="F19" s="6">
        <f t="shared" si="0"/>
        <v>0</v>
      </c>
      <c r="H19" s="2"/>
      <c r="J19" s="11" t="e">
        <f>VLOOKUP(D19,[1]!Tag[#Data],16,FALSE)</f>
        <v>#REF!</v>
      </c>
      <c r="K19" s="11" t="e">
        <f t="shared" si="1"/>
        <v>#REF!</v>
      </c>
      <c r="Q19" s="11" t="e">
        <f>VLOOKUP(D19,[1]!Tag[#Data],17,FALSE)</f>
        <v>#REF!</v>
      </c>
      <c r="R19" s="11" t="e">
        <f t="shared" si="2"/>
        <v>#REF!</v>
      </c>
      <c r="X19" s="11" t="e">
        <f>VLOOKUP(D19,[1]!Tag[#Data],18,FALSE)</f>
        <v>#REF!</v>
      </c>
      <c r="Y19" s="11" t="e">
        <f t="shared" si="3"/>
        <v>#REF!</v>
      </c>
    </row>
    <row r="20" spans="1:25" x14ac:dyDescent="0.3">
      <c r="A20" s="3" t="e">
        <f>VLOOKUP(D20,[1]!Tag[#Data],3,FALSE)</f>
        <v>#REF!</v>
      </c>
      <c r="B20" s="10" t="e">
        <f>VLOOKUP(D20,[1]!Tag[#Data],4,FALSE)</f>
        <v>#REF!</v>
      </c>
      <c r="C20" s="5"/>
      <c r="D20" s="18" t="s">
        <v>435</v>
      </c>
      <c r="E20" s="2" t="str">
        <f t="shared" si="4"/>
        <v/>
      </c>
      <c r="F20" s="6">
        <f t="shared" si="0"/>
        <v>0</v>
      </c>
      <c r="H20" s="2"/>
      <c r="J20" s="11" t="e">
        <f>VLOOKUP(D20,[1]!Tag[#Data],16,FALSE)</f>
        <v>#REF!</v>
      </c>
      <c r="K20" s="11" t="e">
        <f t="shared" si="1"/>
        <v>#REF!</v>
      </c>
      <c r="Q20" s="11" t="e">
        <f>VLOOKUP(D20,[1]!Tag[#Data],17,FALSE)</f>
        <v>#REF!</v>
      </c>
      <c r="R20" s="11" t="e">
        <f t="shared" si="2"/>
        <v>#REF!</v>
      </c>
      <c r="X20" s="11" t="e">
        <f>VLOOKUP(D20,[1]!Tag[#Data],18,FALSE)</f>
        <v>#REF!</v>
      </c>
      <c r="Y20" s="11" t="e">
        <f t="shared" si="3"/>
        <v>#REF!</v>
      </c>
    </row>
    <row r="21" spans="1:25" x14ac:dyDescent="0.3">
      <c r="A21" s="3" t="e">
        <f>VLOOKUP(D21,[1]!Tag[#Data],3,FALSE)</f>
        <v>#REF!</v>
      </c>
      <c r="B21" s="10" t="e">
        <f>VLOOKUP(D21,[1]!Tag[#Data],4,FALSE)</f>
        <v>#REF!</v>
      </c>
      <c r="C21" s="5"/>
      <c r="D21" s="18" t="s">
        <v>435</v>
      </c>
      <c r="E21" s="2" t="str">
        <f t="shared" si="4"/>
        <v/>
      </c>
      <c r="F21" s="6">
        <f t="shared" si="0"/>
        <v>0</v>
      </c>
      <c r="H21" s="2"/>
      <c r="J21" s="11" t="e">
        <f>VLOOKUP(D21,[1]!Tag[#Data],16,FALSE)</f>
        <v>#REF!</v>
      </c>
      <c r="K21" s="11" t="e">
        <f t="shared" si="1"/>
        <v>#REF!</v>
      </c>
      <c r="Q21" s="11" t="e">
        <f>VLOOKUP(D21,[1]!Tag[#Data],17,FALSE)</f>
        <v>#REF!</v>
      </c>
      <c r="R21" s="11" t="e">
        <f t="shared" si="2"/>
        <v>#REF!</v>
      </c>
      <c r="X21" s="11" t="e">
        <f>VLOOKUP(D21,[1]!Tag[#Data],18,FALSE)</f>
        <v>#REF!</v>
      </c>
      <c r="Y21" s="11" t="e">
        <f t="shared" si="3"/>
        <v>#REF!</v>
      </c>
    </row>
    <row r="22" spans="1:25" x14ac:dyDescent="0.3">
      <c r="A22" s="3" t="e">
        <f>VLOOKUP(D22,[1]!Tag[#Data],3,FALSE)</f>
        <v>#REF!</v>
      </c>
      <c r="B22" s="10" t="e">
        <f>VLOOKUP(D22,[1]!Tag[#Data],4,FALSE)</f>
        <v>#REF!</v>
      </c>
      <c r="C22" s="5"/>
      <c r="D22" s="18" t="s">
        <v>435</v>
      </c>
      <c r="E22" s="2" t="str">
        <f t="shared" si="4"/>
        <v/>
      </c>
      <c r="F22" s="6">
        <f t="shared" si="0"/>
        <v>0</v>
      </c>
      <c r="H22" s="2"/>
      <c r="J22" s="11" t="e">
        <f>VLOOKUP(D22,[1]!Tag[#Data],16,FALSE)</f>
        <v>#REF!</v>
      </c>
      <c r="K22" s="11" t="e">
        <f t="shared" si="1"/>
        <v>#REF!</v>
      </c>
      <c r="Q22" s="11" t="e">
        <f>VLOOKUP(D22,[1]!Tag[#Data],17,FALSE)</f>
        <v>#REF!</v>
      </c>
      <c r="R22" s="11" t="e">
        <f t="shared" si="2"/>
        <v>#REF!</v>
      </c>
      <c r="X22" s="11" t="e">
        <f>VLOOKUP(D22,[1]!Tag[#Data],18,FALSE)</f>
        <v>#REF!</v>
      </c>
      <c r="Y22" s="11" t="e">
        <f t="shared" si="3"/>
        <v>#REF!</v>
      </c>
    </row>
    <row r="23" spans="1:25" ht="15" customHeight="1" x14ac:dyDescent="0.3">
      <c r="A23" s="3" t="e">
        <f>VLOOKUP(D23,[1]!Tag[#Data],3,FALSE)</f>
        <v>#REF!</v>
      </c>
      <c r="B23" s="10" t="e">
        <f>VLOOKUP(D23,[1]!Tag[#Data],4,FALSE)</f>
        <v>#REF!</v>
      </c>
      <c r="C23" s="5"/>
      <c r="D23" s="18" t="s">
        <v>435</v>
      </c>
      <c r="E23" s="2" t="str">
        <f t="shared" si="4"/>
        <v/>
      </c>
      <c r="F23" s="6">
        <f t="shared" si="0"/>
        <v>0</v>
      </c>
      <c r="H23" s="2"/>
      <c r="J23" s="11" t="e">
        <f>VLOOKUP(D23,[1]!Tag[#Data],16,FALSE)</f>
        <v>#REF!</v>
      </c>
      <c r="K23" s="11" t="e">
        <f t="shared" si="1"/>
        <v>#REF!</v>
      </c>
      <c r="Q23" s="11" t="e">
        <f>VLOOKUP(D23,[1]!Tag[#Data],17,FALSE)</f>
        <v>#REF!</v>
      </c>
      <c r="R23" s="11" t="e">
        <f t="shared" si="2"/>
        <v>#REF!</v>
      </c>
      <c r="X23" s="11" t="e">
        <f>VLOOKUP(D23,[1]!Tag[#Data],18,FALSE)</f>
        <v>#REF!</v>
      </c>
      <c r="Y23" s="11" t="e">
        <f t="shared" si="3"/>
        <v>#REF!</v>
      </c>
    </row>
    <row r="24" spans="1:25" x14ac:dyDescent="0.3">
      <c r="A24" s="3" t="e">
        <f>VLOOKUP(D24,[1]!Tag[#Data],3,FALSE)</f>
        <v>#REF!</v>
      </c>
      <c r="B24" s="10" t="e">
        <f>VLOOKUP(D24,[1]!Tag[#Data],4,FALSE)</f>
        <v>#REF!</v>
      </c>
      <c r="C24" s="5"/>
      <c r="D24" s="18" t="s">
        <v>435</v>
      </c>
      <c r="E24" s="2" t="str">
        <f t="shared" si="4"/>
        <v/>
      </c>
      <c r="F24" s="6">
        <f t="shared" si="0"/>
        <v>0</v>
      </c>
      <c r="H24" s="2"/>
      <c r="J24" s="11" t="e">
        <f>VLOOKUP(D24,[1]!Tag[#Data],16,FALSE)</f>
        <v>#REF!</v>
      </c>
      <c r="K24" s="11" t="e">
        <f t="shared" si="1"/>
        <v>#REF!</v>
      </c>
      <c r="Q24" s="11" t="e">
        <f>VLOOKUP(D24,[1]!Tag[#Data],17,FALSE)</f>
        <v>#REF!</v>
      </c>
      <c r="R24" s="11" t="e">
        <f t="shared" si="2"/>
        <v>#REF!</v>
      </c>
      <c r="X24" s="11" t="e">
        <f>VLOOKUP(D24,[1]!Tag[#Data],18,FALSE)</f>
        <v>#REF!</v>
      </c>
      <c r="Y24" s="11" t="e">
        <f t="shared" si="3"/>
        <v>#REF!</v>
      </c>
    </row>
    <row r="25" spans="1:25" x14ac:dyDescent="0.3">
      <c r="A25" s="3" t="e">
        <f>VLOOKUP(D25,[1]!Tag[#Data],3,FALSE)</f>
        <v>#REF!</v>
      </c>
      <c r="B25" s="10" t="e">
        <f>VLOOKUP(D25,[1]!Tag[#Data],4,FALSE)</f>
        <v>#REF!</v>
      </c>
      <c r="C25" s="5"/>
      <c r="D25" s="18" t="s">
        <v>435</v>
      </c>
      <c r="E25" s="2" t="str">
        <f t="shared" si="4"/>
        <v/>
      </c>
      <c r="F25" s="6">
        <f t="shared" si="0"/>
        <v>0</v>
      </c>
      <c r="H25" s="2"/>
      <c r="J25" s="11" t="e">
        <f>VLOOKUP(D25,[1]!Tag[#Data],16,FALSE)</f>
        <v>#REF!</v>
      </c>
      <c r="K25" s="11" t="e">
        <f t="shared" si="1"/>
        <v>#REF!</v>
      </c>
      <c r="Q25" s="11" t="e">
        <f>VLOOKUP(D25,[1]!Tag[#Data],17,FALSE)</f>
        <v>#REF!</v>
      </c>
      <c r="R25" s="11" t="e">
        <f t="shared" si="2"/>
        <v>#REF!</v>
      </c>
      <c r="X25" s="11" t="e">
        <f>VLOOKUP(D25,[1]!Tag[#Data],18,FALSE)</f>
        <v>#REF!</v>
      </c>
      <c r="Y25" s="11" t="e">
        <f t="shared" si="3"/>
        <v>#REF!</v>
      </c>
    </row>
    <row r="26" spans="1:25" x14ac:dyDescent="0.3">
      <c r="A26" s="3" t="e">
        <f>VLOOKUP(D26,[1]!Tag[#Data],3,FALSE)</f>
        <v>#REF!</v>
      </c>
      <c r="B26" s="10" t="e">
        <f>VLOOKUP(D26,[1]!Tag[#Data],4,FALSE)</f>
        <v>#REF!</v>
      </c>
      <c r="C26" s="5"/>
      <c r="D26" s="18" t="s">
        <v>435</v>
      </c>
      <c r="E26" s="2" t="str">
        <f t="shared" si="4"/>
        <v/>
      </c>
      <c r="F26" s="6">
        <f t="shared" si="0"/>
        <v>0</v>
      </c>
      <c r="H26" s="2"/>
      <c r="J26" s="11" t="e">
        <f>VLOOKUP(D26,[1]!Tag[#Data],16,FALSE)</f>
        <v>#REF!</v>
      </c>
      <c r="K26" s="11" t="e">
        <f t="shared" si="1"/>
        <v>#REF!</v>
      </c>
      <c r="Q26" s="11" t="e">
        <f>VLOOKUP(D26,[1]!Tag[#Data],17,FALSE)</f>
        <v>#REF!</v>
      </c>
      <c r="R26" s="11" t="e">
        <f t="shared" si="2"/>
        <v>#REF!</v>
      </c>
      <c r="X26" s="11" t="e">
        <f>VLOOKUP(D26,[1]!Tag[#Data],18,FALSE)</f>
        <v>#REF!</v>
      </c>
      <c r="Y26" s="11" t="e">
        <f t="shared" si="3"/>
        <v>#REF!</v>
      </c>
    </row>
    <row r="27" spans="1:25" x14ac:dyDescent="0.3">
      <c r="A27" s="3" t="e">
        <f>VLOOKUP(D27,[1]!Tag[#Data],3,FALSE)</f>
        <v>#REF!</v>
      </c>
      <c r="B27" s="10" t="e">
        <f>VLOOKUP(D27,[1]!Tag[#Data],4,FALSE)</f>
        <v>#REF!</v>
      </c>
      <c r="C27" s="5"/>
      <c r="D27" s="18" t="s">
        <v>435</v>
      </c>
      <c r="E27" s="2" t="str">
        <f t="shared" si="4"/>
        <v/>
      </c>
      <c r="F27" s="6">
        <f t="shared" si="0"/>
        <v>0</v>
      </c>
      <c r="H27" s="2"/>
      <c r="J27" s="11" t="e">
        <f>VLOOKUP(D27,[1]!Tag[#Data],16,FALSE)</f>
        <v>#REF!</v>
      </c>
      <c r="K27" s="11" t="e">
        <f t="shared" si="1"/>
        <v>#REF!</v>
      </c>
      <c r="Q27" s="11" t="e">
        <f>VLOOKUP(D27,[1]!Tag[#Data],17,FALSE)</f>
        <v>#REF!</v>
      </c>
      <c r="R27" s="11" t="e">
        <f t="shared" si="2"/>
        <v>#REF!</v>
      </c>
      <c r="X27" s="11" t="e">
        <f>VLOOKUP(D27,[1]!Tag[#Data],18,FALSE)</f>
        <v>#REF!</v>
      </c>
      <c r="Y27" s="11" t="e">
        <f t="shared" si="3"/>
        <v>#REF!</v>
      </c>
    </row>
    <row r="28" spans="1:25" x14ac:dyDescent="0.3">
      <c r="A28" s="3" t="e">
        <f>VLOOKUP(D28,[1]!Tag[#Data],3,FALSE)</f>
        <v>#REF!</v>
      </c>
      <c r="B28" s="10" t="e">
        <f>VLOOKUP(D28,[1]!Tag[#Data],4,FALSE)</f>
        <v>#REF!</v>
      </c>
      <c r="C28" s="5"/>
      <c r="D28" s="18" t="s">
        <v>435</v>
      </c>
      <c r="E28" s="2" t="str">
        <f t="shared" si="4"/>
        <v/>
      </c>
      <c r="F28" s="6">
        <f t="shared" si="0"/>
        <v>0</v>
      </c>
      <c r="H28" s="2"/>
      <c r="J28" s="11" t="e">
        <f>VLOOKUP(D28,[1]!Tag[#Data],16,FALSE)</f>
        <v>#REF!</v>
      </c>
      <c r="K28" s="11" t="e">
        <f t="shared" si="1"/>
        <v>#REF!</v>
      </c>
      <c r="Q28" s="11" t="e">
        <f>VLOOKUP(D28,[1]!Tag[#Data],17,FALSE)</f>
        <v>#REF!</v>
      </c>
      <c r="R28" s="11" t="e">
        <f t="shared" si="2"/>
        <v>#REF!</v>
      </c>
      <c r="X28" s="11" t="e">
        <f>VLOOKUP(D28,[1]!Tag[#Data],18,FALSE)</f>
        <v>#REF!</v>
      </c>
      <c r="Y28" s="11" t="e">
        <f t="shared" si="3"/>
        <v>#REF!</v>
      </c>
    </row>
    <row r="29" spans="1:25" x14ac:dyDescent="0.3">
      <c r="A29" s="3" t="e">
        <f>VLOOKUP(D29,[1]!Tag[#Data],3,FALSE)</f>
        <v>#REF!</v>
      </c>
      <c r="B29" s="10" t="e">
        <f>VLOOKUP(D29,[1]!Tag[#Data],4,FALSE)</f>
        <v>#REF!</v>
      </c>
      <c r="C29" s="5"/>
      <c r="D29" s="18" t="s">
        <v>435</v>
      </c>
      <c r="E29" s="2" t="str">
        <f t="shared" si="4"/>
        <v/>
      </c>
      <c r="F29" s="6">
        <f t="shared" si="0"/>
        <v>0</v>
      </c>
      <c r="H29" s="2"/>
      <c r="J29" s="11" t="e">
        <f>VLOOKUP(D29,[1]!Tag[#Data],16,FALSE)</f>
        <v>#REF!</v>
      </c>
      <c r="K29" s="11" t="e">
        <f t="shared" si="1"/>
        <v>#REF!</v>
      </c>
      <c r="Q29" s="11" t="e">
        <f>VLOOKUP(D29,[1]!Tag[#Data],17,FALSE)</f>
        <v>#REF!</v>
      </c>
      <c r="R29" s="11" t="e">
        <f t="shared" si="2"/>
        <v>#REF!</v>
      </c>
      <c r="X29" s="11" t="e">
        <f>VLOOKUP(D29,[1]!Tag[#Data],18,FALSE)</f>
        <v>#REF!</v>
      </c>
      <c r="Y29" s="11" t="e">
        <f t="shared" si="3"/>
        <v>#REF!</v>
      </c>
    </row>
    <row r="30" spans="1:25" x14ac:dyDescent="0.3">
      <c r="A30" s="3" t="e">
        <f>VLOOKUP(D30,[1]!Tag[#Data],3,FALSE)</f>
        <v>#REF!</v>
      </c>
      <c r="B30" s="10" t="e">
        <f>VLOOKUP(D30,[1]!Tag[#Data],4,FALSE)</f>
        <v>#REF!</v>
      </c>
      <c r="C30" s="5"/>
      <c r="D30" s="18" t="s">
        <v>435</v>
      </c>
      <c r="E30" s="2" t="str">
        <f t="shared" si="4"/>
        <v/>
      </c>
      <c r="F30" s="6">
        <f t="shared" si="0"/>
        <v>0</v>
      </c>
      <c r="H30" s="2"/>
      <c r="J30" s="11" t="e">
        <f>VLOOKUP(D30,[1]!Tag[#Data],16,FALSE)</f>
        <v>#REF!</v>
      </c>
      <c r="K30" s="11" t="e">
        <f t="shared" si="1"/>
        <v>#REF!</v>
      </c>
      <c r="Q30" s="11" t="e">
        <f>VLOOKUP(D30,[1]!Tag[#Data],17,FALSE)</f>
        <v>#REF!</v>
      </c>
      <c r="R30" s="11" t="e">
        <f t="shared" si="2"/>
        <v>#REF!</v>
      </c>
      <c r="X30" s="11" t="e">
        <f>VLOOKUP(D30,[1]!Tag[#Data],18,FALSE)</f>
        <v>#REF!</v>
      </c>
      <c r="Y30" s="11" t="e">
        <f t="shared" si="3"/>
        <v>#REF!</v>
      </c>
    </row>
    <row r="31" spans="1:25" x14ac:dyDescent="0.3">
      <c r="A31" s="3" t="e">
        <f>VLOOKUP(D31,[1]!Tag[#Data],3,FALSE)</f>
        <v>#REF!</v>
      </c>
      <c r="B31" s="10" t="e">
        <f>VLOOKUP(D31,[1]!Tag[#Data],4,FALSE)</f>
        <v>#REF!</v>
      </c>
      <c r="C31" s="5"/>
      <c r="D31" s="18" t="s">
        <v>435</v>
      </c>
      <c r="E31" s="2" t="str">
        <f t="shared" si="4"/>
        <v/>
      </c>
      <c r="F31" s="6">
        <f t="shared" si="0"/>
        <v>0</v>
      </c>
      <c r="H31" s="2"/>
      <c r="J31" s="11" t="e">
        <f>VLOOKUP(D31,[1]!Tag[#Data],16,FALSE)</f>
        <v>#REF!</v>
      </c>
      <c r="K31" s="11" t="e">
        <f t="shared" si="1"/>
        <v>#REF!</v>
      </c>
      <c r="Q31" s="11" t="e">
        <f>VLOOKUP(D31,[1]!Tag[#Data],17,FALSE)</f>
        <v>#REF!</v>
      </c>
      <c r="R31" s="11" t="e">
        <f t="shared" si="2"/>
        <v>#REF!</v>
      </c>
      <c r="X31" s="11" t="e">
        <f>VLOOKUP(D31,[1]!Tag[#Data],18,FALSE)</f>
        <v>#REF!</v>
      </c>
      <c r="Y31" s="11" t="e">
        <f t="shared" si="3"/>
        <v>#REF!</v>
      </c>
    </row>
    <row r="32" spans="1:25" x14ac:dyDescent="0.3">
      <c r="A32" s="3" t="e">
        <f>VLOOKUP(D32,[1]!Tag[#Data],3,FALSE)</f>
        <v>#REF!</v>
      </c>
      <c r="B32" s="10" t="e">
        <f>VLOOKUP(D32,[1]!Tag[#Data],4,FALSE)</f>
        <v>#REF!</v>
      </c>
      <c r="C32" s="5"/>
      <c r="D32" s="18" t="s">
        <v>435</v>
      </c>
      <c r="E32" s="2" t="str">
        <f t="shared" si="4"/>
        <v/>
      </c>
      <c r="F32" s="6">
        <f t="shared" si="0"/>
        <v>0</v>
      </c>
      <c r="H32" s="2"/>
      <c r="J32" s="11" t="e">
        <f>VLOOKUP(D32,[1]!Tag[#Data],16,FALSE)</f>
        <v>#REF!</v>
      </c>
      <c r="K32" s="11" t="e">
        <f t="shared" si="1"/>
        <v>#REF!</v>
      </c>
      <c r="Q32" s="11" t="e">
        <f>VLOOKUP(D32,[1]!Tag[#Data],17,FALSE)</f>
        <v>#REF!</v>
      </c>
      <c r="R32" s="11" t="e">
        <f t="shared" si="2"/>
        <v>#REF!</v>
      </c>
      <c r="X32" s="11" t="e">
        <f>VLOOKUP(D32,[1]!Tag[#Data],18,FALSE)</f>
        <v>#REF!</v>
      </c>
      <c r="Y32" s="11" t="e">
        <f t="shared" si="3"/>
        <v>#REF!</v>
      </c>
    </row>
    <row r="33" spans="1:25" x14ac:dyDescent="0.3">
      <c r="A33" s="3" t="e">
        <f>VLOOKUP(D33,[1]!Tag[#Data],3,FALSE)</f>
        <v>#REF!</v>
      </c>
      <c r="B33" s="10" t="e">
        <f>VLOOKUP(D33,[1]!Tag[#Data],4,FALSE)</f>
        <v>#REF!</v>
      </c>
      <c r="C33" s="5"/>
      <c r="D33" s="18" t="s">
        <v>435</v>
      </c>
      <c r="E33" s="2" t="str">
        <f t="shared" si="4"/>
        <v/>
      </c>
      <c r="F33" s="6">
        <f t="shared" si="0"/>
        <v>0</v>
      </c>
      <c r="H33" s="2"/>
      <c r="J33" s="11" t="e">
        <f>VLOOKUP(D33,[1]!Tag[#Data],16,FALSE)</f>
        <v>#REF!</v>
      </c>
      <c r="K33" s="11" t="e">
        <f t="shared" si="1"/>
        <v>#REF!</v>
      </c>
      <c r="Q33" s="11" t="e">
        <f>VLOOKUP(D33,[1]!Tag[#Data],17,FALSE)</f>
        <v>#REF!</v>
      </c>
      <c r="R33" s="11" t="e">
        <f t="shared" si="2"/>
        <v>#REF!</v>
      </c>
      <c r="X33" s="11" t="e">
        <f>VLOOKUP(D33,[1]!Tag[#Data],18,FALSE)</f>
        <v>#REF!</v>
      </c>
      <c r="Y33" s="11" t="e">
        <f t="shared" si="3"/>
        <v>#REF!</v>
      </c>
    </row>
    <row r="34" spans="1:25" x14ac:dyDescent="0.3">
      <c r="A34" s="3" t="e">
        <f>VLOOKUP(D34,[1]!Tag[#Data],3,FALSE)</f>
        <v>#REF!</v>
      </c>
      <c r="B34" s="10" t="e">
        <f>VLOOKUP(D34,[1]!Tag[#Data],4,FALSE)</f>
        <v>#REF!</v>
      </c>
      <c r="C34" s="5"/>
      <c r="D34" s="18" t="s">
        <v>435</v>
      </c>
      <c r="E34" s="2" t="str">
        <f t="shared" si="4"/>
        <v/>
      </c>
      <c r="F34" s="6">
        <f t="shared" si="0"/>
        <v>0</v>
      </c>
      <c r="H34" s="2"/>
      <c r="J34" s="11" t="e">
        <f>VLOOKUP(D34,[1]!Tag[#Data],16,FALSE)</f>
        <v>#REF!</v>
      </c>
      <c r="K34" s="11" t="e">
        <f t="shared" si="1"/>
        <v>#REF!</v>
      </c>
      <c r="Q34" s="11" t="e">
        <f>VLOOKUP(D34,[1]!Tag[#Data],17,FALSE)</f>
        <v>#REF!</v>
      </c>
      <c r="R34" s="11" t="e">
        <f t="shared" si="2"/>
        <v>#REF!</v>
      </c>
      <c r="X34" s="11" t="e">
        <f>VLOOKUP(D34,[1]!Tag[#Data],18,FALSE)</f>
        <v>#REF!</v>
      </c>
      <c r="Y34" s="11" t="e">
        <f t="shared" si="3"/>
        <v>#REF!</v>
      </c>
    </row>
    <row r="35" spans="1:25" x14ac:dyDescent="0.3">
      <c r="A35" s="3" t="e">
        <f>VLOOKUP(D35,[1]!Tag[#Data],3,FALSE)</f>
        <v>#REF!</v>
      </c>
      <c r="B35" s="10" t="e">
        <f>VLOOKUP(D35,[1]!Tag[#Data],4,FALSE)</f>
        <v>#REF!</v>
      </c>
      <c r="C35" s="5"/>
      <c r="D35" s="18" t="s">
        <v>435</v>
      </c>
      <c r="E35" s="2" t="str">
        <f t="shared" si="4"/>
        <v/>
      </c>
      <c r="F35" s="6">
        <f t="shared" si="0"/>
        <v>0</v>
      </c>
      <c r="H35" s="2"/>
      <c r="J35" s="11" t="e">
        <f>VLOOKUP(D35,[1]!Tag[#Data],16,FALSE)</f>
        <v>#REF!</v>
      </c>
      <c r="K35" s="11" t="e">
        <f t="shared" si="1"/>
        <v>#REF!</v>
      </c>
      <c r="Q35" s="11" t="e">
        <f>VLOOKUP(D35,[1]!Tag[#Data],17,FALSE)</f>
        <v>#REF!</v>
      </c>
      <c r="R35" s="11" t="e">
        <f t="shared" si="2"/>
        <v>#REF!</v>
      </c>
      <c r="X35" s="11" t="e">
        <f>VLOOKUP(D35,[1]!Tag[#Data],18,FALSE)</f>
        <v>#REF!</v>
      </c>
      <c r="Y35" s="11" t="e">
        <f t="shared" si="3"/>
        <v>#REF!</v>
      </c>
    </row>
    <row r="36" spans="1:25" x14ac:dyDescent="0.3">
      <c r="A36" s="3" t="e">
        <f>VLOOKUP(D36,[1]!Tag[#Data],3,FALSE)</f>
        <v>#REF!</v>
      </c>
      <c r="B36" s="10" t="e">
        <f>VLOOKUP(D36,[1]!Tag[#Data],4,FALSE)</f>
        <v>#REF!</v>
      </c>
      <c r="C36" s="5"/>
      <c r="D36" s="18" t="s">
        <v>435</v>
      </c>
      <c r="E36" s="2" t="str">
        <f t="shared" si="4"/>
        <v/>
      </c>
      <c r="F36" s="6">
        <f t="shared" si="0"/>
        <v>0</v>
      </c>
      <c r="H36" s="2"/>
      <c r="J36" s="11" t="e">
        <f>VLOOKUP(D36,[1]!Tag[#Data],16,FALSE)</f>
        <v>#REF!</v>
      </c>
      <c r="K36" s="11" t="e">
        <f t="shared" si="1"/>
        <v>#REF!</v>
      </c>
      <c r="Q36" s="11" t="e">
        <f>VLOOKUP(D36,[1]!Tag[#Data],17,FALSE)</f>
        <v>#REF!</v>
      </c>
      <c r="R36" s="11" t="e">
        <f t="shared" si="2"/>
        <v>#REF!</v>
      </c>
      <c r="X36" s="11" t="e">
        <f>VLOOKUP(D36,[1]!Tag[#Data],18,FALSE)</f>
        <v>#REF!</v>
      </c>
      <c r="Y36" s="11" t="e">
        <f t="shared" si="3"/>
        <v>#REF!</v>
      </c>
    </row>
    <row r="37" spans="1:25" x14ac:dyDescent="0.3">
      <c r="A37" s="3" t="e">
        <f>VLOOKUP(D37,[1]!Tag[#Data],3,FALSE)</f>
        <v>#REF!</v>
      </c>
      <c r="B37" s="10" t="e">
        <f>VLOOKUP(D37,[1]!Tag[#Data],4,FALSE)</f>
        <v>#REF!</v>
      </c>
      <c r="C37" s="5"/>
      <c r="D37" s="18" t="s">
        <v>435</v>
      </c>
      <c r="E37" s="2" t="str">
        <f t="shared" si="4"/>
        <v/>
      </c>
      <c r="F37" s="6">
        <f t="shared" si="0"/>
        <v>0</v>
      </c>
      <c r="H37" s="2"/>
      <c r="J37" s="11" t="e">
        <f>VLOOKUP(D37,[1]!Tag[#Data],16,FALSE)</f>
        <v>#REF!</v>
      </c>
      <c r="K37" s="11" t="e">
        <f t="shared" si="1"/>
        <v>#REF!</v>
      </c>
      <c r="Q37" s="11" t="e">
        <f>VLOOKUP(D37,[1]!Tag[#Data],17,FALSE)</f>
        <v>#REF!</v>
      </c>
      <c r="R37" s="11" t="e">
        <f t="shared" si="2"/>
        <v>#REF!</v>
      </c>
      <c r="X37" s="11" t="e">
        <f>VLOOKUP(D37,[1]!Tag[#Data],18,FALSE)</f>
        <v>#REF!</v>
      </c>
      <c r="Y37" s="11" t="e">
        <f t="shared" si="3"/>
        <v>#REF!</v>
      </c>
    </row>
    <row r="38" spans="1:25" x14ac:dyDescent="0.3">
      <c r="A38" s="3" t="e">
        <f>VLOOKUP(D38,[1]!Tag[#Data],3,FALSE)</f>
        <v>#REF!</v>
      </c>
      <c r="B38" s="10" t="e">
        <f>VLOOKUP(D38,[1]!Tag[#Data],4,FALSE)</f>
        <v>#REF!</v>
      </c>
      <c r="C38" s="5"/>
      <c r="D38" s="18" t="s">
        <v>435</v>
      </c>
      <c r="E38" s="2" t="str">
        <f t="shared" si="4"/>
        <v/>
      </c>
      <c r="F38" s="6">
        <f t="shared" si="0"/>
        <v>0</v>
      </c>
      <c r="H38" s="2"/>
      <c r="J38" s="11" t="e">
        <f>VLOOKUP(D38,[1]!Tag[#Data],16,FALSE)</f>
        <v>#REF!</v>
      </c>
      <c r="K38" s="11" t="e">
        <f t="shared" si="1"/>
        <v>#REF!</v>
      </c>
      <c r="Q38" s="11" t="e">
        <f>VLOOKUP(D38,[1]!Tag[#Data],17,FALSE)</f>
        <v>#REF!</v>
      </c>
      <c r="R38" s="11" t="e">
        <f t="shared" si="2"/>
        <v>#REF!</v>
      </c>
      <c r="X38" s="11" t="e">
        <f>VLOOKUP(D38,[1]!Tag[#Data],18,FALSE)</f>
        <v>#REF!</v>
      </c>
      <c r="Y38" s="11" t="e">
        <f t="shared" si="3"/>
        <v>#REF!</v>
      </c>
    </row>
    <row r="39" spans="1:25" x14ac:dyDescent="0.3">
      <c r="A39" s="3" t="e">
        <f>VLOOKUP(D39,[1]!Tag[#Data],3,FALSE)</f>
        <v>#REF!</v>
      </c>
      <c r="B39" s="10" t="e">
        <f>VLOOKUP(D39,[1]!Tag[#Data],4,FALSE)</f>
        <v>#REF!</v>
      </c>
      <c r="C39" s="5"/>
      <c r="D39" s="18" t="s">
        <v>435</v>
      </c>
      <c r="E39" s="2" t="str">
        <f t="shared" si="4"/>
        <v/>
      </c>
      <c r="F39" s="6">
        <f t="shared" si="0"/>
        <v>0</v>
      </c>
      <c r="H39" s="2"/>
      <c r="J39" s="11" t="e">
        <f>VLOOKUP(D39,[1]!Tag[#Data],16,FALSE)</f>
        <v>#REF!</v>
      </c>
      <c r="K39" s="11" t="e">
        <f t="shared" si="1"/>
        <v>#REF!</v>
      </c>
      <c r="Q39" s="11" t="e">
        <f>VLOOKUP(D39,[1]!Tag[#Data],17,FALSE)</f>
        <v>#REF!</v>
      </c>
      <c r="R39" s="11" t="e">
        <f t="shared" si="2"/>
        <v>#REF!</v>
      </c>
      <c r="X39" s="11" t="e">
        <f>VLOOKUP(D39,[1]!Tag[#Data],18,FALSE)</f>
        <v>#REF!</v>
      </c>
      <c r="Y39" s="11" t="e">
        <f t="shared" si="3"/>
        <v>#REF!</v>
      </c>
    </row>
    <row r="40" spans="1:25" x14ac:dyDescent="0.3">
      <c r="A40" s="3" t="e">
        <f>VLOOKUP(D40,[1]!Tag[#Data],3,FALSE)</f>
        <v>#REF!</v>
      </c>
      <c r="B40" s="10" t="e">
        <f>VLOOKUP(D40,[1]!Tag[#Data],4,FALSE)</f>
        <v>#REF!</v>
      </c>
      <c r="C40" s="5"/>
      <c r="D40" s="18" t="s">
        <v>435</v>
      </c>
      <c r="E40" s="2" t="str">
        <f t="shared" si="4"/>
        <v/>
      </c>
      <c r="F40" s="6">
        <f t="shared" si="0"/>
        <v>0</v>
      </c>
      <c r="H40" s="2"/>
      <c r="J40" s="11" t="e">
        <f>VLOOKUP(D40,[1]!Tag[#Data],16,FALSE)</f>
        <v>#REF!</v>
      </c>
      <c r="K40" s="11" t="e">
        <f t="shared" si="1"/>
        <v>#REF!</v>
      </c>
      <c r="Q40" s="11" t="e">
        <f>VLOOKUP(D40,[1]!Tag[#Data],17,FALSE)</f>
        <v>#REF!</v>
      </c>
      <c r="R40" s="11" t="e">
        <f t="shared" si="2"/>
        <v>#REF!</v>
      </c>
      <c r="X40" s="11" t="e">
        <f>VLOOKUP(D40,[1]!Tag[#Data],18,FALSE)</f>
        <v>#REF!</v>
      </c>
      <c r="Y40" s="11" t="e">
        <f t="shared" si="3"/>
        <v>#REF!</v>
      </c>
    </row>
    <row r="41" spans="1:25" x14ac:dyDescent="0.3">
      <c r="A41" s="3" t="e">
        <f>VLOOKUP(D41,[1]!Tag[#Data],3,FALSE)</f>
        <v>#REF!</v>
      </c>
      <c r="B41" s="10" t="e">
        <f>VLOOKUP(D41,[1]!Tag[#Data],4,FALSE)</f>
        <v>#REF!</v>
      </c>
      <c r="C41" s="5"/>
      <c r="D41" s="18" t="s">
        <v>435</v>
      </c>
      <c r="E41" s="2" t="str">
        <f t="shared" si="4"/>
        <v/>
      </c>
      <c r="F41" s="6">
        <f t="shared" si="0"/>
        <v>0</v>
      </c>
      <c r="H41" s="2"/>
      <c r="J41" s="11" t="e">
        <f>VLOOKUP(D41,[1]!Tag[#Data],16,FALSE)</f>
        <v>#REF!</v>
      </c>
      <c r="K41" s="11" t="e">
        <f t="shared" si="1"/>
        <v>#REF!</v>
      </c>
      <c r="Q41" s="11" t="e">
        <f>VLOOKUP(D41,[1]!Tag[#Data],17,FALSE)</f>
        <v>#REF!</v>
      </c>
      <c r="R41" s="11" t="e">
        <f t="shared" si="2"/>
        <v>#REF!</v>
      </c>
      <c r="X41" s="11" t="e">
        <f>VLOOKUP(D41,[1]!Tag[#Data],18,FALSE)</f>
        <v>#REF!</v>
      </c>
      <c r="Y41" s="11" t="e">
        <f t="shared" si="3"/>
        <v>#REF!</v>
      </c>
    </row>
    <row r="42" spans="1:25" x14ac:dyDescent="0.3">
      <c r="A42" s="3" t="e">
        <f>VLOOKUP(D42,[1]!Tag[#Data],3,FALSE)</f>
        <v>#REF!</v>
      </c>
      <c r="B42" s="10" t="e">
        <f>VLOOKUP(D42,[1]!Tag[#Data],4,FALSE)</f>
        <v>#REF!</v>
      </c>
      <c r="C42" s="5"/>
      <c r="D42" s="18" t="s">
        <v>435</v>
      </c>
      <c r="E42" s="2" t="str">
        <f t="shared" si="4"/>
        <v/>
      </c>
      <c r="F42" s="6">
        <f t="shared" si="0"/>
        <v>0</v>
      </c>
      <c r="H42" s="2"/>
      <c r="J42" s="11" t="e">
        <f>VLOOKUP(D42,[1]!Tag[#Data],16,FALSE)</f>
        <v>#REF!</v>
      </c>
      <c r="K42" s="11" t="e">
        <f t="shared" si="1"/>
        <v>#REF!</v>
      </c>
      <c r="Q42" s="11" t="e">
        <f>VLOOKUP(D42,[1]!Tag[#Data],17,FALSE)</f>
        <v>#REF!</v>
      </c>
      <c r="R42" s="11" t="e">
        <f t="shared" si="2"/>
        <v>#REF!</v>
      </c>
      <c r="X42" s="11" t="e">
        <f>VLOOKUP(D42,[1]!Tag[#Data],18,FALSE)</f>
        <v>#REF!</v>
      </c>
      <c r="Y42" s="11" t="e">
        <f t="shared" si="3"/>
        <v>#REF!</v>
      </c>
    </row>
    <row r="43" spans="1:25" x14ac:dyDescent="0.3">
      <c r="A43" s="3" t="e">
        <f>VLOOKUP(D43,[1]!Tag[#Data],3,FALSE)</f>
        <v>#REF!</v>
      </c>
      <c r="B43" s="10" t="e">
        <f>VLOOKUP(D43,[1]!Tag[#Data],4,FALSE)</f>
        <v>#REF!</v>
      </c>
      <c r="C43" s="5"/>
      <c r="D43" s="18" t="s">
        <v>435</v>
      </c>
      <c r="E43" s="2" t="str">
        <f t="shared" si="4"/>
        <v/>
      </c>
      <c r="F43" s="6">
        <f t="shared" si="0"/>
        <v>0</v>
      </c>
      <c r="H43" s="2"/>
      <c r="J43" s="11" t="e">
        <f>VLOOKUP(D43,[1]!Tag[#Data],16,FALSE)</f>
        <v>#REF!</v>
      </c>
      <c r="K43" s="11" t="e">
        <f t="shared" si="1"/>
        <v>#REF!</v>
      </c>
      <c r="Q43" s="11" t="e">
        <f>VLOOKUP(D43,[1]!Tag[#Data],17,FALSE)</f>
        <v>#REF!</v>
      </c>
      <c r="R43" s="11" t="e">
        <f t="shared" si="2"/>
        <v>#REF!</v>
      </c>
      <c r="X43" s="11" t="e">
        <f>VLOOKUP(D43,[1]!Tag[#Data],18,FALSE)</f>
        <v>#REF!</v>
      </c>
      <c r="Y43" s="11" t="e">
        <f t="shared" si="3"/>
        <v>#REF!</v>
      </c>
    </row>
    <row r="44" spans="1:25" x14ac:dyDescent="0.3">
      <c r="A44" s="3" t="e">
        <f>VLOOKUP(D44,[1]!Tag[#Data],3,FALSE)</f>
        <v>#REF!</v>
      </c>
      <c r="B44" s="10" t="e">
        <f>VLOOKUP(D44,[1]!Tag[#Data],4,FALSE)</f>
        <v>#REF!</v>
      </c>
      <c r="C44" s="5"/>
      <c r="D44" s="18" t="s">
        <v>435</v>
      </c>
      <c r="E44" s="2" t="str">
        <f t="shared" si="4"/>
        <v/>
      </c>
      <c r="F44" s="6">
        <f t="shared" si="0"/>
        <v>0</v>
      </c>
      <c r="H44" s="2"/>
      <c r="J44" s="11" t="e">
        <f>VLOOKUP(D44,[1]!Tag[#Data],16,FALSE)</f>
        <v>#REF!</v>
      </c>
      <c r="K44" s="11" t="e">
        <f t="shared" si="1"/>
        <v>#REF!</v>
      </c>
      <c r="Q44" s="11" t="e">
        <f>VLOOKUP(D44,[1]!Tag[#Data],17,FALSE)</f>
        <v>#REF!</v>
      </c>
      <c r="R44" s="11" t="e">
        <f t="shared" si="2"/>
        <v>#REF!</v>
      </c>
      <c r="X44" s="11" t="e">
        <f>VLOOKUP(D44,[1]!Tag[#Data],18,FALSE)</f>
        <v>#REF!</v>
      </c>
      <c r="Y44" s="11" t="e">
        <f t="shared" si="3"/>
        <v>#REF!</v>
      </c>
    </row>
    <row r="45" spans="1:25" x14ac:dyDescent="0.3">
      <c r="A45" s="3" t="e">
        <f>VLOOKUP(D45,[1]!Tag[#Data],3,FALSE)</f>
        <v>#REF!</v>
      </c>
      <c r="B45" s="10" t="e">
        <f>VLOOKUP(D45,[1]!Tag[#Data],4,FALSE)</f>
        <v>#REF!</v>
      </c>
      <c r="C45" s="5"/>
      <c r="D45" s="18" t="s">
        <v>435</v>
      </c>
      <c r="E45" s="2" t="str">
        <f t="shared" si="4"/>
        <v/>
      </c>
      <c r="F45" s="6">
        <f t="shared" si="0"/>
        <v>0</v>
      </c>
      <c r="H45" s="2"/>
      <c r="J45" s="11" t="e">
        <f>VLOOKUP(D45,[1]!Tag[#Data],16,FALSE)</f>
        <v>#REF!</v>
      </c>
      <c r="K45" s="11" t="e">
        <f t="shared" si="1"/>
        <v>#REF!</v>
      </c>
      <c r="Q45" s="11" t="e">
        <f>VLOOKUP(D45,[1]!Tag[#Data],17,FALSE)</f>
        <v>#REF!</v>
      </c>
      <c r="R45" s="11" t="e">
        <f t="shared" si="2"/>
        <v>#REF!</v>
      </c>
      <c r="X45" s="11" t="e">
        <f>VLOOKUP(D45,[1]!Tag[#Data],18,FALSE)</f>
        <v>#REF!</v>
      </c>
      <c r="Y45" s="11" t="e">
        <f t="shared" si="3"/>
        <v>#REF!</v>
      </c>
    </row>
    <row r="46" spans="1:25" x14ac:dyDescent="0.3">
      <c r="A46" s="3" t="e">
        <f>VLOOKUP(D46,[1]!Tag[#Data],3,FALSE)</f>
        <v>#REF!</v>
      </c>
      <c r="B46" s="10" t="e">
        <f>VLOOKUP(D46,[1]!Tag[#Data],4,FALSE)</f>
        <v>#REF!</v>
      </c>
      <c r="C46" s="5"/>
      <c r="D46" s="18" t="s">
        <v>435</v>
      </c>
      <c r="E46" s="2" t="str">
        <f t="shared" si="4"/>
        <v/>
      </c>
      <c r="F46" s="6">
        <f t="shared" si="0"/>
        <v>0</v>
      </c>
      <c r="H46" s="2"/>
      <c r="J46" s="11" t="e">
        <f>VLOOKUP(D46,[1]!Tag[#Data],16,FALSE)</f>
        <v>#REF!</v>
      </c>
      <c r="K46" s="11" t="e">
        <f t="shared" si="1"/>
        <v>#REF!</v>
      </c>
      <c r="Q46" s="11" t="e">
        <f>VLOOKUP(D46,[1]!Tag[#Data],17,FALSE)</f>
        <v>#REF!</v>
      </c>
      <c r="R46" s="11" t="e">
        <f t="shared" si="2"/>
        <v>#REF!</v>
      </c>
      <c r="X46" s="11" t="e">
        <f>VLOOKUP(D46,[1]!Tag[#Data],18,FALSE)</f>
        <v>#REF!</v>
      </c>
      <c r="Y46" s="11" t="e">
        <f t="shared" si="3"/>
        <v>#REF!</v>
      </c>
    </row>
    <row r="47" spans="1:25" x14ac:dyDescent="0.3">
      <c r="A47" s="3" t="e">
        <f>VLOOKUP(D47,[1]!Tag[#Data],3,FALSE)</f>
        <v>#REF!</v>
      </c>
      <c r="B47" s="10" t="e">
        <f>VLOOKUP(D47,[1]!Tag[#Data],4,FALSE)</f>
        <v>#REF!</v>
      </c>
      <c r="C47" s="5"/>
      <c r="D47" s="18" t="s">
        <v>435</v>
      </c>
      <c r="E47" s="2" t="str">
        <f t="shared" si="4"/>
        <v/>
      </c>
      <c r="F47" s="6">
        <f t="shared" si="0"/>
        <v>0</v>
      </c>
      <c r="H47" s="2"/>
      <c r="J47" s="11" t="e">
        <f>VLOOKUP(D47,[1]!Tag[#Data],16,FALSE)</f>
        <v>#REF!</v>
      </c>
      <c r="K47" s="11" t="e">
        <f t="shared" si="1"/>
        <v>#REF!</v>
      </c>
      <c r="Q47" s="11" t="e">
        <f>VLOOKUP(D47,[1]!Tag[#Data],17,FALSE)</f>
        <v>#REF!</v>
      </c>
      <c r="R47" s="11" t="e">
        <f t="shared" si="2"/>
        <v>#REF!</v>
      </c>
      <c r="X47" s="11" t="e">
        <f>VLOOKUP(D47,[1]!Tag[#Data],18,FALSE)</f>
        <v>#REF!</v>
      </c>
      <c r="Y47" s="11" t="e">
        <f t="shared" si="3"/>
        <v>#REF!</v>
      </c>
    </row>
    <row r="48" spans="1:25" x14ac:dyDescent="0.3">
      <c r="A48" s="3" t="e">
        <f>VLOOKUP(D48,[1]!Tag[#Data],3,FALSE)</f>
        <v>#REF!</v>
      </c>
      <c r="B48" s="10" t="e">
        <f>VLOOKUP(D48,[1]!Tag[#Data],4,FALSE)</f>
        <v>#REF!</v>
      </c>
      <c r="C48" s="5"/>
      <c r="D48" s="18" t="s">
        <v>435</v>
      </c>
      <c r="E48" s="2" t="str">
        <f t="shared" si="4"/>
        <v/>
      </c>
      <c r="F48" s="6">
        <f t="shared" si="0"/>
        <v>0</v>
      </c>
      <c r="H48" s="2"/>
      <c r="J48" s="11" t="e">
        <f>VLOOKUP(D48,[1]!Tag[#Data],16,FALSE)</f>
        <v>#REF!</v>
      </c>
      <c r="K48" s="11" t="e">
        <f t="shared" si="1"/>
        <v>#REF!</v>
      </c>
      <c r="Q48" s="11" t="e">
        <f>VLOOKUP(D48,[1]!Tag[#Data],17,FALSE)</f>
        <v>#REF!</v>
      </c>
      <c r="R48" s="11" t="e">
        <f t="shared" si="2"/>
        <v>#REF!</v>
      </c>
      <c r="X48" s="11" t="e">
        <f>VLOOKUP(D48,[1]!Tag[#Data],18,FALSE)</f>
        <v>#REF!</v>
      </c>
      <c r="Y48" s="11" t="e">
        <f t="shared" si="3"/>
        <v>#REF!</v>
      </c>
    </row>
    <row r="49" spans="1:25" x14ac:dyDescent="0.3">
      <c r="A49" s="3" t="e">
        <f>VLOOKUP(D49,[1]!Tag[#Data],3,FALSE)</f>
        <v>#REF!</v>
      </c>
      <c r="B49" s="10" t="e">
        <f>VLOOKUP(D49,[1]!Tag[#Data],4,FALSE)</f>
        <v>#REF!</v>
      </c>
      <c r="C49" s="5"/>
      <c r="D49" s="18" t="s">
        <v>435</v>
      </c>
      <c r="E49" s="2" t="str">
        <f t="shared" si="4"/>
        <v/>
      </c>
      <c r="F49" s="6">
        <f t="shared" si="0"/>
        <v>0</v>
      </c>
      <c r="H49" s="2"/>
      <c r="J49" s="11" t="e">
        <f>VLOOKUP(D49,[1]!Tag[#Data],16,FALSE)</f>
        <v>#REF!</v>
      </c>
      <c r="K49" s="11" t="e">
        <f t="shared" si="1"/>
        <v>#REF!</v>
      </c>
      <c r="Q49" s="11" t="e">
        <f>VLOOKUP(D49,[1]!Tag[#Data],17,FALSE)</f>
        <v>#REF!</v>
      </c>
      <c r="R49" s="11" t="e">
        <f t="shared" si="2"/>
        <v>#REF!</v>
      </c>
      <c r="X49" s="11" t="e">
        <f>VLOOKUP(D49,[1]!Tag[#Data],18,FALSE)</f>
        <v>#REF!</v>
      </c>
      <c r="Y49" s="11" t="e">
        <f t="shared" si="3"/>
        <v>#REF!</v>
      </c>
    </row>
    <row r="50" spans="1:25" x14ac:dyDescent="0.3">
      <c r="A50" s="3" t="e">
        <f>VLOOKUP(D50,[1]!Tag[#Data],3,FALSE)</f>
        <v>#REF!</v>
      </c>
      <c r="B50" s="10" t="e">
        <f>VLOOKUP(D50,[1]!Tag[#Data],4,FALSE)</f>
        <v>#REF!</v>
      </c>
      <c r="C50" s="5"/>
      <c r="D50" s="18" t="s">
        <v>435</v>
      </c>
      <c r="E50" s="2" t="str">
        <f t="shared" si="4"/>
        <v/>
      </c>
      <c r="F50" s="6">
        <f t="shared" si="0"/>
        <v>0</v>
      </c>
      <c r="H50" s="2"/>
      <c r="J50" s="11" t="e">
        <f>VLOOKUP(D50,[1]!Tag[#Data],16,FALSE)</f>
        <v>#REF!</v>
      </c>
      <c r="K50" s="11" t="e">
        <f t="shared" si="1"/>
        <v>#REF!</v>
      </c>
      <c r="Q50" s="11" t="e">
        <f>VLOOKUP(D50,[1]!Tag[#Data],17,FALSE)</f>
        <v>#REF!</v>
      </c>
      <c r="R50" s="11" t="e">
        <f t="shared" si="2"/>
        <v>#REF!</v>
      </c>
      <c r="X50" s="11" t="e">
        <f>VLOOKUP(D50,[1]!Tag[#Data],18,FALSE)</f>
        <v>#REF!</v>
      </c>
      <c r="Y50" s="11" t="e">
        <f t="shared" si="3"/>
        <v>#REF!</v>
      </c>
    </row>
    <row r="51" spans="1:25" x14ac:dyDescent="0.3">
      <c r="A51" s="3" t="e">
        <f>VLOOKUP(D51,[1]!Tag[#Data],3,FALSE)</f>
        <v>#REF!</v>
      </c>
      <c r="B51" s="10" t="e">
        <f>VLOOKUP(D51,[1]!Tag[#Data],4,FALSE)</f>
        <v>#REF!</v>
      </c>
      <c r="C51" s="5"/>
      <c r="D51" s="18" t="s">
        <v>435</v>
      </c>
      <c r="E51" s="2" t="str">
        <f t="shared" si="4"/>
        <v/>
      </c>
      <c r="F51" s="6">
        <f t="shared" si="0"/>
        <v>0</v>
      </c>
      <c r="H51" s="2"/>
      <c r="J51" s="11" t="e">
        <f>VLOOKUP(D51,[1]!Tag[#Data],16,FALSE)</f>
        <v>#REF!</v>
      </c>
      <c r="K51" s="11" t="e">
        <f t="shared" si="1"/>
        <v>#REF!</v>
      </c>
      <c r="Q51" s="11" t="e">
        <f>VLOOKUP(D51,[1]!Tag[#Data],17,FALSE)</f>
        <v>#REF!</v>
      </c>
      <c r="R51" s="11" t="e">
        <f t="shared" si="2"/>
        <v>#REF!</v>
      </c>
      <c r="X51" s="11" t="e">
        <f>VLOOKUP(D51,[1]!Tag[#Data],18,FALSE)</f>
        <v>#REF!</v>
      </c>
      <c r="Y51" s="11" t="e">
        <f t="shared" si="3"/>
        <v>#REF!</v>
      </c>
    </row>
    <row r="52" spans="1:25" x14ac:dyDescent="0.3">
      <c r="A52" s="3" t="e">
        <f>VLOOKUP(D52,[1]!Tag[#Data],3,FALSE)</f>
        <v>#REF!</v>
      </c>
      <c r="B52" s="10" t="e">
        <f>VLOOKUP(D52,[1]!Tag[#Data],4,FALSE)</f>
        <v>#REF!</v>
      </c>
      <c r="C52" s="5"/>
      <c r="D52" s="18" t="s">
        <v>435</v>
      </c>
      <c r="E52" s="2" t="str">
        <f t="shared" si="4"/>
        <v/>
      </c>
      <c r="F52" s="6">
        <f t="shared" si="0"/>
        <v>0</v>
      </c>
      <c r="H52" s="2"/>
      <c r="J52" s="11" t="e">
        <f>VLOOKUP(D52,[1]!Tag[#Data],16,FALSE)</f>
        <v>#REF!</v>
      </c>
      <c r="K52" s="11" t="e">
        <f t="shared" si="1"/>
        <v>#REF!</v>
      </c>
      <c r="Q52" s="11" t="e">
        <f>VLOOKUP(D52,[1]!Tag[#Data],17,FALSE)</f>
        <v>#REF!</v>
      </c>
      <c r="R52" s="11" t="e">
        <f t="shared" si="2"/>
        <v>#REF!</v>
      </c>
      <c r="X52" s="11" t="e">
        <f>VLOOKUP(D52,[1]!Tag[#Data],18,FALSE)</f>
        <v>#REF!</v>
      </c>
      <c r="Y52" s="11" t="e">
        <f t="shared" si="3"/>
        <v>#REF!</v>
      </c>
    </row>
    <row r="53" spans="1:25" x14ac:dyDescent="0.3">
      <c r="A53" s="3" t="e">
        <f>VLOOKUP(D53,[1]!Tag[#Data],3,FALSE)</f>
        <v>#REF!</v>
      </c>
      <c r="B53" s="10" t="e">
        <f>VLOOKUP(D53,[1]!Tag[#Data],4,FALSE)</f>
        <v>#REF!</v>
      </c>
      <c r="C53" s="5"/>
      <c r="D53" s="18" t="s">
        <v>435</v>
      </c>
      <c r="E53" s="2" t="str">
        <f t="shared" si="4"/>
        <v/>
      </c>
      <c r="F53" s="6">
        <f t="shared" si="0"/>
        <v>0</v>
      </c>
      <c r="H53" s="2"/>
      <c r="J53" s="11" t="e">
        <f>VLOOKUP(D53,[1]!Tag[#Data],16,FALSE)</f>
        <v>#REF!</v>
      </c>
      <c r="K53" s="11" t="e">
        <f t="shared" si="1"/>
        <v>#REF!</v>
      </c>
      <c r="Q53" s="11" t="e">
        <f>VLOOKUP(D53,[1]!Tag[#Data],17,FALSE)</f>
        <v>#REF!</v>
      </c>
      <c r="R53" s="11" t="e">
        <f t="shared" si="2"/>
        <v>#REF!</v>
      </c>
      <c r="X53" s="11" t="e">
        <f>VLOOKUP(D53,[1]!Tag[#Data],18,FALSE)</f>
        <v>#REF!</v>
      </c>
      <c r="Y53" s="11" t="e">
        <f t="shared" si="3"/>
        <v>#REF!</v>
      </c>
    </row>
    <row r="54" spans="1:25" x14ac:dyDescent="0.3">
      <c r="A54" s="3" t="e">
        <f>VLOOKUP(D54,[1]!Tag[#Data],3,FALSE)</f>
        <v>#REF!</v>
      </c>
      <c r="B54" s="10" t="e">
        <f>VLOOKUP(D54,[1]!Tag[#Data],4,FALSE)</f>
        <v>#REF!</v>
      </c>
      <c r="C54" s="5"/>
      <c r="D54" s="18" t="s">
        <v>435</v>
      </c>
      <c r="E54" s="2" t="str">
        <f t="shared" si="4"/>
        <v/>
      </c>
      <c r="F54" s="6">
        <f t="shared" si="0"/>
        <v>0</v>
      </c>
      <c r="H54" s="2"/>
      <c r="J54" s="11" t="e">
        <f>VLOOKUP(D54,[1]!Tag[#Data],16,FALSE)</f>
        <v>#REF!</v>
      </c>
      <c r="K54" s="11" t="e">
        <f t="shared" si="1"/>
        <v>#REF!</v>
      </c>
      <c r="Q54" s="11" t="e">
        <f>VLOOKUP(D54,[1]!Tag[#Data],17,FALSE)</f>
        <v>#REF!</v>
      </c>
      <c r="R54" s="11" t="e">
        <f t="shared" si="2"/>
        <v>#REF!</v>
      </c>
      <c r="X54" s="11" t="e">
        <f>VLOOKUP(D54,[1]!Tag[#Data],18,FALSE)</f>
        <v>#REF!</v>
      </c>
      <c r="Y54" s="11" t="e">
        <f t="shared" si="3"/>
        <v>#REF!</v>
      </c>
    </row>
    <row r="55" spans="1:25" x14ac:dyDescent="0.3">
      <c r="A55" s="3" t="e">
        <f>VLOOKUP(D55,[1]!Tag[#Data],3,FALSE)</f>
        <v>#REF!</v>
      </c>
      <c r="B55" s="10" t="e">
        <f>VLOOKUP(D55,[1]!Tag[#Data],4,FALSE)</f>
        <v>#REF!</v>
      </c>
      <c r="C55" s="5"/>
      <c r="D55" s="18" t="s">
        <v>435</v>
      </c>
      <c r="E55" s="2" t="str">
        <f t="shared" si="4"/>
        <v/>
      </c>
      <c r="F55" s="6">
        <f t="shared" si="0"/>
        <v>0</v>
      </c>
      <c r="H55" s="2"/>
      <c r="J55" s="11" t="e">
        <f>VLOOKUP(D55,[1]!Tag[#Data],16,FALSE)</f>
        <v>#REF!</v>
      </c>
      <c r="K55" s="11" t="e">
        <f t="shared" si="1"/>
        <v>#REF!</v>
      </c>
      <c r="Q55" s="11" t="e">
        <f>VLOOKUP(D55,[1]!Tag[#Data],17,FALSE)</f>
        <v>#REF!</v>
      </c>
      <c r="R55" s="11" t="e">
        <f t="shared" si="2"/>
        <v>#REF!</v>
      </c>
      <c r="X55" s="11" t="e">
        <f>VLOOKUP(D55,[1]!Tag[#Data],18,FALSE)</f>
        <v>#REF!</v>
      </c>
      <c r="Y55" s="11" t="e">
        <f t="shared" si="3"/>
        <v>#REF!</v>
      </c>
    </row>
    <row r="56" spans="1:25" s="40" customFormat="1" x14ac:dyDescent="0.3">
      <c r="A56" s="3" t="e">
        <f>VLOOKUP(D56,[1]!Tag[#Data],3,FALSE)</f>
        <v>#REF!</v>
      </c>
      <c r="B56" s="10" t="e">
        <f>VLOOKUP(D56,[1]!Tag[#Data],4,FALSE)</f>
        <v>#REF!</v>
      </c>
      <c r="C56" s="5"/>
      <c r="D56" s="18" t="s">
        <v>435</v>
      </c>
      <c r="E56" s="2" t="str">
        <f t="shared" si="4"/>
        <v/>
      </c>
      <c r="F56" s="6">
        <f t="shared" si="0"/>
        <v>0</v>
      </c>
      <c r="H56" s="80"/>
      <c r="J56" s="11" t="e">
        <f>VLOOKUP(D56,[1]!Tag[#Data],16,FALSE)</f>
        <v>#REF!</v>
      </c>
      <c r="K56" s="79" t="e">
        <f t="shared" si="1"/>
        <v>#REF!</v>
      </c>
      <c r="Q56" s="11" t="e">
        <f>VLOOKUP(D56,[1]!Tag[#Data],17,FALSE)</f>
        <v>#REF!</v>
      </c>
      <c r="R56" s="79" t="e">
        <f t="shared" si="2"/>
        <v>#REF!</v>
      </c>
      <c r="X56" s="11" t="e">
        <f>VLOOKUP(D56,[1]!Tag[#Data],18,FALSE)</f>
        <v>#REF!</v>
      </c>
      <c r="Y56" s="79" t="e">
        <f t="shared" si="3"/>
        <v>#REF!</v>
      </c>
    </row>
    <row r="57" spans="1:25" x14ac:dyDescent="0.3">
      <c r="A57" s="3" t="e">
        <f>VLOOKUP(D57,[1]!Tag[#Data],3,FALSE)</f>
        <v>#REF!</v>
      </c>
      <c r="B57" s="10" t="e">
        <f>VLOOKUP(D57,[1]!Tag[#Data],4,FALSE)</f>
        <v>#REF!</v>
      </c>
      <c r="C57" s="5"/>
      <c r="D57" s="18" t="s">
        <v>435</v>
      </c>
      <c r="E57" s="2" t="str">
        <f t="shared" si="4"/>
        <v/>
      </c>
      <c r="F57" s="6">
        <f t="shared" si="0"/>
        <v>0</v>
      </c>
      <c r="H57" s="2"/>
      <c r="J57" s="11" t="e">
        <f>VLOOKUP(D57,[1]!Tag[#Data],16,FALSE)</f>
        <v>#REF!</v>
      </c>
      <c r="K57" s="11" t="e">
        <f t="shared" si="1"/>
        <v>#REF!</v>
      </c>
      <c r="Q57" s="11" t="e">
        <f>VLOOKUP(D57,[1]!Tag[#Data],17,FALSE)</f>
        <v>#REF!</v>
      </c>
      <c r="R57" s="11" t="e">
        <f t="shared" si="2"/>
        <v>#REF!</v>
      </c>
      <c r="X57" s="11" t="e">
        <f>VLOOKUP(D57,[1]!Tag[#Data],18,FALSE)</f>
        <v>#REF!</v>
      </c>
      <c r="Y57" s="11" t="e">
        <f t="shared" si="3"/>
        <v>#REF!</v>
      </c>
    </row>
    <row r="58" spans="1:25" x14ac:dyDescent="0.3">
      <c r="A58" s="3" t="e">
        <f>VLOOKUP(D58,[1]!Tag[#Data],3,FALSE)</f>
        <v>#REF!</v>
      </c>
      <c r="B58" s="10" t="e">
        <f>VLOOKUP(D58,[1]!Tag[#Data],4,FALSE)</f>
        <v>#REF!</v>
      </c>
      <c r="C58" s="5"/>
      <c r="D58" s="18" t="s">
        <v>435</v>
      </c>
      <c r="E58" s="2" t="str">
        <f t="shared" si="4"/>
        <v/>
      </c>
      <c r="F58" s="6">
        <f t="shared" si="0"/>
        <v>0</v>
      </c>
      <c r="H58" s="2"/>
      <c r="J58" s="11" t="e">
        <f>VLOOKUP(D58,[1]!Tag[#Data],16,FALSE)</f>
        <v>#REF!</v>
      </c>
      <c r="K58" s="11" t="e">
        <f t="shared" si="1"/>
        <v>#REF!</v>
      </c>
      <c r="Q58" s="11" t="e">
        <f>VLOOKUP(D58,[1]!Tag[#Data],17,FALSE)</f>
        <v>#REF!</v>
      </c>
      <c r="R58" s="11" t="e">
        <f t="shared" si="2"/>
        <v>#REF!</v>
      </c>
      <c r="X58" s="11" t="e">
        <f>VLOOKUP(D58,[1]!Tag[#Data],18,FALSE)</f>
        <v>#REF!</v>
      </c>
      <c r="Y58" s="11" t="e">
        <f t="shared" si="3"/>
        <v>#REF!</v>
      </c>
    </row>
    <row r="59" spans="1:25" x14ac:dyDescent="0.3">
      <c r="A59" s="3" t="e">
        <f>VLOOKUP(D59,[1]!Tag[#Data],3,FALSE)</f>
        <v>#REF!</v>
      </c>
      <c r="B59" s="10" t="e">
        <f>VLOOKUP(D59,[1]!Tag[#Data],4,FALSE)</f>
        <v>#REF!</v>
      </c>
      <c r="C59" s="5"/>
      <c r="D59" s="18" t="s">
        <v>435</v>
      </c>
      <c r="E59" s="2" t="str">
        <f t="shared" si="4"/>
        <v/>
      </c>
      <c r="F59" s="6">
        <f t="shared" si="0"/>
        <v>0</v>
      </c>
      <c r="H59" s="2"/>
      <c r="J59" s="11" t="e">
        <f>VLOOKUP(D59,[1]!Tag[#Data],16,FALSE)</f>
        <v>#REF!</v>
      </c>
      <c r="K59" s="11" t="e">
        <f t="shared" si="1"/>
        <v>#REF!</v>
      </c>
      <c r="Q59" s="11" t="e">
        <f>VLOOKUP(D59,[1]!Tag[#Data],17,FALSE)</f>
        <v>#REF!</v>
      </c>
      <c r="R59" s="11" t="e">
        <f t="shared" si="2"/>
        <v>#REF!</v>
      </c>
      <c r="X59" s="11" t="e">
        <f>VLOOKUP(D59,[1]!Tag[#Data],18,FALSE)</f>
        <v>#REF!</v>
      </c>
      <c r="Y59" s="11" t="e">
        <f t="shared" si="3"/>
        <v>#REF!</v>
      </c>
    </row>
    <row r="60" spans="1:25" x14ac:dyDescent="0.3">
      <c r="A60" s="3" t="e">
        <f>VLOOKUP(D60,[1]!Tag[#Data],3,FALSE)</f>
        <v>#REF!</v>
      </c>
      <c r="B60" s="10" t="e">
        <f>VLOOKUP(D60,[1]!Tag[#Data],4,FALSE)</f>
        <v>#REF!</v>
      </c>
      <c r="C60" s="5"/>
      <c r="D60" s="18" t="s">
        <v>435</v>
      </c>
      <c r="E60" s="2" t="str">
        <f t="shared" si="4"/>
        <v/>
      </c>
      <c r="F60" s="6">
        <f t="shared" si="0"/>
        <v>0</v>
      </c>
      <c r="H60" s="2"/>
      <c r="J60" s="11" t="e">
        <f>VLOOKUP(D60,[1]!Tag[#Data],16,FALSE)</f>
        <v>#REF!</v>
      </c>
      <c r="K60" s="11" t="e">
        <f t="shared" si="1"/>
        <v>#REF!</v>
      </c>
      <c r="Q60" s="11" t="e">
        <f>VLOOKUP(D60,[1]!Tag[#Data],17,FALSE)</f>
        <v>#REF!</v>
      </c>
      <c r="R60" s="11" t="e">
        <f t="shared" si="2"/>
        <v>#REF!</v>
      </c>
      <c r="X60" s="11" t="e">
        <f>VLOOKUP(D60,[1]!Tag[#Data],18,FALSE)</f>
        <v>#REF!</v>
      </c>
      <c r="Y60" s="11" t="e">
        <f t="shared" si="3"/>
        <v>#REF!</v>
      </c>
    </row>
    <row r="61" spans="1:25" x14ac:dyDescent="0.3">
      <c r="A61" s="3" t="e">
        <f>VLOOKUP(D61,[1]!Tag[#Data],3,FALSE)</f>
        <v>#REF!</v>
      </c>
      <c r="B61" s="10" t="e">
        <f>VLOOKUP(D61,[1]!Tag[#Data],4,FALSE)</f>
        <v>#REF!</v>
      </c>
      <c r="C61" s="5"/>
      <c r="D61" s="18" t="s">
        <v>435</v>
      </c>
      <c r="E61" s="2" t="str">
        <f t="shared" si="4"/>
        <v/>
      </c>
      <c r="F61" s="6">
        <f t="shared" si="0"/>
        <v>0</v>
      </c>
      <c r="H61" s="2"/>
      <c r="J61" s="11" t="e">
        <f>VLOOKUP(D61,[1]!Tag[#Data],16,FALSE)</f>
        <v>#REF!</v>
      </c>
      <c r="K61" s="11" t="e">
        <f t="shared" si="1"/>
        <v>#REF!</v>
      </c>
      <c r="Q61" s="11" t="e">
        <f>VLOOKUP(D61,[1]!Tag[#Data],17,FALSE)</f>
        <v>#REF!</v>
      </c>
      <c r="R61" s="11" t="e">
        <f t="shared" si="2"/>
        <v>#REF!</v>
      </c>
      <c r="X61" s="11" t="e">
        <f>VLOOKUP(D61,[1]!Tag[#Data],18,FALSE)</f>
        <v>#REF!</v>
      </c>
      <c r="Y61" s="11" t="e">
        <f t="shared" si="3"/>
        <v>#REF!</v>
      </c>
    </row>
    <row r="62" spans="1:25" x14ac:dyDescent="0.3">
      <c r="A62" s="3" t="e">
        <f>VLOOKUP(D62,[1]!Tag[#Data],3,FALSE)</f>
        <v>#REF!</v>
      </c>
      <c r="B62" s="10" t="e">
        <f>VLOOKUP(D62,[1]!Tag[#Data],4,FALSE)</f>
        <v>#REF!</v>
      </c>
      <c r="C62" s="5"/>
      <c r="D62" s="18" t="s">
        <v>435</v>
      </c>
      <c r="E62" s="2" t="str">
        <f t="shared" si="4"/>
        <v/>
      </c>
      <c r="F62" s="6">
        <f t="shared" si="0"/>
        <v>0</v>
      </c>
      <c r="H62" s="2"/>
      <c r="J62" s="11" t="e">
        <f>VLOOKUP(D62,[1]!Tag[#Data],16,FALSE)</f>
        <v>#REF!</v>
      </c>
      <c r="K62" s="11" t="e">
        <f t="shared" si="1"/>
        <v>#REF!</v>
      </c>
      <c r="Q62" s="11" t="e">
        <f>VLOOKUP(D62,[1]!Tag[#Data],17,FALSE)</f>
        <v>#REF!</v>
      </c>
      <c r="R62" s="11" t="e">
        <f t="shared" si="2"/>
        <v>#REF!</v>
      </c>
      <c r="X62" s="11" t="e">
        <f>VLOOKUP(D62,[1]!Tag[#Data],18,FALSE)</f>
        <v>#REF!</v>
      </c>
      <c r="Y62" s="11" t="e">
        <f t="shared" si="3"/>
        <v>#REF!</v>
      </c>
    </row>
    <row r="63" spans="1:25" x14ac:dyDescent="0.3">
      <c r="A63" s="3" t="e">
        <f>VLOOKUP(D63,[1]!Tag[#Data],3,FALSE)</f>
        <v>#REF!</v>
      </c>
      <c r="B63" s="10" t="e">
        <f>VLOOKUP(D63,[1]!Tag[#Data],4,FALSE)</f>
        <v>#REF!</v>
      </c>
      <c r="C63" s="5"/>
      <c r="D63" s="18" t="s">
        <v>435</v>
      </c>
      <c r="E63" s="2" t="str">
        <f t="shared" si="4"/>
        <v/>
      </c>
      <c r="F63" s="6">
        <f t="shared" si="0"/>
        <v>0</v>
      </c>
      <c r="H63" s="2"/>
      <c r="J63" s="11" t="e">
        <f>VLOOKUP(D63,[1]!Tag[#Data],16,FALSE)</f>
        <v>#REF!</v>
      </c>
      <c r="K63" s="11" t="e">
        <f t="shared" si="1"/>
        <v>#REF!</v>
      </c>
      <c r="Q63" s="11" t="e">
        <f>VLOOKUP(D63,[1]!Tag[#Data],17,FALSE)</f>
        <v>#REF!</v>
      </c>
      <c r="R63" s="11" t="e">
        <f t="shared" si="2"/>
        <v>#REF!</v>
      </c>
      <c r="X63" s="11" t="e">
        <f>VLOOKUP(D63,[1]!Tag[#Data],18,FALSE)</f>
        <v>#REF!</v>
      </c>
      <c r="Y63" s="11" t="e">
        <f t="shared" si="3"/>
        <v>#REF!</v>
      </c>
    </row>
    <row r="64" spans="1:25" x14ac:dyDescent="0.3">
      <c r="A64" s="3" t="e">
        <f>VLOOKUP(D64,[1]!Tag[#Data],3,FALSE)</f>
        <v>#REF!</v>
      </c>
      <c r="B64" s="10" t="e">
        <f>VLOOKUP(D64,[1]!Tag[#Data],4,FALSE)</f>
        <v>#REF!</v>
      </c>
      <c r="C64" s="5"/>
      <c r="D64" s="18" t="s">
        <v>435</v>
      </c>
      <c r="E64" s="2" t="str">
        <f t="shared" si="4"/>
        <v/>
      </c>
      <c r="F64" s="6">
        <f t="shared" si="0"/>
        <v>0</v>
      </c>
      <c r="H64" s="2"/>
      <c r="J64" s="11" t="e">
        <f>VLOOKUP(D64,[1]!Tag[#Data],16,FALSE)</f>
        <v>#REF!</v>
      </c>
      <c r="K64" s="11" t="e">
        <f t="shared" si="1"/>
        <v>#REF!</v>
      </c>
      <c r="Q64" s="11" t="e">
        <f>VLOOKUP(D64,[1]!Tag[#Data],17,FALSE)</f>
        <v>#REF!</v>
      </c>
      <c r="R64" s="11" t="e">
        <f t="shared" si="2"/>
        <v>#REF!</v>
      </c>
      <c r="X64" s="11" t="e">
        <f>VLOOKUP(D64,[1]!Tag[#Data],18,FALSE)</f>
        <v>#REF!</v>
      </c>
      <c r="Y64" s="11" t="e">
        <f t="shared" si="3"/>
        <v>#REF!</v>
      </c>
    </row>
    <row r="65" spans="1:25" x14ac:dyDescent="0.3">
      <c r="A65" s="3" t="e">
        <f>VLOOKUP(D65,[1]!Tag[#Data],3,FALSE)</f>
        <v>#REF!</v>
      </c>
      <c r="B65" s="10" t="e">
        <f>VLOOKUP(D65,[1]!Tag[#Data],4,FALSE)</f>
        <v>#REF!</v>
      </c>
      <c r="C65" s="5"/>
      <c r="D65" s="18" t="s">
        <v>435</v>
      </c>
      <c r="E65" s="2" t="str">
        <f t="shared" si="4"/>
        <v/>
      </c>
      <c r="F65" s="6">
        <f t="shared" si="0"/>
        <v>0</v>
      </c>
      <c r="H65" s="2"/>
      <c r="J65" s="11" t="e">
        <f>VLOOKUP(D65,[1]!Tag[#Data],16,FALSE)</f>
        <v>#REF!</v>
      </c>
      <c r="K65" s="11" t="e">
        <f t="shared" si="1"/>
        <v>#REF!</v>
      </c>
      <c r="Q65" s="11" t="e">
        <f>VLOOKUP(D65,[1]!Tag[#Data],17,FALSE)</f>
        <v>#REF!</v>
      </c>
      <c r="R65" s="11" t="e">
        <f t="shared" si="2"/>
        <v>#REF!</v>
      </c>
      <c r="X65" s="11" t="e">
        <f>VLOOKUP(D65,[1]!Tag[#Data],18,FALSE)</f>
        <v>#REF!</v>
      </c>
      <c r="Y65" s="11" t="e">
        <f t="shared" si="3"/>
        <v>#REF!</v>
      </c>
    </row>
    <row r="66" spans="1:25" x14ac:dyDescent="0.3">
      <c r="A66" s="3" t="e">
        <f>VLOOKUP(D66,[1]!Tag[#Data],3,FALSE)</f>
        <v>#REF!</v>
      </c>
      <c r="B66" s="10" t="e">
        <f>VLOOKUP(D66,[1]!Tag[#Data],4,FALSE)</f>
        <v>#REF!</v>
      </c>
      <c r="C66" s="5"/>
      <c r="D66" s="18" t="s">
        <v>435</v>
      </c>
      <c r="E66" s="2" t="str">
        <f t="shared" si="4"/>
        <v/>
      </c>
      <c r="F66" s="6">
        <f t="shared" si="0"/>
        <v>0</v>
      </c>
      <c r="H66" s="2"/>
      <c r="J66" s="11" t="e">
        <f>VLOOKUP(D66,[1]!Tag[#Data],16,FALSE)</f>
        <v>#REF!</v>
      </c>
      <c r="K66" s="11" t="e">
        <f t="shared" si="1"/>
        <v>#REF!</v>
      </c>
      <c r="Q66" s="11" t="e">
        <f>VLOOKUP(D66,[1]!Tag[#Data],17,FALSE)</f>
        <v>#REF!</v>
      </c>
      <c r="R66" s="11" t="e">
        <f t="shared" si="2"/>
        <v>#REF!</v>
      </c>
      <c r="X66" s="11" t="e">
        <f>VLOOKUP(D66,[1]!Tag[#Data],18,FALSE)</f>
        <v>#REF!</v>
      </c>
      <c r="Y66" s="11" t="e">
        <f t="shared" si="3"/>
        <v>#REF!</v>
      </c>
    </row>
    <row r="67" spans="1:25" x14ac:dyDescent="0.3">
      <c r="A67" s="3" t="e">
        <f>VLOOKUP(D67,[1]!Tag[#Data],3,FALSE)</f>
        <v>#REF!</v>
      </c>
      <c r="B67" s="10" t="e">
        <f>VLOOKUP(D67,[1]!Tag[#Data],4,FALSE)</f>
        <v>#REF!</v>
      </c>
      <c r="C67" s="5"/>
      <c r="D67" s="18" t="s">
        <v>435</v>
      </c>
      <c r="E67" s="2" t="str">
        <f t="shared" si="4"/>
        <v/>
      </c>
      <c r="F67" s="6">
        <f t="shared" si="0"/>
        <v>0</v>
      </c>
      <c r="H67" s="2"/>
      <c r="J67" s="11" t="e">
        <f>VLOOKUP(D67,[1]!Tag[#Data],16,FALSE)</f>
        <v>#REF!</v>
      </c>
      <c r="K67" s="11" t="e">
        <f t="shared" si="1"/>
        <v>#REF!</v>
      </c>
      <c r="Q67" s="11" t="e">
        <f>VLOOKUP(D67,[1]!Tag[#Data],17,FALSE)</f>
        <v>#REF!</v>
      </c>
      <c r="R67" s="11" t="e">
        <f t="shared" si="2"/>
        <v>#REF!</v>
      </c>
      <c r="X67" s="11" t="e">
        <f>VLOOKUP(D67,[1]!Tag[#Data],18,FALSE)</f>
        <v>#REF!</v>
      </c>
      <c r="Y67" s="11" t="e">
        <f t="shared" si="3"/>
        <v>#REF!</v>
      </c>
    </row>
    <row r="68" spans="1:25" x14ac:dyDescent="0.3">
      <c r="A68" s="3" t="e">
        <f>VLOOKUP(D68,[1]!Tag[#Data],3,FALSE)</f>
        <v>#REF!</v>
      </c>
      <c r="B68" s="10" t="e">
        <f>VLOOKUP(D68,[1]!Tag[#Data],4,FALSE)</f>
        <v>#REF!</v>
      </c>
      <c r="C68" s="5"/>
      <c r="D68" s="18" t="s">
        <v>435</v>
      </c>
      <c r="E68" s="2" t="str">
        <f t="shared" si="4"/>
        <v/>
      </c>
      <c r="F68" s="6">
        <f t="shared" si="0"/>
        <v>0</v>
      </c>
      <c r="H68" s="2"/>
      <c r="J68" s="11" t="e">
        <f>VLOOKUP(D68,[1]!Tag[#Data],16,FALSE)</f>
        <v>#REF!</v>
      </c>
      <c r="K68" s="11" t="e">
        <f t="shared" si="1"/>
        <v>#REF!</v>
      </c>
      <c r="Q68" s="11" t="e">
        <f>VLOOKUP(D68,[1]!Tag[#Data],17,FALSE)</f>
        <v>#REF!</v>
      </c>
      <c r="R68" s="11" t="e">
        <f t="shared" si="2"/>
        <v>#REF!</v>
      </c>
      <c r="X68" s="11" t="e">
        <f>VLOOKUP(D68,[1]!Tag[#Data],18,FALSE)</f>
        <v>#REF!</v>
      </c>
      <c r="Y68" s="11" t="e">
        <f t="shared" si="3"/>
        <v>#REF!</v>
      </c>
    </row>
    <row r="69" spans="1:25" x14ac:dyDescent="0.3">
      <c r="A69" s="3" t="e">
        <f>VLOOKUP(D69,[1]!Tag[#Data],3,FALSE)</f>
        <v>#REF!</v>
      </c>
      <c r="B69" s="10" t="e">
        <f>VLOOKUP(D69,[1]!Tag[#Data],4,FALSE)</f>
        <v>#REF!</v>
      </c>
      <c r="C69" s="5"/>
      <c r="D69" s="18" t="s">
        <v>435</v>
      </c>
      <c r="E69" s="2" t="str">
        <f t="shared" si="4"/>
        <v/>
      </c>
      <c r="F69" s="6">
        <f t="shared" si="0"/>
        <v>0</v>
      </c>
      <c r="H69" s="2"/>
      <c r="J69" s="11" t="e">
        <f>VLOOKUP(D69,[1]!Tag[#Data],16,FALSE)</f>
        <v>#REF!</v>
      </c>
      <c r="K69" s="11" t="e">
        <f t="shared" si="1"/>
        <v>#REF!</v>
      </c>
      <c r="Q69" s="11" t="e">
        <f>VLOOKUP(D69,[1]!Tag[#Data],17,FALSE)</f>
        <v>#REF!</v>
      </c>
      <c r="R69" s="11" t="e">
        <f t="shared" si="2"/>
        <v>#REF!</v>
      </c>
      <c r="X69" s="11" t="e">
        <f>VLOOKUP(D69,[1]!Tag[#Data],18,FALSE)</f>
        <v>#REF!</v>
      </c>
      <c r="Y69" s="11" t="e">
        <f t="shared" si="3"/>
        <v>#REF!</v>
      </c>
    </row>
    <row r="70" spans="1:25" x14ac:dyDescent="0.3">
      <c r="A70" s="3" t="e">
        <f>VLOOKUP(D70,[1]!Tag[#Data],3,FALSE)</f>
        <v>#REF!</v>
      </c>
      <c r="B70" s="10" t="e">
        <f>VLOOKUP(D70,[1]!Tag[#Data],4,FALSE)</f>
        <v>#REF!</v>
      </c>
      <c r="C70" s="5"/>
      <c r="D70" s="18" t="s">
        <v>435</v>
      </c>
      <c r="E70" s="2" t="str">
        <f t="shared" si="4"/>
        <v/>
      </c>
      <c r="F70" s="6">
        <f t="shared" si="0"/>
        <v>0</v>
      </c>
      <c r="H70" s="2"/>
      <c r="J70" s="11" t="e">
        <f>VLOOKUP(D70,[1]!Tag[#Data],16,FALSE)</f>
        <v>#REF!</v>
      </c>
      <c r="K70" s="11" t="e">
        <f t="shared" si="1"/>
        <v>#REF!</v>
      </c>
      <c r="Q70" s="11" t="e">
        <f>VLOOKUP(D70,[1]!Tag[#Data],17,FALSE)</f>
        <v>#REF!</v>
      </c>
      <c r="R70" s="11" t="e">
        <f t="shared" si="2"/>
        <v>#REF!</v>
      </c>
      <c r="X70" s="11" t="e">
        <f>VLOOKUP(D70,[1]!Tag[#Data],18,FALSE)</f>
        <v>#REF!</v>
      </c>
      <c r="Y70" s="11" t="e">
        <f t="shared" si="3"/>
        <v>#REF!</v>
      </c>
    </row>
    <row r="71" spans="1:25" x14ac:dyDescent="0.3">
      <c r="A71" s="3" t="e">
        <f>VLOOKUP(D71,[1]!Tag[#Data],3,FALSE)</f>
        <v>#REF!</v>
      </c>
      <c r="B71" s="10" t="e">
        <f>VLOOKUP(D71,[1]!Tag[#Data],4,FALSE)</f>
        <v>#REF!</v>
      </c>
      <c r="C71" s="5"/>
      <c r="D71" s="18" t="s">
        <v>435</v>
      </c>
      <c r="E71" s="2" t="str">
        <f t="shared" si="4"/>
        <v/>
      </c>
      <c r="F71" s="6">
        <f t="shared" si="0"/>
        <v>0</v>
      </c>
      <c r="H71" s="2"/>
      <c r="J71" s="11" t="e">
        <f>VLOOKUP(D71,[1]!Tag[#Data],16,FALSE)</f>
        <v>#REF!</v>
      </c>
      <c r="K71" s="11" t="e">
        <f t="shared" si="1"/>
        <v>#REF!</v>
      </c>
      <c r="Q71" s="11" t="e">
        <f>VLOOKUP(D71,[1]!Tag[#Data],17,FALSE)</f>
        <v>#REF!</v>
      </c>
      <c r="R71" s="11" t="e">
        <f t="shared" si="2"/>
        <v>#REF!</v>
      </c>
      <c r="X71" s="11" t="e">
        <f>VLOOKUP(D71,[1]!Tag[#Data],18,FALSE)</f>
        <v>#REF!</v>
      </c>
      <c r="Y71" s="11" t="e">
        <f t="shared" si="3"/>
        <v>#REF!</v>
      </c>
    </row>
    <row r="72" spans="1:25" x14ac:dyDescent="0.3">
      <c r="A72" s="3" t="e">
        <f>VLOOKUP(D72,[1]!Tag[#Data],3,FALSE)</f>
        <v>#REF!</v>
      </c>
      <c r="B72" s="10" t="e">
        <f>VLOOKUP(D72,[1]!Tag[#Data],4,FALSE)</f>
        <v>#REF!</v>
      </c>
      <c r="C72" s="5"/>
      <c r="D72" s="18" t="s">
        <v>435</v>
      </c>
      <c r="E72" s="2" t="str">
        <f t="shared" si="4"/>
        <v/>
      </c>
      <c r="F72" s="6">
        <f t="shared" si="0"/>
        <v>0</v>
      </c>
      <c r="H72" s="2"/>
      <c r="J72" s="11" t="e">
        <f>VLOOKUP(D72,[1]!Tag[#Data],16,FALSE)</f>
        <v>#REF!</v>
      </c>
      <c r="K72" s="11" t="e">
        <f t="shared" si="1"/>
        <v>#REF!</v>
      </c>
      <c r="Q72" s="11" t="e">
        <f>VLOOKUP(D72,[1]!Tag[#Data],17,FALSE)</f>
        <v>#REF!</v>
      </c>
      <c r="R72" s="11" t="e">
        <f t="shared" si="2"/>
        <v>#REF!</v>
      </c>
      <c r="X72" s="11" t="e">
        <f>VLOOKUP(D72,[1]!Tag[#Data],18,FALSE)</f>
        <v>#REF!</v>
      </c>
      <c r="Y72" s="11" t="e">
        <f t="shared" si="3"/>
        <v>#REF!</v>
      </c>
    </row>
    <row r="73" spans="1:25" x14ac:dyDescent="0.3">
      <c r="A73" s="3" t="e">
        <f>VLOOKUP(D73,[1]!Tag[#Data],3,FALSE)</f>
        <v>#REF!</v>
      </c>
      <c r="B73" s="10" t="e">
        <f>VLOOKUP(D73,[1]!Tag[#Data],4,FALSE)</f>
        <v>#REF!</v>
      </c>
      <c r="C73" s="5"/>
      <c r="D73" s="18" t="s">
        <v>435</v>
      </c>
      <c r="E73" s="2" t="str">
        <f t="shared" si="4"/>
        <v/>
      </c>
      <c r="F73" s="6">
        <f t="shared" si="0"/>
        <v>0</v>
      </c>
      <c r="H73" s="2"/>
      <c r="J73" s="11" t="e">
        <f>VLOOKUP(D73,[1]!Tag[#Data],16,FALSE)</f>
        <v>#REF!</v>
      </c>
      <c r="K73" s="11" t="e">
        <f t="shared" si="1"/>
        <v>#REF!</v>
      </c>
      <c r="Q73" s="11" t="e">
        <f>VLOOKUP(D73,[1]!Tag[#Data],17,FALSE)</f>
        <v>#REF!</v>
      </c>
      <c r="R73" s="11" t="e">
        <f t="shared" si="2"/>
        <v>#REF!</v>
      </c>
      <c r="X73" s="11" t="e">
        <f>VLOOKUP(D73,[1]!Tag[#Data],18,FALSE)</f>
        <v>#REF!</v>
      </c>
      <c r="Y73" s="11" t="e">
        <f t="shared" si="3"/>
        <v>#REF!</v>
      </c>
    </row>
    <row r="74" spans="1:25" x14ac:dyDescent="0.3">
      <c r="A74" s="3" t="e">
        <f>VLOOKUP(D74,[1]!Tag[#Data],3,FALSE)</f>
        <v>#REF!</v>
      </c>
      <c r="B74" s="10" t="e">
        <f>VLOOKUP(D74,[1]!Tag[#Data],4,FALSE)</f>
        <v>#REF!</v>
      </c>
      <c r="C74" s="5"/>
      <c r="D74" s="18" t="s">
        <v>435</v>
      </c>
      <c r="E74" s="2" t="str">
        <f t="shared" si="4"/>
        <v/>
      </c>
      <c r="F74" s="6">
        <f t="shared" si="0"/>
        <v>0</v>
      </c>
      <c r="H74" s="2"/>
      <c r="J74" s="11" t="e">
        <f>VLOOKUP(D74,[1]!Tag[#Data],16,FALSE)</f>
        <v>#REF!</v>
      </c>
      <c r="K74" s="11" t="e">
        <f t="shared" si="1"/>
        <v>#REF!</v>
      </c>
      <c r="Q74" s="11" t="e">
        <f>VLOOKUP(D74,[1]!Tag[#Data],17,FALSE)</f>
        <v>#REF!</v>
      </c>
      <c r="R74" s="11" t="e">
        <f t="shared" si="2"/>
        <v>#REF!</v>
      </c>
      <c r="X74" s="11" t="e">
        <f>VLOOKUP(D74,[1]!Tag[#Data],18,FALSE)</f>
        <v>#REF!</v>
      </c>
      <c r="Y74" s="11" t="e">
        <f t="shared" si="3"/>
        <v>#REF!</v>
      </c>
    </row>
    <row r="75" spans="1:25" x14ac:dyDescent="0.3">
      <c r="A75" s="3" t="e">
        <f>VLOOKUP(D75,[1]!Tag[#Data],3,FALSE)</f>
        <v>#REF!</v>
      </c>
      <c r="B75" s="10" t="e">
        <f>VLOOKUP(D75,[1]!Tag[#Data],4,FALSE)</f>
        <v>#REF!</v>
      </c>
      <c r="C75" s="5"/>
      <c r="D75" s="18" t="s">
        <v>435</v>
      </c>
      <c r="E75" s="2" t="str">
        <f t="shared" si="4"/>
        <v/>
      </c>
      <c r="F75" s="6">
        <f t="shared" si="0"/>
        <v>0</v>
      </c>
      <c r="H75" s="2"/>
      <c r="J75" s="11" t="e">
        <f>VLOOKUP(D75,[1]!Tag[#Data],16,FALSE)</f>
        <v>#REF!</v>
      </c>
      <c r="K75" s="11" t="e">
        <f t="shared" si="1"/>
        <v>#REF!</v>
      </c>
      <c r="Q75" s="11" t="e">
        <f>VLOOKUP(D75,[1]!Tag[#Data],17,FALSE)</f>
        <v>#REF!</v>
      </c>
      <c r="R75" s="11" t="e">
        <f t="shared" si="2"/>
        <v>#REF!</v>
      </c>
      <c r="X75" s="11" t="e">
        <f>VLOOKUP(D75,[1]!Tag[#Data],18,FALSE)</f>
        <v>#REF!</v>
      </c>
      <c r="Y75" s="11" t="e">
        <f t="shared" si="3"/>
        <v>#REF!</v>
      </c>
    </row>
    <row r="76" spans="1:25" x14ac:dyDescent="0.3">
      <c r="D76" s="16"/>
    </row>
    <row r="77" spans="1:25" x14ac:dyDescent="0.3">
      <c r="D77" s="210" t="s">
        <v>13</v>
      </c>
      <c r="E77" s="8">
        <f>SUM(E15:E75)</f>
        <v>0</v>
      </c>
      <c r="G77" s="8"/>
      <c r="H77" s="8"/>
    </row>
    <row r="78" spans="1:25" x14ac:dyDescent="0.3">
      <c r="D78" s="16"/>
    </row>
    <row r="79" spans="1:25" x14ac:dyDescent="0.3">
      <c r="A79" s="211" t="s">
        <v>440</v>
      </c>
      <c r="B79" s="211"/>
      <c r="C79" s="211"/>
      <c r="D79" s="211"/>
      <c r="E79" s="211"/>
      <c r="F79" s="211"/>
    </row>
    <row r="80" spans="1:25" x14ac:dyDescent="0.3">
      <c r="A80" s="211" t="s">
        <v>441</v>
      </c>
      <c r="B80" s="211"/>
      <c r="C80" s="211"/>
      <c r="D80" s="211"/>
      <c r="E80" s="211"/>
      <c r="F80" s="211"/>
    </row>
    <row r="81" spans="1:6" x14ac:dyDescent="0.3">
      <c r="A81" s="211" t="s">
        <v>442</v>
      </c>
      <c r="B81" s="211"/>
      <c r="C81" s="211"/>
      <c r="D81" s="211"/>
      <c r="E81" s="211"/>
      <c r="F81" s="211"/>
    </row>
    <row r="82" spans="1:6" x14ac:dyDescent="0.3">
      <c r="A82" s="211" t="s">
        <v>443</v>
      </c>
      <c r="B82" s="211"/>
      <c r="C82" s="211"/>
      <c r="D82" s="211"/>
      <c r="E82" s="211"/>
      <c r="F82" s="211"/>
    </row>
    <row r="83" spans="1:6" x14ac:dyDescent="0.3">
      <c r="A83" s="211"/>
      <c r="B83" s="211"/>
      <c r="C83" s="211"/>
      <c r="D83" s="211"/>
      <c r="E83" s="211"/>
      <c r="F83" s="211"/>
    </row>
    <row r="84" spans="1:6" x14ac:dyDescent="0.3">
      <c r="A84" s="211"/>
      <c r="B84" s="211"/>
      <c r="E84" s="211"/>
      <c r="F84" s="211"/>
    </row>
    <row r="86" spans="1:6" x14ac:dyDescent="0.3">
      <c r="C86" s="211" t="s">
        <v>444</v>
      </c>
      <c r="D86" s="212"/>
    </row>
    <row r="87" spans="1:6" x14ac:dyDescent="0.3">
      <c r="D87" s="16"/>
    </row>
    <row r="88" spans="1:6" x14ac:dyDescent="0.3">
      <c r="D88" s="16"/>
    </row>
    <row r="89" spans="1:6" x14ac:dyDescent="0.3">
      <c r="D89" s="16"/>
    </row>
    <row r="90" spans="1:6" x14ac:dyDescent="0.3">
      <c r="D90" s="16"/>
    </row>
    <row r="91" spans="1:6" x14ac:dyDescent="0.3">
      <c r="D91" s="16"/>
    </row>
    <row r="92" spans="1:6" x14ac:dyDescent="0.3">
      <c r="D92" s="16"/>
    </row>
    <row r="93" spans="1:6" x14ac:dyDescent="0.3">
      <c r="D93" s="16"/>
    </row>
    <row r="94" spans="1:6" x14ac:dyDescent="0.3">
      <c r="D94" s="16"/>
    </row>
    <row r="95" spans="1:6" x14ac:dyDescent="0.3">
      <c r="D95" s="16"/>
    </row>
    <row r="96" spans="1:6" x14ac:dyDescent="0.3">
      <c r="D96" s="16"/>
    </row>
    <row r="97" spans="4:4" x14ac:dyDescent="0.3">
      <c r="D97" s="16"/>
    </row>
    <row r="98" spans="4:4" x14ac:dyDescent="0.3">
      <c r="D98" s="16"/>
    </row>
    <row r="99" spans="4:4" x14ac:dyDescent="0.3">
      <c r="D99" s="16"/>
    </row>
    <row r="100" spans="4:4" x14ac:dyDescent="0.3">
      <c r="D100" s="16"/>
    </row>
    <row r="101" spans="4:4" x14ac:dyDescent="0.3">
      <c r="D101" s="16"/>
    </row>
    <row r="102" spans="4:4" x14ac:dyDescent="0.3">
      <c r="D102" s="16"/>
    </row>
    <row r="103" spans="4:4" x14ac:dyDescent="0.3">
      <c r="D103" s="16"/>
    </row>
    <row r="104" spans="4:4" x14ac:dyDescent="0.3">
      <c r="D104" s="16"/>
    </row>
    <row r="105" spans="4:4" x14ac:dyDescent="0.3">
      <c r="D105" s="16"/>
    </row>
    <row r="106" spans="4:4" x14ac:dyDescent="0.3">
      <c r="D106" s="16"/>
    </row>
    <row r="107" spans="4:4" x14ac:dyDescent="0.3">
      <c r="D107" s="16"/>
    </row>
    <row r="108" spans="4:4" x14ac:dyDescent="0.3">
      <c r="D108" s="16"/>
    </row>
    <row r="109" spans="4:4" x14ac:dyDescent="0.3">
      <c r="D109" s="16"/>
    </row>
    <row r="110" spans="4:4" x14ac:dyDescent="0.3">
      <c r="D110" s="16"/>
    </row>
    <row r="111" spans="4:4" x14ac:dyDescent="0.3">
      <c r="D111" s="16"/>
    </row>
    <row r="112" spans="4:4" x14ac:dyDescent="0.3">
      <c r="D112" s="16"/>
    </row>
    <row r="113" spans="4:4" x14ac:dyDescent="0.3">
      <c r="D113" s="16"/>
    </row>
    <row r="114" spans="4:4" x14ac:dyDescent="0.3">
      <c r="D114" s="16"/>
    </row>
    <row r="115" spans="4:4" x14ac:dyDescent="0.3">
      <c r="D115" s="16"/>
    </row>
    <row r="116" spans="4:4" x14ac:dyDescent="0.3">
      <c r="D116" s="16"/>
    </row>
    <row r="117" spans="4:4" x14ac:dyDescent="0.3">
      <c r="D117" s="16"/>
    </row>
    <row r="118" spans="4:4" x14ac:dyDescent="0.3">
      <c r="D118" s="16"/>
    </row>
    <row r="119" spans="4:4" x14ac:dyDescent="0.3">
      <c r="D119" s="16"/>
    </row>
    <row r="120" spans="4:4" x14ac:dyDescent="0.3">
      <c r="D120" s="16"/>
    </row>
    <row r="121" spans="4:4" x14ac:dyDescent="0.3">
      <c r="D121" s="16"/>
    </row>
    <row r="122" spans="4:4" x14ac:dyDescent="0.3">
      <c r="D122" s="16"/>
    </row>
    <row r="123" spans="4:4" x14ac:dyDescent="0.3">
      <c r="D123" s="16"/>
    </row>
    <row r="124" spans="4:4" x14ac:dyDescent="0.3">
      <c r="D124" s="16"/>
    </row>
    <row r="125" spans="4:4" x14ac:dyDescent="0.3">
      <c r="D125" s="16"/>
    </row>
    <row r="126" spans="4:4" x14ac:dyDescent="0.3">
      <c r="D126" s="16"/>
    </row>
    <row r="127" spans="4:4" x14ac:dyDescent="0.3">
      <c r="D127" s="16"/>
    </row>
    <row r="128" spans="4:4" x14ac:dyDescent="0.3">
      <c r="D128" s="16"/>
    </row>
    <row r="129" spans="4:4" x14ac:dyDescent="0.3">
      <c r="D129" s="16"/>
    </row>
    <row r="130" spans="4:4" x14ac:dyDescent="0.3">
      <c r="D130" s="16"/>
    </row>
    <row r="131" spans="4:4" x14ac:dyDescent="0.3">
      <c r="D131" s="16"/>
    </row>
    <row r="132" spans="4:4" x14ac:dyDescent="0.3">
      <c r="D132" s="16"/>
    </row>
    <row r="133" spans="4:4" x14ac:dyDescent="0.3">
      <c r="D133" s="16"/>
    </row>
    <row r="134" spans="4:4" x14ac:dyDescent="0.3">
      <c r="D134" s="16"/>
    </row>
    <row r="135" spans="4:4" x14ac:dyDescent="0.3">
      <c r="D135" s="16"/>
    </row>
    <row r="136" spans="4:4" x14ac:dyDescent="0.3">
      <c r="D136" s="16"/>
    </row>
    <row r="137" spans="4:4" x14ac:dyDescent="0.3">
      <c r="D137" s="16"/>
    </row>
    <row r="138" spans="4:4" x14ac:dyDescent="0.3">
      <c r="D138" s="16"/>
    </row>
    <row r="139" spans="4:4" x14ac:dyDescent="0.3">
      <c r="D139" s="16"/>
    </row>
    <row r="140" spans="4:4" x14ac:dyDescent="0.3">
      <c r="D140" s="16"/>
    </row>
    <row r="141" spans="4:4" x14ac:dyDescent="0.3">
      <c r="D141" s="16"/>
    </row>
    <row r="142" spans="4:4" x14ac:dyDescent="0.3">
      <c r="D142" s="16"/>
    </row>
    <row r="143" spans="4:4" x14ac:dyDescent="0.3">
      <c r="D143" s="16"/>
    </row>
    <row r="144" spans="4:4" x14ac:dyDescent="0.3">
      <c r="D144" s="16"/>
    </row>
    <row r="145" spans="4:4" x14ac:dyDescent="0.3">
      <c r="D145" s="16"/>
    </row>
    <row r="146" spans="4:4" x14ac:dyDescent="0.3">
      <c r="D146" s="16"/>
    </row>
    <row r="147" spans="4:4" x14ac:dyDescent="0.3">
      <c r="D147" s="16"/>
    </row>
    <row r="148" spans="4:4" x14ac:dyDescent="0.3">
      <c r="D148" s="16"/>
    </row>
    <row r="149" spans="4:4" x14ac:dyDescent="0.3">
      <c r="D149" s="16"/>
    </row>
    <row r="150" spans="4:4" x14ac:dyDescent="0.3">
      <c r="D150" s="16"/>
    </row>
    <row r="151" spans="4:4" x14ac:dyDescent="0.3">
      <c r="D151" s="16"/>
    </row>
    <row r="152" spans="4:4" x14ac:dyDescent="0.3">
      <c r="D152" s="16"/>
    </row>
    <row r="153" spans="4:4" x14ac:dyDescent="0.3">
      <c r="D153" s="16"/>
    </row>
    <row r="154" spans="4:4" x14ac:dyDescent="0.3">
      <c r="D154" s="16"/>
    </row>
    <row r="155" spans="4:4" x14ac:dyDescent="0.3">
      <c r="D155" s="16"/>
    </row>
    <row r="156" spans="4:4" x14ac:dyDescent="0.3">
      <c r="D156" s="16"/>
    </row>
    <row r="157" spans="4:4" x14ac:dyDescent="0.3">
      <c r="D157" s="16"/>
    </row>
    <row r="158" spans="4:4" x14ac:dyDescent="0.3">
      <c r="D158" s="16"/>
    </row>
    <row r="159" spans="4:4" x14ac:dyDescent="0.3">
      <c r="D159" s="16"/>
    </row>
    <row r="160" spans="4:4" x14ac:dyDescent="0.3">
      <c r="D160" s="16"/>
    </row>
    <row r="161" spans="4:4" x14ac:dyDescent="0.3">
      <c r="D161" s="16"/>
    </row>
    <row r="162" spans="4:4" x14ac:dyDescent="0.3">
      <c r="D162" s="16"/>
    </row>
    <row r="163" spans="4:4" x14ac:dyDescent="0.3">
      <c r="D163" s="16"/>
    </row>
    <row r="164" spans="4:4" x14ac:dyDescent="0.3">
      <c r="D164" s="16"/>
    </row>
    <row r="165" spans="4:4" x14ac:dyDescent="0.3">
      <c r="D165" s="16"/>
    </row>
    <row r="166" spans="4:4" x14ac:dyDescent="0.3">
      <c r="D166" s="16"/>
    </row>
    <row r="167" spans="4:4" x14ac:dyDescent="0.3">
      <c r="D167" s="16"/>
    </row>
    <row r="168" spans="4:4" x14ac:dyDescent="0.3">
      <c r="D168" s="16"/>
    </row>
    <row r="169" spans="4:4" x14ac:dyDescent="0.3">
      <c r="D169" s="16"/>
    </row>
    <row r="170" spans="4:4" x14ac:dyDescent="0.3">
      <c r="D170" s="16"/>
    </row>
    <row r="171" spans="4:4" x14ac:dyDescent="0.3">
      <c r="D171" s="16"/>
    </row>
    <row r="172" spans="4:4" x14ac:dyDescent="0.3">
      <c r="D172" s="16"/>
    </row>
    <row r="173" spans="4:4" x14ac:dyDescent="0.3">
      <c r="D173" s="16"/>
    </row>
    <row r="174" spans="4:4" x14ac:dyDescent="0.3">
      <c r="D174" s="16"/>
    </row>
    <row r="175" spans="4:4" x14ac:dyDescent="0.3">
      <c r="D175" s="16"/>
    </row>
    <row r="176" spans="4:4" x14ac:dyDescent="0.3">
      <c r="D176" s="16"/>
    </row>
    <row r="177" spans="4:4" x14ac:dyDescent="0.3">
      <c r="D177" s="16"/>
    </row>
    <row r="178" spans="4:4" x14ac:dyDescent="0.3">
      <c r="D178" s="16"/>
    </row>
    <row r="179" spans="4:4" x14ac:dyDescent="0.3">
      <c r="D179" s="16"/>
    </row>
    <row r="180" spans="4:4" x14ac:dyDescent="0.3">
      <c r="D180" s="16"/>
    </row>
    <row r="181" spans="4:4" x14ac:dyDescent="0.3">
      <c r="D181" s="16"/>
    </row>
    <row r="182" spans="4:4" x14ac:dyDescent="0.3">
      <c r="D182" s="16"/>
    </row>
    <row r="183" spans="4:4" x14ac:dyDescent="0.3">
      <c r="D183" s="16"/>
    </row>
    <row r="184" spans="4:4" x14ac:dyDescent="0.3">
      <c r="D184" s="16"/>
    </row>
    <row r="185" spans="4:4" x14ac:dyDescent="0.3">
      <c r="D185" s="16"/>
    </row>
    <row r="186" spans="4:4" x14ac:dyDescent="0.3">
      <c r="D186" s="16"/>
    </row>
    <row r="187" spans="4:4" x14ac:dyDescent="0.3">
      <c r="D187" s="16"/>
    </row>
    <row r="188" spans="4:4" x14ac:dyDescent="0.3">
      <c r="D188" s="16"/>
    </row>
    <row r="189" spans="4:4" x14ac:dyDescent="0.3">
      <c r="D189" s="16"/>
    </row>
    <row r="190" spans="4:4" x14ac:dyDescent="0.3">
      <c r="D190" s="16"/>
    </row>
    <row r="191" spans="4:4" x14ac:dyDescent="0.3">
      <c r="D191" s="16"/>
    </row>
    <row r="192" spans="4:4" x14ac:dyDescent="0.3">
      <c r="D192" s="16"/>
    </row>
    <row r="193" spans="4:4" x14ac:dyDescent="0.3">
      <c r="D193" s="16"/>
    </row>
    <row r="194" spans="4:4" x14ac:dyDescent="0.3">
      <c r="D194" s="16"/>
    </row>
    <row r="195" spans="4:4" x14ac:dyDescent="0.3">
      <c r="D195" s="16"/>
    </row>
    <row r="196" spans="4:4" x14ac:dyDescent="0.3">
      <c r="D196" s="16"/>
    </row>
    <row r="197" spans="4:4" x14ac:dyDescent="0.3">
      <c r="D197" s="16"/>
    </row>
    <row r="198" spans="4:4" x14ac:dyDescent="0.3">
      <c r="D198" s="16"/>
    </row>
    <row r="199" spans="4:4" x14ac:dyDescent="0.3">
      <c r="D199" s="16"/>
    </row>
    <row r="200" spans="4:4" x14ac:dyDescent="0.3">
      <c r="D200" s="16"/>
    </row>
    <row r="201" spans="4:4" x14ac:dyDescent="0.3">
      <c r="D201" s="16"/>
    </row>
    <row r="202" spans="4:4" x14ac:dyDescent="0.3">
      <c r="D202" s="16"/>
    </row>
    <row r="203" spans="4:4" x14ac:dyDescent="0.3">
      <c r="D203" s="16"/>
    </row>
    <row r="204" spans="4:4" x14ac:dyDescent="0.3">
      <c r="D204" s="16"/>
    </row>
    <row r="205" spans="4:4" x14ac:dyDescent="0.3">
      <c r="D205" s="16"/>
    </row>
    <row r="206" spans="4:4" x14ac:dyDescent="0.3">
      <c r="D206" s="16"/>
    </row>
    <row r="207" spans="4:4" x14ac:dyDescent="0.3">
      <c r="D207" s="16"/>
    </row>
    <row r="208" spans="4:4" x14ac:dyDescent="0.3">
      <c r="D208" s="16"/>
    </row>
    <row r="209" spans="4:4" x14ac:dyDescent="0.3">
      <c r="D209" s="16"/>
    </row>
    <row r="210" spans="4:4" x14ac:dyDescent="0.3">
      <c r="D210" s="16"/>
    </row>
    <row r="211" spans="4:4" x14ac:dyDescent="0.3">
      <c r="D211" s="16"/>
    </row>
    <row r="212" spans="4:4" x14ac:dyDescent="0.3">
      <c r="D212" s="16"/>
    </row>
    <row r="213" spans="4:4" x14ac:dyDescent="0.3">
      <c r="D213" s="16"/>
    </row>
    <row r="214" spans="4:4" x14ac:dyDescent="0.3">
      <c r="D214" s="16"/>
    </row>
    <row r="215" spans="4:4" x14ac:dyDescent="0.3">
      <c r="D215" s="16"/>
    </row>
    <row r="216" spans="4:4" x14ac:dyDescent="0.3">
      <c r="D216" s="16"/>
    </row>
    <row r="217" spans="4:4" x14ac:dyDescent="0.3">
      <c r="D217" s="16"/>
    </row>
    <row r="218" spans="4:4" x14ac:dyDescent="0.3">
      <c r="D218" s="16"/>
    </row>
    <row r="219" spans="4:4" x14ac:dyDescent="0.3">
      <c r="D219" s="16"/>
    </row>
    <row r="220" spans="4:4" x14ac:dyDescent="0.3">
      <c r="D220" s="16"/>
    </row>
    <row r="221" spans="4:4" x14ac:dyDescent="0.3">
      <c r="D221" s="16"/>
    </row>
    <row r="222" spans="4:4" x14ac:dyDescent="0.3">
      <c r="D222" s="16"/>
    </row>
    <row r="223" spans="4:4" x14ac:dyDescent="0.3">
      <c r="D223" s="16"/>
    </row>
    <row r="224" spans="4:4" x14ac:dyDescent="0.3">
      <c r="D224" s="16"/>
    </row>
    <row r="225" spans="4:4" x14ac:dyDescent="0.3">
      <c r="D225" s="16"/>
    </row>
    <row r="226" spans="4:4" x14ac:dyDescent="0.3">
      <c r="D226" s="16"/>
    </row>
    <row r="227" spans="4:4" x14ac:dyDescent="0.3">
      <c r="D227" s="16"/>
    </row>
    <row r="228" spans="4:4" x14ac:dyDescent="0.3">
      <c r="D228" s="16"/>
    </row>
    <row r="229" spans="4:4" x14ac:dyDescent="0.3">
      <c r="D229" s="16"/>
    </row>
    <row r="230" spans="4:4" x14ac:dyDescent="0.3">
      <c r="D230" s="16"/>
    </row>
    <row r="231" spans="4:4" x14ac:dyDescent="0.3">
      <c r="D231" s="16"/>
    </row>
    <row r="232" spans="4:4" x14ac:dyDescent="0.3">
      <c r="D232" s="16"/>
    </row>
    <row r="233" spans="4:4" x14ac:dyDescent="0.3">
      <c r="D233" s="16"/>
    </row>
    <row r="234" spans="4:4" x14ac:dyDescent="0.3">
      <c r="D234" s="16"/>
    </row>
    <row r="235" spans="4:4" x14ac:dyDescent="0.3">
      <c r="D235" s="16"/>
    </row>
    <row r="236" spans="4:4" x14ac:dyDescent="0.3">
      <c r="D236" s="16"/>
    </row>
    <row r="237" spans="4:4" x14ac:dyDescent="0.3">
      <c r="D237" s="16"/>
    </row>
    <row r="238" spans="4:4" x14ac:dyDescent="0.3">
      <c r="D238" s="16"/>
    </row>
    <row r="239" spans="4:4" x14ac:dyDescent="0.3">
      <c r="D239" s="16"/>
    </row>
    <row r="240" spans="4:4" x14ac:dyDescent="0.3">
      <c r="D240" s="16"/>
    </row>
    <row r="241" spans="4:4" x14ac:dyDescent="0.3">
      <c r="D241" s="16"/>
    </row>
    <row r="242" spans="4:4" x14ac:dyDescent="0.3">
      <c r="D242" s="16"/>
    </row>
    <row r="243" spans="4:4" x14ac:dyDescent="0.3">
      <c r="D243" s="16"/>
    </row>
    <row r="244" spans="4:4" x14ac:dyDescent="0.3">
      <c r="D244" s="16"/>
    </row>
    <row r="245" spans="4:4" x14ac:dyDescent="0.3">
      <c r="D245" s="16"/>
    </row>
    <row r="246" spans="4:4" x14ac:dyDescent="0.3">
      <c r="D246" s="16"/>
    </row>
    <row r="247" spans="4:4" x14ac:dyDescent="0.3">
      <c r="D247" s="16"/>
    </row>
    <row r="248" spans="4:4" x14ac:dyDescent="0.3">
      <c r="D248" s="16"/>
    </row>
    <row r="249" spans="4:4" x14ac:dyDescent="0.3">
      <c r="D249" s="16"/>
    </row>
    <row r="250" spans="4:4" x14ac:dyDescent="0.3">
      <c r="D250" s="16"/>
    </row>
    <row r="251" spans="4:4" x14ac:dyDescent="0.3">
      <c r="D251" s="16"/>
    </row>
    <row r="252" spans="4:4" x14ac:dyDescent="0.3">
      <c r="D252" s="16"/>
    </row>
    <row r="253" spans="4:4" x14ac:dyDescent="0.3">
      <c r="D253" s="16"/>
    </row>
    <row r="254" spans="4:4" x14ac:dyDescent="0.3">
      <c r="D254" s="16"/>
    </row>
    <row r="255" spans="4:4" x14ac:dyDescent="0.3">
      <c r="D255" s="16"/>
    </row>
    <row r="256" spans="4:4" x14ac:dyDescent="0.3">
      <c r="D256" s="16"/>
    </row>
    <row r="257" spans="4:4" x14ac:dyDescent="0.3">
      <c r="D257" s="16"/>
    </row>
    <row r="258" spans="4:4" x14ac:dyDescent="0.3">
      <c r="D258" s="16"/>
    </row>
    <row r="259" spans="4:4" x14ac:dyDescent="0.3">
      <c r="D259" s="16"/>
    </row>
    <row r="260" spans="4:4" x14ac:dyDescent="0.3">
      <c r="D260" s="16"/>
    </row>
    <row r="261" spans="4:4" x14ac:dyDescent="0.3">
      <c r="D261" s="16"/>
    </row>
    <row r="262" spans="4:4" x14ac:dyDescent="0.3">
      <c r="D262" s="16"/>
    </row>
    <row r="263" spans="4:4" x14ac:dyDescent="0.3">
      <c r="D263" s="16"/>
    </row>
    <row r="264" spans="4:4" x14ac:dyDescent="0.3">
      <c r="D264" s="16"/>
    </row>
    <row r="265" spans="4:4" x14ac:dyDescent="0.3">
      <c r="D265" s="16"/>
    </row>
    <row r="266" spans="4:4" x14ac:dyDescent="0.3">
      <c r="D266" s="16"/>
    </row>
    <row r="267" spans="4:4" x14ac:dyDescent="0.3">
      <c r="D267" s="16"/>
    </row>
    <row r="268" spans="4:4" x14ac:dyDescent="0.3">
      <c r="D268" s="16"/>
    </row>
    <row r="269" spans="4:4" x14ac:dyDescent="0.3">
      <c r="D269" s="16"/>
    </row>
    <row r="270" spans="4:4" x14ac:dyDescent="0.3">
      <c r="D270" s="16"/>
    </row>
    <row r="271" spans="4:4" x14ac:dyDescent="0.3">
      <c r="D271" s="16"/>
    </row>
    <row r="272" spans="4:4" x14ac:dyDescent="0.3">
      <c r="D272" s="16"/>
    </row>
    <row r="273" spans="4:4" x14ac:dyDescent="0.3">
      <c r="D273" s="16"/>
    </row>
    <row r="274" spans="4:4" x14ac:dyDescent="0.3">
      <c r="D274" s="16"/>
    </row>
    <row r="275" spans="4:4" x14ac:dyDescent="0.3">
      <c r="D275" s="16"/>
    </row>
    <row r="276" spans="4:4" x14ac:dyDescent="0.3">
      <c r="D276" s="16"/>
    </row>
    <row r="277" spans="4:4" x14ac:dyDescent="0.3">
      <c r="D277" s="16"/>
    </row>
    <row r="278" spans="4:4" x14ac:dyDescent="0.3">
      <c r="D278" s="16"/>
    </row>
    <row r="279" spans="4:4" x14ac:dyDescent="0.3">
      <c r="D279" s="16"/>
    </row>
    <row r="280" spans="4:4" x14ac:dyDescent="0.3">
      <c r="D280" s="16"/>
    </row>
    <row r="281" spans="4:4" x14ac:dyDescent="0.3">
      <c r="D281" s="16"/>
    </row>
    <row r="282" spans="4:4" x14ac:dyDescent="0.3">
      <c r="D282" s="16"/>
    </row>
    <row r="283" spans="4:4" x14ac:dyDescent="0.3">
      <c r="D283" s="16"/>
    </row>
    <row r="284" spans="4:4" x14ac:dyDescent="0.3">
      <c r="D284" s="16"/>
    </row>
    <row r="285" spans="4:4" x14ac:dyDescent="0.3">
      <c r="D285" s="16"/>
    </row>
    <row r="286" spans="4:4" x14ac:dyDescent="0.3">
      <c r="D286" s="16"/>
    </row>
    <row r="287" spans="4:4" x14ac:dyDescent="0.3">
      <c r="D287" s="16"/>
    </row>
    <row r="288" spans="4:4" x14ac:dyDescent="0.3">
      <c r="D288" s="16"/>
    </row>
    <row r="289" spans="4:4" x14ac:dyDescent="0.3">
      <c r="D289" s="16"/>
    </row>
    <row r="290" spans="4:4" x14ac:dyDescent="0.3">
      <c r="D290" s="16"/>
    </row>
    <row r="291" spans="4:4" x14ac:dyDescent="0.3">
      <c r="D291" s="16"/>
    </row>
    <row r="292" spans="4:4" x14ac:dyDescent="0.3">
      <c r="D292" s="16"/>
    </row>
    <row r="293" spans="4:4" x14ac:dyDescent="0.3">
      <c r="D293" s="16"/>
    </row>
    <row r="294" spans="4:4" x14ac:dyDescent="0.3">
      <c r="D294" s="16"/>
    </row>
    <row r="295" spans="4:4" x14ac:dyDescent="0.3">
      <c r="D295" s="16"/>
    </row>
    <row r="296" spans="4:4" x14ac:dyDescent="0.3">
      <c r="D296" s="16"/>
    </row>
    <row r="297" spans="4:4" x14ac:dyDescent="0.3">
      <c r="D297" s="16"/>
    </row>
    <row r="298" spans="4:4" x14ac:dyDescent="0.3">
      <c r="D298" s="16"/>
    </row>
    <row r="299" spans="4:4" x14ac:dyDescent="0.3">
      <c r="D299" s="16"/>
    </row>
    <row r="300" spans="4:4" x14ac:dyDescent="0.3">
      <c r="D300" s="16"/>
    </row>
    <row r="301" spans="4:4" x14ac:dyDescent="0.3">
      <c r="D301" s="16"/>
    </row>
    <row r="302" spans="4:4" x14ac:dyDescent="0.3">
      <c r="D302" s="16"/>
    </row>
    <row r="303" spans="4:4" x14ac:dyDescent="0.3">
      <c r="D303" s="16"/>
    </row>
    <row r="304" spans="4:4" x14ac:dyDescent="0.3">
      <c r="D304" s="16"/>
    </row>
    <row r="305" spans="4:4" x14ac:dyDescent="0.3">
      <c r="D305" s="16"/>
    </row>
    <row r="306" spans="4:4" x14ac:dyDescent="0.3">
      <c r="D306" s="16"/>
    </row>
    <row r="307" spans="4:4" x14ac:dyDescent="0.3">
      <c r="D307" s="16"/>
    </row>
    <row r="308" spans="4:4" x14ac:dyDescent="0.3">
      <c r="D308" s="16"/>
    </row>
    <row r="309" spans="4:4" x14ac:dyDescent="0.3">
      <c r="D309" s="16"/>
    </row>
    <row r="310" spans="4:4" x14ac:dyDescent="0.3">
      <c r="D310" s="16"/>
    </row>
    <row r="311" spans="4:4" x14ac:dyDescent="0.3">
      <c r="D311" s="16"/>
    </row>
    <row r="312" spans="4:4" x14ac:dyDescent="0.3">
      <c r="D312" s="16"/>
    </row>
    <row r="313" spans="4:4" x14ac:dyDescent="0.3">
      <c r="D313" s="16"/>
    </row>
    <row r="314" spans="4:4" x14ac:dyDescent="0.3">
      <c r="D314" s="16"/>
    </row>
    <row r="315" spans="4:4" x14ac:dyDescent="0.3">
      <c r="D315" s="16"/>
    </row>
    <row r="316" spans="4:4" x14ac:dyDescent="0.3">
      <c r="D316" s="16"/>
    </row>
    <row r="317" spans="4:4" x14ac:dyDescent="0.3">
      <c r="D317" s="16"/>
    </row>
    <row r="318" spans="4:4" x14ac:dyDescent="0.3">
      <c r="D318" s="16"/>
    </row>
    <row r="319" spans="4:4" x14ac:dyDescent="0.3">
      <c r="D319" s="16"/>
    </row>
    <row r="320" spans="4:4" x14ac:dyDescent="0.3">
      <c r="D320" s="16"/>
    </row>
    <row r="321" spans="4:4" x14ac:dyDescent="0.3">
      <c r="D321" s="16"/>
    </row>
    <row r="322" spans="4:4" x14ac:dyDescent="0.3">
      <c r="D322" s="16"/>
    </row>
    <row r="323" spans="4:4" x14ac:dyDescent="0.3">
      <c r="D323" s="16"/>
    </row>
    <row r="324" spans="4:4" x14ac:dyDescent="0.3">
      <c r="D324" s="16"/>
    </row>
    <row r="325" spans="4:4" x14ac:dyDescent="0.3">
      <c r="D325" s="16"/>
    </row>
    <row r="326" spans="4:4" x14ac:dyDescent="0.3">
      <c r="D326" s="16"/>
    </row>
    <row r="327" spans="4:4" x14ac:dyDescent="0.3">
      <c r="D327" s="16"/>
    </row>
    <row r="328" spans="4:4" x14ac:dyDescent="0.3">
      <c r="D328" s="16"/>
    </row>
    <row r="329" spans="4:4" x14ac:dyDescent="0.3">
      <c r="D329" s="16"/>
    </row>
    <row r="330" spans="4:4" x14ac:dyDescent="0.3">
      <c r="D330" s="16"/>
    </row>
    <row r="331" spans="4:4" x14ac:dyDescent="0.3">
      <c r="D331" s="16"/>
    </row>
    <row r="332" spans="4:4" x14ac:dyDescent="0.3">
      <c r="D332" s="16"/>
    </row>
    <row r="333" spans="4:4" x14ac:dyDescent="0.3">
      <c r="D333" s="16"/>
    </row>
    <row r="334" spans="4:4" x14ac:dyDescent="0.3">
      <c r="D334" s="16"/>
    </row>
    <row r="335" spans="4:4" x14ac:dyDescent="0.3">
      <c r="D335" s="16"/>
    </row>
    <row r="336" spans="4:4" x14ac:dyDescent="0.3">
      <c r="D336" s="16"/>
    </row>
    <row r="337" spans="4:4" x14ac:dyDescent="0.3">
      <c r="D337" s="16"/>
    </row>
    <row r="338" spans="4:4" x14ac:dyDescent="0.3">
      <c r="D338" s="16"/>
    </row>
    <row r="339" spans="4:4" x14ac:dyDescent="0.3">
      <c r="D339" s="16"/>
    </row>
    <row r="340" spans="4:4" x14ac:dyDescent="0.3">
      <c r="D340" s="16"/>
    </row>
    <row r="341" spans="4:4" x14ac:dyDescent="0.3">
      <c r="D341" s="16"/>
    </row>
    <row r="342" spans="4:4" x14ac:dyDescent="0.3">
      <c r="D342" s="16"/>
    </row>
    <row r="343" spans="4:4" x14ac:dyDescent="0.3">
      <c r="D343" s="16"/>
    </row>
    <row r="344" spans="4:4" x14ac:dyDescent="0.3">
      <c r="D344" s="16"/>
    </row>
    <row r="345" spans="4:4" x14ac:dyDescent="0.3">
      <c r="D345" s="16"/>
    </row>
    <row r="346" spans="4:4" x14ac:dyDescent="0.3">
      <c r="D346" s="16"/>
    </row>
    <row r="347" spans="4:4" x14ac:dyDescent="0.3">
      <c r="D347" s="16"/>
    </row>
    <row r="348" spans="4:4" x14ac:dyDescent="0.3">
      <c r="D348" s="16"/>
    </row>
    <row r="349" spans="4:4" x14ac:dyDescent="0.3">
      <c r="D349" s="16"/>
    </row>
    <row r="350" spans="4:4" x14ac:dyDescent="0.3">
      <c r="D350" s="16"/>
    </row>
    <row r="351" spans="4:4" x14ac:dyDescent="0.3">
      <c r="D351" s="16"/>
    </row>
    <row r="352" spans="4:4" x14ac:dyDescent="0.3">
      <c r="D352" s="16"/>
    </row>
    <row r="353" spans="4:4" x14ac:dyDescent="0.3">
      <c r="D353" s="16"/>
    </row>
    <row r="354" spans="4:4" x14ac:dyDescent="0.3">
      <c r="D354" s="16"/>
    </row>
    <row r="355" spans="4:4" x14ac:dyDescent="0.3">
      <c r="D355" s="16"/>
    </row>
    <row r="356" spans="4:4" x14ac:dyDescent="0.3">
      <c r="D356" s="16"/>
    </row>
    <row r="357" spans="4:4" x14ac:dyDescent="0.3">
      <c r="D357" s="16"/>
    </row>
    <row r="358" spans="4:4" x14ac:dyDescent="0.3">
      <c r="D358" s="16"/>
    </row>
    <row r="359" spans="4:4" x14ac:dyDescent="0.3">
      <c r="D359" s="16"/>
    </row>
    <row r="360" spans="4:4" x14ac:dyDescent="0.3">
      <c r="D360" s="16"/>
    </row>
    <row r="361" spans="4:4" x14ac:dyDescent="0.3">
      <c r="D361" s="16"/>
    </row>
    <row r="362" spans="4:4" x14ac:dyDescent="0.3">
      <c r="D362" s="16"/>
    </row>
    <row r="363" spans="4:4" x14ac:dyDescent="0.3">
      <c r="D363" s="16"/>
    </row>
    <row r="364" spans="4:4" x14ac:dyDescent="0.3">
      <c r="D364" s="16"/>
    </row>
    <row r="365" spans="4:4" x14ac:dyDescent="0.3">
      <c r="D365" s="16"/>
    </row>
    <row r="366" spans="4:4" x14ac:dyDescent="0.3">
      <c r="D366" s="16"/>
    </row>
    <row r="367" spans="4:4" x14ac:dyDescent="0.3">
      <c r="D367" s="16"/>
    </row>
    <row r="368" spans="4:4" x14ac:dyDescent="0.3">
      <c r="D368" s="16"/>
    </row>
    <row r="369" spans="4:4" x14ac:dyDescent="0.3">
      <c r="D369" s="16"/>
    </row>
    <row r="370" spans="4:4" x14ac:dyDescent="0.3">
      <c r="D370" s="16"/>
    </row>
    <row r="371" spans="4:4" x14ac:dyDescent="0.3">
      <c r="D371" s="16"/>
    </row>
    <row r="372" spans="4:4" x14ac:dyDescent="0.3">
      <c r="D372" s="16"/>
    </row>
    <row r="373" spans="4:4" x14ac:dyDescent="0.3">
      <c r="D373" s="16"/>
    </row>
    <row r="374" spans="4:4" x14ac:dyDescent="0.3">
      <c r="D374" s="16"/>
    </row>
    <row r="375" spans="4:4" x14ac:dyDescent="0.3">
      <c r="D375" s="16"/>
    </row>
    <row r="376" spans="4:4" x14ac:dyDescent="0.3">
      <c r="D376" s="16"/>
    </row>
    <row r="377" spans="4:4" x14ac:dyDescent="0.3">
      <c r="D377" s="16"/>
    </row>
    <row r="378" spans="4:4" x14ac:dyDescent="0.3">
      <c r="D378" s="16"/>
    </row>
    <row r="379" spans="4:4" x14ac:dyDescent="0.3">
      <c r="D379" s="16"/>
    </row>
    <row r="380" spans="4:4" x14ac:dyDescent="0.3">
      <c r="D380" s="16"/>
    </row>
    <row r="381" spans="4:4" x14ac:dyDescent="0.3">
      <c r="D381" s="16"/>
    </row>
    <row r="382" spans="4:4" x14ac:dyDescent="0.3">
      <c r="D382" s="16"/>
    </row>
    <row r="383" spans="4:4" x14ac:dyDescent="0.3">
      <c r="D383" s="16"/>
    </row>
    <row r="384" spans="4:4" x14ac:dyDescent="0.3">
      <c r="D384" s="16"/>
    </row>
    <row r="385" spans="4:4" x14ac:dyDescent="0.3">
      <c r="D385" s="16"/>
    </row>
    <row r="386" spans="4:4" x14ac:dyDescent="0.3">
      <c r="D386" s="16"/>
    </row>
    <row r="387" spans="4:4" x14ac:dyDescent="0.3">
      <c r="D387" s="16"/>
    </row>
    <row r="388" spans="4:4" x14ac:dyDescent="0.3">
      <c r="D388" s="16"/>
    </row>
    <row r="389" spans="4:4" x14ac:dyDescent="0.3">
      <c r="D389" s="16"/>
    </row>
    <row r="390" spans="4:4" x14ac:dyDescent="0.3">
      <c r="D390" s="16"/>
    </row>
    <row r="391" spans="4:4" x14ac:dyDescent="0.3">
      <c r="D391" s="16"/>
    </row>
    <row r="392" spans="4:4" x14ac:dyDescent="0.3">
      <c r="D392" s="16"/>
    </row>
    <row r="393" spans="4:4" x14ac:dyDescent="0.3">
      <c r="D393" s="16"/>
    </row>
    <row r="394" spans="4:4" x14ac:dyDescent="0.3">
      <c r="D394" s="16"/>
    </row>
    <row r="395" spans="4:4" x14ac:dyDescent="0.3">
      <c r="D395" s="16"/>
    </row>
    <row r="396" spans="4:4" x14ac:dyDescent="0.3">
      <c r="D396" s="16"/>
    </row>
    <row r="397" spans="4:4" x14ac:dyDescent="0.3">
      <c r="D397" s="16"/>
    </row>
    <row r="398" spans="4:4" x14ac:dyDescent="0.3">
      <c r="D398" s="16"/>
    </row>
    <row r="399" spans="4:4" x14ac:dyDescent="0.3">
      <c r="D399" s="16"/>
    </row>
    <row r="400" spans="4:4" x14ac:dyDescent="0.3">
      <c r="D400" s="16"/>
    </row>
    <row r="401" spans="4:4" x14ac:dyDescent="0.3">
      <c r="D401" s="16"/>
    </row>
    <row r="402" spans="4:4" x14ac:dyDescent="0.3">
      <c r="D402" s="16"/>
    </row>
    <row r="403" spans="4:4" x14ac:dyDescent="0.3">
      <c r="D403" s="16"/>
    </row>
    <row r="404" spans="4:4" x14ac:dyDescent="0.3">
      <c r="D404" s="16"/>
    </row>
    <row r="405" spans="4:4" x14ac:dyDescent="0.3">
      <c r="D405" s="16"/>
    </row>
    <row r="406" spans="4:4" x14ac:dyDescent="0.3">
      <c r="D406" s="16"/>
    </row>
    <row r="407" spans="4:4" x14ac:dyDescent="0.3">
      <c r="D407" s="16"/>
    </row>
    <row r="408" spans="4:4" x14ac:dyDescent="0.3">
      <c r="D408" s="16"/>
    </row>
    <row r="409" spans="4:4" x14ac:dyDescent="0.3">
      <c r="D409" s="16"/>
    </row>
    <row r="410" spans="4:4" x14ac:dyDescent="0.3">
      <c r="D410" s="16"/>
    </row>
    <row r="411" spans="4:4" x14ac:dyDescent="0.3">
      <c r="D411" s="16"/>
    </row>
    <row r="412" spans="4:4" x14ac:dyDescent="0.3">
      <c r="D412" s="16"/>
    </row>
    <row r="413" spans="4:4" x14ac:dyDescent="0.3">
      <c r="D413" s="16"/>
    </row>
    <row r="414" spans="4:4" x14ac:dyDescent="0.3">
      <c r="D414" s="16"/>
    </row>
    <row r="415" spans="4:4" x14ac:dyDescent="0.3">
      <c r="D415" s="16"/>
    </row>
    <row r="416" spans="4:4" x14ac:dyDescent="0.3">
      <c r="D416" s="16"/>
    </row>
    <row r="417" spans="4:4" x14ac:dyDescent="0.3">
      <c r="D417" s="16"/>
    </row>
    <row r="418" spans="4:4" x14ac:dyDescent="0.3">
      <c r="D418" s="16"/>
    </row>
    <row r="419" spans="4:4" x14ac:dyDescent="0.3">
      <c r="D419" s="16"/>
    </row>
    <row r="420" spans="4:4" x14ac:dyDescent="0.3">
      <c r="D420" s="16"/>
    </row>
    <row r="421" spans="4:4" x14ac:dyDescent="0.3">
      <c r="D421" s="16"/>
    </row>
    <row r="422" spans="4:4" x14ac:dyDescent="0.3">
      <c r="D422" s="16"/>
    </row>
    <row r="423" spans="4:4" x14ac:dyDescent="0.3">
      <c r="D423" s="16"/>
    </row>
    <row r="424" spans="4:4" x14ac:dyDescent="0.3">
      <c r="D424" s="16"/>
    </row>
    <row r="425" spans="4:4" x14ac:dyDescent="0.3">
      <c r="D425" s="16"/>
    </row>
    <row r="426" spans="4:4" x14ac:dyDescent="0.3">
      <c r="D426" s="16"/>
    </row>
    <row r="427" spans="4:4" x14ac:dyDescent="0.3">
      <c r="D427" s="16"/>
    </row>
    <row r="428" spans="4:4" x14ac:dyDescent="0.3">
      <c r="D428" s="16"/>
    </row>
    <row r="429" spans="4:4" x14ac:dyDescent="0.3">
      <c r="D429" s="16"/>
    </row>
    <row r="430" spans="4:4" x14ac:dyDescent="0.3">
      <c r="D430" s="16"/>
    </row>
    <row r="431" spans="4:4" x14ac:dyDescent="0.3">
      <c r="D431" s="16"/>
    </row>
    <row r="432" spans="4:4" x14ac:dyDescent="0.3">
      <c r="D432" s="16"/>
    </row>
    <row r="433" spans="4:4" x14ac:dyDescent="0.3">
      <c r="D433" s="16"/>
    </row>
    <row r="434" spans="4:4" x14ac:dyDescent="0.3">
      <c r="D434" s="16"/>
    </row>
    <row r="435" spans="4:4" x14ac:dyDescent="0.3">
      <c r="D435" s="16"/>
    </row>
    <row r="436" spans="4:4" x14ac:dyDescent="0.3">
      <c r="D436" s="16"/>
    </row>
    <row r="437" spans="4:4" x14ac:dyDescent="0.3">
      <c r="D437" s="16"/>
    </row>
    <row r="438" spans="4:4" x14ac:dyDescent="0.3">
      <c r="D438" s="16"/>
    </row>
    <row r="439" spans="4:4" x14ac:dyDescent="0.3">
      <c r="D439" s="16"/>
    </row>
    <row r="440" spans="4:4" x14ac:dyDescent="0.3">
      <c r="D440" s="16"/>
    </row>
    <row r="441" spans="4:4" x14ac:dyDescent="0.3">
      <c r="D441" s="16"/>
    </row>
    <row r="442" spans="4:4" x14ac:dyDescent="0.3">
      <c r="D442" s="16"/>
    </row>
    <row r="443" spans="4:4" x14ac:dyDescent="0.3">
      <c r="D443" s="16"/>
    </row>
    <row r="444" spans="4:4" x14ac:dyDescent="0.3">
      <c r="D444" s="16"/>
    </row>
    <row r="445" spans="4:4" x14ac:dyDescent="0.3">
      <c r="D445" s="16"/>
    </row>
    <row r="446" spans="4:4" x14ac:dyDescent="0.3">
      <c r="D446" s="16"/>
    </row>
    <row r="447" spans="4:4" x14ac:dyDescent="0.3">
      <c r="D447" s="16"/>
    </row>
    <row r="448" spans="4:4" x14ac:dyDescent="0.3">
      <c r="D448" s="16"/>
    </row>
    <row r="449" spans="4:4" x14ac:dyDescent="0.3">
      <c r="D449" s="16"/>
    </row>
    <row r="450" spans="4:4" x14ac:dyDescent="0.3">
      <c r="D450" s="16"/>
    </row>
    <row r="451" spans="4:4" x14ac:dyDescent="0.3">
      <c r="D451" s="16"/>
    </row>
    <row r="452" spans="4:4" x14ac:dyDescent="0.3">
      <c r="D452" s="16"/>
    </row>
    <row r="453" spans="4:4" x14ac:dyDescent="0.3">
      <c r="D453" s="16"/>
    </row>
    <row r="454" spans="4:4" x14ac:dyDescent="0.3">
      <c r="D454" s="16"/>
    </row>
    <row r="455" spans="4:4" x14ac:dyDescent="0.3">
      <c r="D455" s="16"/>
    </row>
    <row r="456" spans="4:4" x14ac:dyDescent="0.3">
      <c r="D456" s="16"/>
    </row>
  </sheetData>
  <mergeCells count="4">
    <mergeCell ref="J9:K9"/>
    <mergeCell ref="J12:O13"/>
    <mergeCell ref="Q12:V13"/>
    <mergeCell ref="X12:AC13"/>
  </mergeCells>
  <conditionalFormatting sqref="J15:J75 Q15:Q75 X15:X75">
    <cfRule type="cellIs" dxfId="52" priority="1" operator="equal">
      <formula>0</formula>
    </cfRule>
  </conditionalFormatting>
  <dataValidations count="2">
    <dataValidation type="list" allowBlank="1" showInputMessage="1" showErrorMessage="1" sqref="D15:D75">
      <formula1>Item</formula1>
    </dataValidation>
    <dataValidation type="list" allowBlank="1" showInputMessage="1" showErrorMessage="1" sqref="D76 D78 D87:D456">
      <formula1>#REF!</formula1>
    </dataValidation>
  </dataValidations>
  <hyperlinks>
    <hyperlink ref="D5" r:id="rId1"/>
  </hyperlinks>
  <pageMargins left="0.7" right="0.7" top="0.75" bottom="0.75" header="0.3" footer="0.3"/>
  <pageSetup orientation="portrait" horizontalDpi="0"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59"/>
  <sheetViews>
    <sheetView topLeftCell="A19" workbookViewId="0">
      <selection activeCell="Q50" sqref="Q50"/>
    </sheetView>
  </sheetViews>
  <sheetFormatPr defaultColWidth="9.109375" defaultRowHeight="14.4" x14ac:dyDescent="0.3"/>
  <cols>
    <col min="1" max="1" width="7" customWidth="1"/>
    <col min="2" max="3" width="6.88671875" customWidth="1"/>
    <col min="4" max="4" width="15.33203125" customWidth="1"/>
    <col min="5" max="5" width="14.6640625" customWidth="1"/>
    <col min="6" max="6" width="8.6640625" customWidth="1"/>
    <col min="7" max="12" width="6.88671875" customWidth="1"/>
  </cols>
  <sheetData>
    <row r="1" spans="1:19" ht="21" x14ac:dyDescent="0.4">
      <c r="A1" s="233">
        <f>'Mix Worksheet'!D9</f>
        <v>0</v>
      </c>
      <c r="B1" s="233"/>
      <c r="C1" s="233"/>
      <c r="D1" s="233"/>
      <c r="E1" s="233"/>
      <c r="F1" s="233"/>
      <c r="G1" s="233"/>
      <c r="H1" s="233"/>
      <c r="I1" s="233"/>
      <c r="J1" s="233"/>
      <c r="K1" s="233"/>
      <c r="L1" s="233"/>
    </row>
    <row r="2" spans="1:19" ht="21" x14ac:dyDescent="0.4">
      <c r="A2" s="233">
        <f>'Mix Worksheet'!D10</f>
        <v>0</v>
      </c>
      <c r="B2" s="233"/>
      <c r="C2" s="233"/>
      <c r="D2" s="233"/>
      <c r="E2" s="233"/>
      <c r="F2" s="233"/>
      <c r="G2" s="233"/>
      <c r="H2" s="233"/>
      <c r="I2" s="233"/>
      <c r="J2" s="233"/>
      <c r="K2" s="233"/>
      <c r="L2" s="233"/>
      <c r="M2" s="8"/>
    </row>
    <row r="3" spans="1:19" x14ac:dyDescent="0.3">
      <c r="A3" s="234">
        <f>'Mix Worksheet'!$D$11</f>
        <v>0</v>
      </c>
      <c r="B3" s="234"/>
      <c r="C3" s="234"/>
      <c r="D3" s="234"/>
      <c r="E3" s="234"/>
      <c r="F3" s="234"/>
      <c r="G3" s="234"/>
      <c r="H3" s="234"/>
      <c r="I3" s="234"/>
      <c r="J3" s="234"/>
      <c r="K3" s="234"/>
      <c r="L3" s="234"/>
      <c r="M3" s="8"/>
    </row>
    <row r="4" spans="1:19" x14ac:dyDescent="0.3">
      <c r="A4" s="234"/>
      <c r="B4" s="234"/>
      <c r="C4" s="234"/>
      <c r="D4" s="234"/>
      <c r="E4" s="234"/>
      <c r="F4" s="234"/>
      <c r="G4" s="234"/>
      <c r="H4" s="234"/>
      <c r="I4" s="234"/>
      <c r="J4" s="234"/>
      <c r="K4" s="234"/>
      <c r="L4" s="234"/>
    </row>
    <row r="5" spans="1:19" x14ac:dyDescent="0.3">
      <c r="A5" s="235" t="s">
        <v>93</v>
      </c>
      <c r="B5" s="235"/>
      <c r="C5" s="235"/>
      <c r="D5" s="235"/>
      <c r="J5" t="str">
        <f>'Mix Worksheet'!E3</f>
        <v>Invoice #</v>
      </c>
      <c r="K5" s="234">
        <f>'Mix Worksheet'!F3</f>
        <v>0</v>
      </c>
      <c r="L5" s="234"/>
    </row>
    <row r="6" spans="1:19" ht="20.25" customHeight="1" x14ac:dyDescent="0.3">
      <c r="A6" s="227" t="s">
        <v>104</v>
      </c>
      <c r="B6" s="227"/>
      <c r="C6" s="227"/>
      <c r="D6" s="227"/>
      <c r="E6" s="50" t="str">
        <f>'Mix Worksheet'!E6</f>
        <v>Acres:</v>
      </c>
      <c r="F6" s="51">
        <f>'Mix Worksheet'!F6</f>
        <v>0</v>
      </c>
      <c r="G6" s="52"/>
      <c r="H6" s="52"/>
      <c r="I6" s="52"/>
      <c r="J6" s="52" t="str">
        <f>'Mix Worksheet'!E4</f>
        <v>Date:</v>
      </c>
      <c r="K6" s="228">
        <f>'Mix Worksheet'!F4</f>
        <v>0</v>
      </c>
      <c r="L6" s="228"/>
    </row>
    <row r="7" spans="1:19" ht="9.75" customHeight="1" x14ac:dyDescent="0.3">
      <c r="A7" s="231" t="s">
        <v>94</v>
      </c>
      <c r="B7" s="220" t="s">
        <v>95</v>
      </c>
      <c r="C7" s="220" t="s">
        <v>96</v>
      </c>
      <c r="D7" s="229" t="s">
        <v>97</v>
      </c>
      <c r="E7" s="229" t="s">
        <v>103</v>
      </c>
      <c r="F7" s="229" t="s">
        <v>58</v>
      </c>
      <c r="G7" s="229" t="s">
        <v>98</v>
      </c>
      <c r="H7" s="220" t="s">
        <v>99</v>
      </c>
      <c r="I7" s="220" t="s">
        <v>100</v>
      </c>
      <c r="J7" s="220" t="s">
        <v>56</v>
      </c>
      <c r="K7" s="220" t="s">
        <v>101</v>
      </c>
      <c r="L7" s="222" t="s">
        <v>102</v>
      </c>
      <c r="M7" s="220" t="s">
        <v>55</v>
      </c>
      <c r="N7" s="220" t="s">
        <v>105</v>
      </c>
      <c r="O7" s="77"/>
      <c r="P7" s="220" t="s">
        <v>57</v>
      </c>
      <c r="Q7" s="220" t="s">
        <v>111</v>
      </c>
      <c r="R7" s="220" t="s">
        <v>112</v>
      </c>
      <c r="S7" s="222" t="s">
        <v>113</v>
      </c>
    </row>
    <row r="8" spans="1:19" ht="13.5" customHeight="1" thickBot="1" x14ac:dyDescent="0.35">
      <c r="A8" s="232"/>
      <c r="B8" s="221"/>
      <c r="C8" s="221"/>
      <c r="D8" s="230"/>
      <c r="E8" s="230"/>
      <c r="F8" s="230"/>
      <c r="G8" s="230"/>
      <c r="H8" s="221"/>
      <c r="I8" s="221"/>
      <c r="J8" s="221"/>
      <c r="K8" s="221"/>
      <c r="L8" s="223"/>
      <c r="M8" s="221"/>
      <c r="N8" s="221"/>
      <c r="O8" s="78" t="s">
        <v>54</v>
      </c>
      <c r="P8" s="221"/>
      <c r="Q8" s="221"/>
      <c r="R8" s="221"/>
      <c r="S8" s="223"/>
    </row>
    <row r="9" spans="1:19" ht="13.5" customHeight="1" thickTop="1" x14ac:dyDescent="0.3">
      <c r="A9" s="42" t="e">
        <f>C9/C50</f>
        <v>#VALUE!</v>
      </c>
      <c r="B9" s="43">
        <f>'Mix Worksheet'!F15</f>
        <v>0</v>
      </c>
      <c r="C9" s="43" t="str">
        <f>'Mix Worksheet'!E15</f>
        <v/>
      </c>
      <c r="D9" s="46" t="e">
        <f>VLOOKUP(E9,[1]!Tag[#Data],3,FALSE)</f>
        <v>#REF!</v>
      </c>
      <c r="E9" s="18" t="str">
        <f>'Mix Worksheet'!D15</f>
        <v>-</v>
      </c>
      <c r="F9" s="46" t="e">
        <f>VLOOKUP(E9,[1]!Tag[#Data],5,FALSE)</f>
        <v>#REF!</v>
      </c>
      <c r="G9" s="46" t="e">
        <f>VLOOKUP(E9,[1]!Tag[#Data],15,FALSE)</f>
        <v>#REF!</v>
      </c>
      <c r="H9" s="42" t="e">
        <f>(C9/$C$50)*(I9)</f>
        <v>#VALUE!</v>
      </c>
      <c r="I9" s="42" t="e">
        <f>VLOOKUP(E9,[1]!Tag[#Data],6,FALSE)</f>
        <v>#REF!</v>
      </c>
      <c r="J9" s="42" t="e">
        <f>VLOOKUP(E9,[1]!Tag[#Data],11,FALSE)</f>
        <v>#REF!</v>
      </c>
      <c r="K9" s="42" t="e">
        <f>VLOOKUP(E9,[1]!Tag[#Data],12,FALSE)</f>
        <v>#REF!</v>
      </c>
      <c r="L9" s="42" t="e">
        <f>VLOOKUP(E9,[1]!Tag[#Data],13,FALSE)</f>
        <v>#REF!</v>
      </c>
      <c r="M9" s="45" t="e">
        <f>VLOOKUP(E9,[1]!Tag[#Data],8,FALSE)</f>
        <v>#REF!</v>
      </c>
      <c r="N9" s="45" t="e">
        <f>VLOOKUP(E9,[1]!Tag[#Data],9,FALSE)</f>
        <v>#REF!</v>
      </c>
      <c r="O9" s="45" t="e">
        <f>VLOOKUP(E9,[1]!Tag[#Data],7,FALSE)</f>
        <v>#REF!</v>
      </c>
      <c r="P9" s="48" t="e">
        <f>VLOOKUP(E9,[1]!Tag[#Data],14,FALSE)</f>
        <v>#REF!</v>
      </c>
      <c r="Q9" s="81" t="e">
        <f>(H9*M9)</f>
        <v>#VALUE!</v>
      </c>
      <c r="R9" s="81" t="e">
        <f>(H9*N9)</f>
        <v>#VALUE!</v>
      </c>
      <c r="S9" s="81" t="e">
        <f>(H9*O9)</f>
        <v>#VALUE!</v>
      </c>
    </row>
    <row r="10" spans="1:19" ht="13.5" customHeight="1" x14ac:dyDescent="0.3">
      <c r="A10" s="42" t="e">
        <f>C10/C50</f>
        <v>#VALUE!</v>
      </c>
      <c r="B10" s="43">
        <f>'Mix Worksheet'!F16</f>
        <v>0</v>
      </c>
      <c r="C10" s="43" t="str">
        <f>'Mix Worksheet'!E16</f>
        <v/>
      </c>
      <c r="D10" s="46" t="e">
        <f>VLOOKUP(E10,[1]!Tag[#Data],3,FALSE)</f>
        <v>#REF!</v>
      </c>
      <c r="E10" s="18" t="str">
        <f>'Mix Worksheet'!D16</f>
        <v>-</v>
      </c>
      <c r="F10" s="46" t="e">
        <f>VLOOKUP(E10,[1]!Tag[#Data],5,FALSE)</f>
        <v>#REF!</v>
      </c>
      <c r="G10" s="46" t="e">
        <f>VLOOKUP(E10,[1]!Tag[#Data],15,FALSE)</f>
        <v>#REF!</v>
      </c>
      <c r="H10" s="42" t="e">
        <f t="shared" ref="H10:H49" si="0">(C10/$C$50)*(I10)</f>
        <v>#VALUE!</v>
      </c>
      <c r="I10" s="42" t="e">
        <f>VLOOKUP(E10,[1]!Tag[#Data],6,FALSE)</f>
        <v>#REF!</v>
      </c>
      <c r="J10" s="42" t="e">
        <f>VLOOKUP(E10,[1]!Tag[#Data],11,FALSE)</f>
        <v>#REF!</v>
      </c>
      <c r="K10" s="42" t="e">
        <f>VLOOKUP(E10,[1]!Tag[#Data],12,FALSE)</f>
        <v>#REF!</v>
      </c>
      <c r="L10" s="42" t="e">
        <f>VLOOKUP(E10,[1]!Tag[#Data],13,FALSE)</f>
        <v>#REF!</v>
      </c>
      <c r="M10" s="45" t="e">
        <f>VLOOKUP(E10,[1]!Tag[#Data],8,FALSE)</f>
        <v>#REF!</v>
      </c>
      <c r="N10" s="45" t="e">
        <f>VLOOKUP(E10,[1]!Tag[#Data],9,FALSE)</f>
        <v>#REF!</v>
      </c>
      <c r="O10" s="45" t="e">
        <f>VLOOKUP(E10,[1]!Tag[#Data],7,FALSE)</f>
        <v>#REF!</v>
      </c>
      <c r="P10" s="48" t="e">
        <f>VLOOKUP(E10,[1]!Tag[#Data],14,FALSE)</f>
        <v>#REF!</v>
      </c>
      <c r="Q10" s="81" t="e">
        <f t="shared" ref="Q10:Q49" si="1">(H10*M10)</f>
        <v>#VALUE!</v>
      </c>
      <c r="R10" s="81" t="e">
        <f t="shared" ref="R10:R49" si="2">(H10*N10)</f>
        <v>#VALUE!</v>
      </c>
      <c r="S10" s="81" t="e">
        <f t="shared" ref="S10:S49" si="3">(H10*O10)</f>
        <v>#VALUE!</v>
      </c>
    </row>
    <row r="11" spans="1:19" s="41" customFormat="1" ht="13.5" customHeight="1" x14ac:dyDescent="0.3">
      <c r="A11" s="42" t="e">
        <f>C11/C50</f>
        <v>#VALUE!</v>
      </c>
      <c r="B11" s="43">
        <f>'Mix Worksheet'!F17</f>
        <v>0</v>
      </c>
      <c r="C11" s="43" t="str">
        <f>'Mix Worksheet'!E17</f>
        <v/>
      </c>
      <c r="D11" s="46" t="e">
        <f>VLOOKUP(E11,[1]!Tag[#Data],3,FALSE)</f>
        <v>#REF!</v>
      </c>
      <c r="E11" s="18" t="str">
        <f>'Mix Worksheet'!D17</f>
        <v>-</v>
      </c>
      <c r="F11" s="46" t="e">
        <f>VLOOKUP(E11,[1]!Tag[#Data],5,FALSE)</f>
        <v>#REF!</v>
      </c>
      <c r="G11" s="46" t="e">
        <f>VLOOKUP(E11,[1]!Tag[#Data],15,FALSE)</f>
        <v>#REF!</v>
      </c>
      <c r="H11" s="42" t="e">
        <f t="shared" si="0"/>
        <v>#VALUE!</v>
      </c>
      <c r="I11" s="42" t="e">
        <f>VLOOKUP(E11,[1]!Tag[#Data],6,FALSE)</f>
        <v>#REF!</v>
      </c>
      <c r="J11" s="42" t="e">
        <f>VLOOKUP(E11,[1]!Tag[#Data],11,FALSE)</f>
        <v>#REF!</v>
      </c>
      <c r="K11" s="42" t="e">
        <f>VLOOKUP(E11,[1]!Tag[#Data],12,FALSE)</f>
        <v>#REF!</v>
      </c>
      <c r="L11" s="42" t="e">
        <f>VLOOKUP(E11,[1]!Tag[#Data],13,FALSE)</f>
        <v>#REF!</v>
      </c>
      <c r="M11" s="45" t="e">
        <f>VLOOKUP(E11,[1]!Tag[#Data],8,FALSE)</f>
        <v>#REF!</v>
      </c>
      <c r="N11" s="45" t="e">
        <f>VLOOKUP(E11,[1]!Tag[#Data],9,FALSE)</f>
        <v>#REF!</v>
      </c>
      <c r="O11" s="45" t="e">
        <f>VLOOKUP(E11,[1]!Tag[#Data],7,FALSE)</f>
        <v>#REF!</v>
      </c>
      <c r="P11" s="48" t="e">
        <f>VLOOKUP(E11,[1]!Tag[#Data],14,FALSE)</f>
        <v>#REF!</v>
      </c>
      <c r="Q11" s="81" t="e">
        <f t="shared" si="1"/>
        <v>#VALUE!</v>
      </c>
      <c r="R11" s="81" t="e">
        <f t="shared" si="2"/>
        <v>#VALUE!</v>
      </c>
      <c r="S11" s="81" t="e">
        <f t="shared" si="3"/>
        <v>#VALUE!</v>
      </c>
    </row>
    <row r="12" spans="1:19" ht="13.5" customHeight="1" x14ac:dyDescent="0.3">
      <c r="A12" s="42" t="e">
        <f>C12/C50</f>
        <v>#VALUE!</v>
      </c>
      <c r="B12" s="43">
        <f>'Mix Worksheet'!F18</f>
        <v>0</v>
      </c>
      <c r="C12" s="43" t="str">
        <f>'Mix Worksheet'!E18</f>
        <v/>
      </c>
      <c r="D12" s="46" t="e">
        <f>VLOOKUP(E12,[1]!Tag[#Data],3,FALSE)</f>
        <v>#REF!</v>
      </c>
      <c r="E12" s="18" t="str">
        <f>'Mix Worksheet'!D18</f>
        <v>-</v>
      </c>
      <c r="F12" s="46" t="e">
        <f>VLOOKUP(E12,[1]!Tag[#Data],5,FALSE)</f>
        <v>#REF!</v>
      </c>
      <c r="G12" s="46" t="e">
        <f>VLOOKUP(E12,[1]!Tag[#Data],15,FALSE)</f>
        <v>#REF!</v>
      </c>
      <c r="H12" s="42" t="e">
        <f t="shared" si="0"/>
        <v>#VALUE!</v>
      </c>
      <c r="I12" s="42" t="e">
        <f>VLOOKUP(E12,[1]!Tag[#Data],6,FALSE)</f>
        <v>#REF!</v>
      </c>
      <c r="J12" s="42" t="e">
        <f>VLOOKUP(E12,[1]!Tag[#Data],11,FALSE)</f>
        <v>#REF!</v>
      </c>
      <c r="K12" s="42" t="e">
        <f>VLOOKUP(E12,[1]!Tag[#Data],12,FALSE)</f>
        <v>#REF!</v>
      </c>
      <c r="L12" s="42" t="e">
        <f>VLOOKUP(E12,[1]!Tag[#Data],13,FALSE)</f>
        <v>#REF!</v>
      </c>
      <c r="M12" s="45" t="e">
        <f>VLOOKUP(E12,[1]!Tag[#Data],8,FALSE)</f>
        <v>#REF!</v>
      </c>
      <c r="N12" s="45" t="e">
        <f>VLOOKUP(E12,[1]!Tag[#Data],9,FALSE)</f>
        <v>#REF!</v>
      </c>
      <c r="O12" s="45" t="e">
        <f>VLOOKUP(E12,[1]!Tag[#Data],7,FALSE)</f>
        <v>#REF!</v>
      </c>
      <c r="P12" s="48" t="e">
        <f>VLOOKUP(E12,[1]!Tag[#Data],14,FALSE)</f>
        <v>#REF!</v>
      </c>
      <c r="Q12" s="81" t="e">
        <f t="shared" si="1"/>
        <v>#VALUE!</v>
      </c>
      <c r="R12" s="81" t="e">
        <f t="shared" si="2"/>
        <v>#VALUE!</v>
      </c>
      <c r="S12" s="81" t="e">
        <f t="shared" si="3"/>
        <v>#VALUE!</v>
      </c>
    </row>
    <row r="13" spans="1:19" ht="13.5" customHeight="1" x14ac:dyDescent="0.3">
      <c r="A13" s="42" t="e">
        <f>C13/C50</f>
        <v>#VALUE!</v>
      </c>
      <c r="B13" s="43">
        <f>'Mix Worksheet'!F19</f>
        <v>0</v>
      </c>
      <c r="C13" s="43" t="str">
        <f>'Mix Worksheet'!E19</f>
        <v/>
      </c>
      <c r="D13" s="46" t="e">
        <f>VLOOKUP(E13,[1]!Tag[#Data],3,FALSE)</f>
        <v>#REF!</v>
      </c>
      <c r="E13" s="18" t="str">
        <f>'Mix Worksheet'!D19</f>
        <v>-</v>
      </c>
      <c r="F13" s="46" t="e">
        <f>VLOOKUP(E13,[1]!Tag[#Data],5,FALSE)</f>
        <v>#REF!</v>
      </c>
      <c r="G13" s="46" t="e">
        <f>VLOOKUP(E13,[1]!Tag[#Data],15,FALSE)</f>
        <v>#REF!</v>
      </c>
      <c r="H13" s="42" t="e">
        <f t="shared" si="0"/>
        <v>#VALUE!</v>
      </c>
      <c r="I13" s="42" t="e">
        <f>VLOOKUP(E13,[1]!Tag[#Data],6,FALSE)</f>
        <v>#REF!</v>
      </c>
      <c r="J13" s="42" t="e">
        <f>VLOOKUP(E13,[1]!Tag[#Data],11,FALSE)</f>
        <v>#REF!</v>
      </c>
      <c r="K13" s="42" t="e">
        <f>VLOOKUP(E13,[1]!Tag[#Data],12,FALSE)</f>
        <v>#REF!</v>
      </c>
      <c r="L13" s="42" t="e">
        <f>VLOOKUP(E13,[1]!Tag[#Data],13,FALSE)</f>
        <v>#REF!</v>
      </c>
      <c r="M13" s="45" t="e">
        <f>VLOOKUP(E13,[1]!Tag[#Data],8,FALSE)</f>
        <v>#REF!</v>
      </c>
      <c r="N13" s="45" t="e">
        <f>VLOOKUP(E13,[1]!Tag[#Data],9,FALSE)</f>
        <v>#REF!</v>
      </c>
      <c r="O13" s="45" t="e">
        <f>VLOOKUP(E13,[1]!Tag[#Data],7,FALSE)</f>
        <v>#REF!</v>
      </c>
      <c r="P13" s="48" t="e">
        <f>VLOOKUP(E13,[1]!Tag[#Data],14,FALSE)</f>
        <v>#REF!</v>
      </c>
      <c r="Q13" s="81" t="e">
        <f t="shared" si="1"/>
        <v>#VALUE!</v>
      </c>
      <c r="R13" s="81" t="e">
        <f t="shared" si="2"/>
        <v>#VALUE!</v>
      </c>
      <c r="S13" s="81" t="e">
        <f t="shared" si="3"/>
        <v>#VALUE!</v>
      </c>
    </row>
    <row r="14" spans="1:19" ht="13.5" customHeight="1" x14ac:dyDescent="0.3">
      <c r="A14" s="42" t="e">
        <f>C14/C50</f>
        <v>#VALUE!</v>
      </c>
      <c r="B14" s="43">
        <f>'Mix Worksheet'!F20</f>
        <v>0</v>
      </c>
      <c r="C14" s="43" t="str">
        <f>'Mix Worksheet'!E20</f>
        <v/>
      </c>
      <c r="D14" s="46" t="e">
        <f>VLOOKUP(E14,[1]!Tag[#Data],3,FALSE)</f>
        <v>#REF!</v>
      </c>
      <c r="E14" s="18" t="str">
        <f>'Mix Worksheet'!D20</f>
        <v>-</v>
      </c>
      <c r="F14" s="46" t="e">
        <f>VLOOKUP(E14,[1]!Tag[#Data],5,FALSE)</f>
        <v>#REF!</v>
      </c>
      <c r="G14" s="46" t="e">
        <f>VLOOKUP(E14,[1]!Tag[#Data],15,FALSE)</f>
        <v>#REF!</v>
      </c>
      <c r="H14" s="42" t="e">
        <f t="shared" si="0"/>
        <v>#VALUE!</v>
      </c>
      <c r="I14" s="42" t="e">
        <f>VLOOKUP(E14,[1]!Tag[#Data],6,FALSE)</f>
        <v>#REF!</v>
      </c>
      <c r="J14" s="42" t="e">
        <f>VLOOKUP(E14,[1]!Tag[#Data],11,FALSE)</f>
        <v>#REF!</v>
      </c>
      <c r="K14" s="42" t="e">
        <f>VLOOKUP(E14,[1]!Tag[#Data],12,FALSE)</f>
        <v>#REF!</v>
      </c>
      <c r="L14" s="42" t="e">
        <f>VLOOKUP(E14,[1]!Tag[#Data],13,FALSE)</f>
        <v>#REF!</v>
      </c>
      <c r="M14" s="45" t="e">
        <f>VLOOKUP(E14,[1]!Tag[#Data],8,FALSE)</f>
        <v>#REF!</v>
      </c>
      <c r="N14" s="45" t="e">
        <f>VLOOKUP(E14,[1]!Tag[#Data],9,FALSE)</f>
        <v>#REF!</v>
      </c>
      <c r="O14" s="45" t="e">
        <f>VLOOKUP(E14,[1]!Tag[#Data],7,FALSE)</f>
        <v>#REF!</v>
      </c>
      <c r="P14" s="48" t="e">
        <f>VLOOKUP(E14,[1]!Tag[#Data],14,FALSE)</f>
        <v>#REF!</v>
      </c>
      <c r="Q14" s="81" t="e">
        <f t="shared" si="1"/>
        <v>#VALUE!</v>
      </c>
      <c r="R14" s="81" t="e">
        <f t="shared" si="2"/>
        <v>#VALUE!</v>
      </c>
      <c r="S14" s="81" t="e">
        <f t="shared" si="3"/>
        <v>#VALUE!</v>
      </c>
    </row>
    <row r="15" spans="1:19" ht="13.5" customHeight="1" x14ac:dyDescent="0.3">
      <c r="A15" s="42" t="e">
        <f>C15/C50</f>
        <v>#VALUE!</v>
      </c>
      <c r="B15" s="43">
        <f>'Mix Worksheet'!F21</f>
        <v>0</v>
      </c>
      <c r="C15" s="43" t="str">
        <f>'Mix Worksheet'!E21</f>
        <v/>
      </c>
      <c r="D15" s="46" t="e">
        <f>VLOOKUP(E15,[1]!Tag[#Data],3,FALSE)</f>
        <v>#REF!</v>
      </c>
      <c r="E15" s="18" t="str">
        <f>'Mix Worksheet'!D21</f>
        <v>-</v>
      </c>
      <c r="F15" s="46" t="e">
        <f>VLOOKUP(E15,[1]!Tag[#Data],5,FALSE)</f>
        <v>#REF!</v>
      </c>
      <c r="G15" s="46" t="e">
        <f>VLOOKUP(E15,[1]!Tag[#Data],15,FALSE)</f>
        <v>#REF!</v>
      </c>
      <c r="H15" s="42" t="e">
        <f t="shared" si="0"/>
        <v>#VALUE!</v>
      </c>
      <c r="I15" s="42" t="e">
        <f>VLOOKUP(E15,[1]!Tag[#Data],6,FALSE)</f>
        <v>#REF!</v>
      </c>
      <c r="J15" s="42" t="e">
        <f>VLOOKUP(E15,[1]!Tag[#Data],11,FALSE)</f>
        <v>#REF!</v>
      </c>
      <c r="K15" s="42" t="e">
        <f>VLOOKUP(E15,[1]!Tag[#Data],12,FALSE)</f>
        <v>#REF!</v>
      </c>
      <c r="L15" s="42" t="e">
        <f>VLOOKUP(E15,[1]!Tag[#Data],13,FALSE)</f>
        <v>#REF!</v>
      </c>
      <c r="M15" s="45" t="e">
        <f>VLOOKUP(E15,[1]!Tag[#Data],8,FALSE)</f>
        <v>#REF!</v>
      </c>
      <c r="N15" s="45" t="e">
        <f>VLOOKUP(E15,[1]!Tag[#Data],9,FALSE)</f>
        <v>#REF!</v>
      </c>
      <c r="O15" s="45" t="e">
        <f>VLOOKUP(E15,[1]!Tag[#Data],7,FALSE)</f>
        <v>#REF!</v>
      </c>
      <c r="P15" s="48" t="e">
        <f>VLOOKUP(E15,[1]!Tag[#Data],14,FALSE)</f>
        <v>#REF!</v>
      </c>
      <c r="Q15" s="81" t="e">
        <f t="shared" si="1"/>
        <v>#VALUE!</v>
      </c>
      <c r="R15" s="81" t="e">
        <f t="shared" si="2"/>
        <v>#VALUE!</v>
      </c>
      <c r="S15" s="81" t="e">
        <f t="shared" si="3"/>
        <v>#VALUE!</v>
      </c>
    </row>
    <row r="16" spans="1:19" ht="13.5" customHeight="1" x14ac:dyDescent="0.3">
      <c r="A16" s="42" t="e">
        <f>C16/C50</f>
        <v>#VALUE!</v>
      </c>
      <c r="B16" s="43">
        <f>'Mix Worksheet'!F22</f>
        <v>0</v>
      </c>
      <c r="C16" s="43" t="str">
        <f>'Mix Worksheet'!E22</f>
        <v/>
      </c>
      <c r="D16" s="46" t="e">
        <f>VLOOKUP(E16,[1]!Tag[#Data],3,FALSE)</f>
        <v>#REF!</v>
      </c>
      <c r="E16" s="18" t="str">
        <f>'Mix Worksheet'!D22</f>
        <v>-</v>
      </c>
      <c r="F16" s="46" t="e">
        <f>VLOOKUP(E16,[1]!Tag[#Data],5,FALSE)</f>
        <v>#REF!</v>
      </c>
      <c r="G16" s="46" t="e">
        <f>VLOOKUP(E16,[1]!Tag[#Data],15,FALSE)</f>
        <v>#REF!</v>
      </c>
      <c r="H16" s="42" t="e">
        <f t="shared" si="0"/>
        <v>#VALUE!</v>
      </c>
      <c r="I16" s="42" t="e">
        <f>VLOOKUP(E16,[1]!Tag[#Data],6,FALSE)</f>
        <v>#REF!</v>
      </c>
      <c r="J16" s="42" t="e">
        <f>VLOOKUP(E16,[1]!Tag[#Data],11,FALSE)</f>
        <v>#REF!</v>
      </c>
      <c r="K16" s="42" t="e">
        <f>VLOOKUP(E16,[1]!Tag[#Data],12,FALSE)</f>
        <v>#REF!</v>
      </c>
      <c r="L16" s="42" t="e">
        <f>VLOOKUP(E16,[1]!Tag[#Data],13,FALSE)</f>
        <v>#REF!</v>
      </c>
      <c r="M16" s="45" t="e">
        <f>VLOOKUP(E16,[1]!Tag[#Data],8,FALSE)</f>
        <v>#REF!</v>
      </c>
      <c r="N16" s="45" t="e">
        <f>VLOOKUP(E16,[1]!Tag[#Data],9,FALSE)</f>
        <v>#REF!</v>
      </c>
      <c r="O16" s="45" t="e">
        <f>VLOOKUP(E16,[1]!Tag[#Data],7,FALSE)</f>
        <v>#REF!</v>
      </c>
      <c r="P16" s="48" t="e">
        <f>VLOOKUP(E16,[1]!Tag[#Data],14,FALSE)</f>
        <v>#REF!</v>
      </c>
      <c r="Q16" s="81" t="e">
        <f t="shared" si="1"/>
        <v>#VALUE!</v>
      </c>
      <c r="R16" s="81" t="e">
        <f t="shared" si="2"/>
        <v>#VALUE!</v>
      </c>
      <c r="S16" s="81" t="e">
        <f t="shared" si="3"/>
        <v>#VALUE!</v>
      </c>
    </row>
    <row r="17" spans="1:19" ht="13.5" customHeight="1" x14ac:dyDescent="0.3">
      <c r="A17" s="42" t="e">
        <f>C17/C50</f>
        <v>#VALUE!</v>
      </c>
      <c r="B17" s="43">
        <f>'Mix Worksheet'!F23</f>
        <v>0</v>
      </c>
      <c r="C17" s="43" t="str">
        <f>'Mix Worksheet'!E23</f>
        <v/>
      </c>
      <c r="D17" s="46" t="e">
        <f>VLOOKUP(E17,[1]!Tag[#Data],3,FALSE)</f>
        <v>#REF!</v>
      </c>
      <c r="E17" s="18" t="str">
        <f>'Mix Worksheet'!D23</f>
        <v>-</v>
      </c>
      <c r="F17" s="46" t="e">
        <f>VLOOKUP(E17,[1]!Tag[#Data],5,FALSE)</f>
        <v>#REF!</v>
      </c>
      <c r="G17" s="46" t="e">
        <f>VLOOKUP(E17,[1]!Tag[#Data],15,FALSE)</f>
        <v>#REF!</v>
      </c>
      <c r="H17" s="42" t="e">
        <f t="shared" si="0"/>
        <v>#VALUE!</v>
      </c>
      <c r="I17" s="42" t="e">
        <f>VLOOKUP(E17,[1]!Tag[#Data],6,FALSE)</f>
        <v>#REF!</v>
      </c>
      <c r="J17" s="42" t="e">
        <f>VLOOKUP(E17,[1]!Tag[#Data],11,FALSE)</f>
        <v>#REF!</v>
      </c>
      <c r="K17" s="42" t="e">
        <f>VLOOKUP(E17,[1]!Tag[#Data],12,FALSE)</f>
        <v>#REF!</v>
      </c>
      <c r="L17" s="42" t="e">
        <f>VLOOKUP(E17,[1]!Tag[#Data],13,FALSE)</f>
        <v>#REF!</v>
      </c>
      <c r="M17" s="45" t="e">
        <f>VLOOKUP(E17,[1]!Tag[#Data],8,FALSE)</f>
        <v>#REF!</v>
      </c>
      <c r="N17" s="45" t="e">
        <f>VLOOKUP(E17,[1]!Tag[#Data],9,FALSE)</f>
        <v>#REF!</v>
      </c>
      <c r="O17" s="45" t="e">
        <f>VLOOKUP(E17,[1]!Tag[#Data],7,FALSE)</f>
        <v>#REF!</v>
      </c>
      <c r="P17" s="48" t="e">
        <f>VLOOKUP(E17,[1]!Tag[#Data],14,FALSE)</f>
        <v>#REF!</v>
      </c>
      <c r="Q17" s="81" t="e">
        <f t="shared" si="1"/>
        <v>#VALUE!</v>
      </c>
      <c r="R17" s="81" t="e">
        <f t="shared" si="2"/>
        <v>#VALUE!</v>
      </c>
      <c r="S17" s="81" t="e">
        <f t="shared" si="3"/>
        <v>#VALUE!</v>
      </c>
    </row>
    <row r="18" spans="1:19" ht="13.5" customHeight="1" x14ac:dyDescent="0.3">
      <c r="A18" s="42" t="e">
        <f>C18/C50</f>
        <v>#VALUE!</v>
      </c>
      <c r="B18" s="43">
        <f>'Mix Worksheet'!F24</f>
        <v>0</v>
      </c>
      <c r="C18" s="43" t="str">
        <f>'Mix Worksheet'!E24</f>
        <v/>
      </c>
      <c r="D18" s="46" t="e">
        <f>VLOOKUP(E18,[1]!Tag[#Data],3,FALSE)</f>
        <v>#REF!</v>
      </c>
      <c r="E18" s="18" t="str">
        <f>'Mix Worksheet'!D24</f>
        <v>-</v>
      </c>
      <c r="F18" s="46" t="e">
        <f>VLOOKUP(E18,[1]!Tag[#Data],5,FALSE)</f>
        <v>#REF!</v>
      </c>
      <c r="G18" s="46" t="e">
        <f>VLOOKUP(E18,[1]!Tag[#Data],15,FALSE)</f>
        <v>#REF!</v>
      </c>
      <c r="H18" s="42" t="e">
        <f t="shared" si="0"/>
        <v>#VALUE!</v>
      </c>
      <c r="I18" s="42" t="e">
        <f>VLOOKUP(E18,[1]!Tag[#Data],6,FALSE)</f>
        <v>#REF!</v>
      </c>
      <c r="J18" s="42" t="e">
        <f>VLOOKUP(E18,[1]!Tag[#Data],11,FALSE)</f>
        <v>#REF!</v>
      </c>
      <c r="K18" s="42" t="e">
        <f>VLOOKUP(E18,[1]!Tag[#Data],12,FALSE)</f>
        <v>#REF!</v>
      </c>
      <c r="L18" s="42" t="e">
        <f>VLOOKUP(E18,[1]!Tag[#Data],13,FALSE)</f>
        <v>#REF!</v>
      </c>
      <c r="M18" s="45" t="e">
        <f>VLOOKUP(E18,[1]!Tag[#Data],8,FALSE)</f>
        <v>#REF!</v>
      </c>
      <c r="N18" s="45" t="e">
        <f>VLOOKUP(E18,[1]!Tag[#Data],9,FALSE)</f>
        <v>#REF!</v>
      </c>
      <c r="O18" s="45" t="e">
        <f>VLOOKUP(E18,[1]!Tag[#Data],7,FALSE)</f>
        <v>#REF!</v>
      </c>
      <c r="P18" s="48" t="e">
        <f>VLOOKUP(E18,[1]!Tag[#Data],14,FALSE)</f>
        <v>#REF!</v>
      </c>
      <c r="Q18" s="81" t="e">
        <f t="shared" si="1"/>
        <v>#VALUE!</v>
      </c>
      <c r="R18" s="81" t="e">
        <f t="shared" si="2"/>
        <v>#VALUE!</v>
      </c>
      <c r="S18" s="81" t="e">
        <f t="shared" si="3"/>
        <v>#VALUE!</v>
      </c>
    </row>
    <row r="19" spans="1:19" ht="13.5" customHeight="1" x14ac:dyDescent="0.3">
      <c r="A19" s="42" t="e">
        <f>C19/C50</f>
        <v>#VALUE!</v>
      </c>
      <c r="B19" s="43">
        <f>'Mix Worksheet'!F25</f>
        <v>0</v>
      </c>
      <c r="C19" s="43" t="str">
        <f>'Mix Worksheet'!E25</f>
        <v/>
      </c>
      <c r="D19" s="46" t="e">
        <f>VLOOKUP(E19,[1]!Tag[#Data],3,FALSE)</f>
        <v>#REF!</v>
      </c>
      <c r="E19" s="18" t="str">
        <f>'Mix Worksheet'!D25</f>
        <v>-</v>
      </c>
      <c r="F19" s="46" t="e">
        <f>VLOOKUP(E19,[1]!Tag[#Data],5,FALSE)</f>
        <v>#REF!</v>
      </c>
      <c r="G19" s="46" t="e">
        <f>VLOOKUP(E19,[1]!Tag[#Data],15,FALSE)</f>
        <v>#REF!</v>
      </c>
      <c r="H19" s="42" t="e">
        <f t="shared" si="0"/>
        <v>#VALUE!</v>
      </c>
      <c r="I19" s="42" t="e">
        <f>VLOOKUP(E19,[1]!Tag[#Data],6,FALSE)</f>
        <v>#REF!</v>
      </c>
      <c r="J19" s="42" t="e">
        <f>VLOOKUP(E19,[1]!Tag[#Data],11,FALSE)</f>
        <v>#REF!</v>
      </c>
      <c r="K19" s="42" t="e">
        <f>VLOOKUP(E19,[1]!Tag[#Data],12,FALSE)</f>
        <v>#REF!</v>
      </c>
      <c r="L19" s="42" t="e">
        <f>VLOOKUP(E19,[1]!Tag[#Data],13,FALSE)</f>
        <v>#REF!</v>
      </c>
      <c r="M19" s="45" t="e">
        <f>VLOOKUP(E19,[1]!Tag[#Data],8,FALSE)</f>
        <v>#REF!</v>
      </c>
      <c r="N19" s="45" t="e">
        <f>VLOOKUP(E19,[1]!Tag[#Data],9,FALSE)</f>
        <v>#REF!</v>
      </c>
      <c r="O19" s="45" t="e">
        <f>VLOOKUP(E19,[1]!Tag[#Data],7,FALSE)</f>
        <v>#REF!</v>
      </c>
      <c r="P19" s="48" t="e">
        <f>VLOOKUP(E19,[1]!Tag[#Data],14,FALSE)</f>
        <v>#REF!</v>
      </c>
      <c r="Q19" s="81" t="e">
        <f t="shared" si="1"/>
        <v>#VALUE!</v>
      </c>
      <c r="R19" s="81" t="e">
        <f t="shared" si="2"/>
        <v>#VALUE!</v>
      </c>
      <c r="S19" s="81" t="e">
        <f t="shared" si="3"/>
        <v>#VALUE!</v>
      </c>
    </row>
    <row r="20" spans="1:19" ht="13.5" customHeight="1" x14ac:dyDescent="0.3">
      <c r="A20" s="42" t="e">
        <f>C20/C50</f>
        <v>#VALUE!</v>
      </c>
      <c r="B20" s="43">
        <f>'Mix Worksheet'!F26</f>
        <v>0</v>
      </c>
      <c r="C20" s="43" t="str">
        <f>'Mix Worksheet'!E26</f>
        <v/>
      </c>
      <c r="D20" s="46" t="e">
        <f>VLOOKUP(E20,[1]!Tag[#Data],3,FALSE)</f>
        <v>#REF!</v>
      </c>
      <c r="E20" s="18" t="str">
        <f>'Mix Worksheet'!D26</f>
        <v>-</v>
      </c>
      <c r="F20" s="46" t="e">
        <f>VLOOKUP(E20,[1]!Tag[#Data],5,FALSE)</f>
        <v>#REF!</v>
      </c>
      <c r="G20" s="46" t="e">
        <f>VLOOKUP(E20,[1]!Tag[#Data],15,FALSE)</f>
        <v>#REF!</v>
      </c>
      <c r="H20" s="42" t="e">
        <f t="shared" si="0"/>
        <v>#VALUE!</v>
      </c>
      <c r="I20" s="42" t="e">
        <f>VLOOKUP(E20,[1]!Tag[#Data],6,FALSE)</f>
        <v>#REF!</v>
      </c>
      <c r="J20" s="42" t="e">
        <f>VLOOKUP(E20,[1]!Tag[#Data],11,FALSE)</f>
        <v>#REF!</v>
      </c>
      <c r="K20" s="42" t="e">
        <f>VLOOKUP(E20,[1]!Tag[#Data],12,FALSE)</f>
        <v>#REF!</v>
      </c>
      <c r="L20" s="42" t="e">
        <f>VLOOKUP(E20,[1]!Tag[#Data],13,FALSE)</f>
        <v>#REF!</v>
      </c>
      <c r="M20" s="45" t="e">
        <f>VLOOKUP(E20,[1]!Tag[#Data],8,FALSE)</f>
        <v>#REF!</v>
      </c>
      <c r="N20" s="45" t="e">
        <f>VLOOKUP(E20,[1]!Tag[#Data],9,FALSE)</f>
        <v>#REF!</v>
      </c>
      <c r="O20" s="45" t="e">
        <f>VLOOKUP(E20,[1]!Tag[#Data],7,FALSE)</f>
        <v>#REF!</v>
      </c>
      <c r="P20" s="48" t="e">
        <f>VLOOKUP(E20,[1]!Tag[#Data],14,FALSE)</f>
        <v>#REF!</v>
      </c>
      <c r="Q20" s="81" t="e">
        <f t="shared" si="1"/>
        <v>#VALUE!</v>
      </c>
      <c r="R20" s="81" t="e">
        <f t="shared" si="2"/>
        <v>#VALUE!</v>
      </c>
      <c r="S20" s="81" t="e">
        <f t="shared" si="3"/>
        <v>#VALUE!</v>
      </c>
    </row>
    <row r="21" spans="1:19" ht="13.5" customHeight="1" x14ac:dyDescent="0.3">
      <c r="A21" s="42" t="e">
        <f>C21/C50</f>
        <v>#VALUE!</v>
      </c>
      <c r="B21" s="43">
        <f>'Mix Worksheet'!F27</f>
        <v>0</v>
      </c>
      <c r="C21" s="43" t="str">
        <f>'Mix Worksheet'!E27</f>
        <v/>
      </c>
      <c r="D21" s="46" t="e">
        <f>VLOOKUP(E21,[1]!Tag[#Data],3,FALSE)</f>
        <v>#REF!</v>
      </c>
      <c r="E21" s="18" t="str">
        <f>'Mix Worksheet'!D27</f>
        <v>-</v>
      </c>
      <c r="F21" s="46" t="e">
        <f>VLOOKUP(E21,[1]!Tag[#Data],5,FALSE)</f>
        <v>#REF!</v>
      </c>
      <c r="G21" s="46" t="e">
        <f>VLOOKUP(E21,[1]!Tag[#Data],15,FALSE)</f>
        <v>#REF!</v>
      </c>
      <c r="H21" s="42" t="e">
        <f t="shared" si="0"/>
        <v>#VALUE!</v>
      </c>
      <c r="I21" s="42" t="e">
        <f>VLOOKUP(E21,[1]!Tag[#Data],6,FALSE)</f>
        <v>#REF!</v>
      </c>
      <c r="J21" s="42" t="e">
        <f>VLOOKUP(E21,[1]!Tag[#Data],11,FALSE)</f>
        <v>#REF!</v>
      </c>
      <c r="K21" s="42" t="e">
        <f>VLOOKUP(E21,[1]!Tag[#Data],12,FALSE)</f>
        <v>#REF!</v>
      </c>
      <c r="L21" s="42" t="e">
        <f>VLOOKUP(E21,[1]!Tag[#Data],13,FALSE)</f>
        <v>#REF!</v>
      </c>
      <c r="M21" s="45" t="e">
        <f>VLOOKUP(E21,[1]!Tag[#Data],8,FALSE)</f>
        <v>#REF!</v>
      </c>
      <c r="N21" s="45" t="e">
        <f>VLOOKUP(E21,[1]!Tag[#Data],9,FALSE)</f>
        <v>#REF!</v>
      </c>
      <c r="O21" s="45" t="e">
        <f>VLOOKUP(E21,[1]!Tag[#Data],7,FALSE)</f>
        <v>#REF!</v>
      </c>
      <c r="P21" s="48" t="e">
        <f>VLOOKUP(E21,[1]!Tag[#Data],14,FALSE)</f>
        <v>#REF!</v>
      </c>
      <c r="Q21" s="81" t="e">
        <f t="shared" si="1"/>
        <v>#VALUE!</v>
      </c>
      <c r="R21" s="81" t="e">
        <f t="shared" si="2"/>
        <v>#VALUE!</v>
      </c>
      <c r="S21" s="81" t="e">
        <f t="shared" si="3"/>
        <v>#VALUE!</v>
      </c>
    </row>
    <row r="22" spans="1:19" ht="13.5" customHeight="1" x14ac:dyDescent="0.3">
      <c r="A22" s="42" t="e">
        <f>C22/C50</f>
        <v>#VALUE!</v>
      </c>
      <c r="B22" s="43">
        <f>'Mix Worksheet'!F28</f>
        <v>0</v>
      </c>
      <c r="C22" s="43" t="str">
        <f>'Mix Worksheet'!E28</f>
        <v/>
      </c>
      <c r="D22" s="46" t="e">
        <f>VLOOKUP(E22,[1]!Tag[#Data],3,FALSE)</f>
        <v>#REF!</v>
      </c>
      <c r="E22" s="18" t="str">
        <f>'Mix Worksheet'!D28</f>
        <v>-</v>
      </c>
      <c r="F22" s="46" t="e">
        <f>VLOOKUP(E22,[1]!Tag[#Data],5,FALSE)</f>
        <v>#REF!</v>
      </c>
      <c r="G22" s="46" t="e">
        <f>VLOOKUP(E22,[1]!Tag[#Data],15,FALSE)</f>
        <v>#REF!</v>
      </c>
      <c r="H22" s="42" t="e">
        <f t="shared" si="0"/>
        <v>#VALUE!</v>
      </c>
      <c r="I22" s="42" t="e">
        <f>VLOOKUP(E22,[1]!Tag[#Data],6,FALSE)</f>
        <v>#REF!</v>
      </c>
      <c r="J22" s="42" t="e">
        <f>VLOOKUP(E22,[1]!Tag[#Data],11,FALSE)</f>
        <v>#REF!</v>
      </c>
      <c r="K22" s="42" t="e">
        <f>VLOOKUP(E22,[1]!Tag[#Data],12,FALSE)</f>
        <v>#REF!</v>
      </c>
      <c r="L22" s="42" t="e">
        <f>VLOOKUP(E22,[1]!Tag[#Data],13,FALSE)</f>
        <v>#REF!</v>
      </c>
      <c r="M22" s="45" t="e">
        <f>VLOOKUP(E22,[1]!Tag[#Data],8,FALSE)</f>
        <v>#REF!</v>
      </c>
      <c r="N22" s="45" t="e">
        <f>VLOOKUP(E22,[1]!Tag[#Data],9,FALSE)</f>
        <v>#REF!</v>
      </c>
      <c r="O22" s="45" t="e">
        <f>VLOOKUP(E22,[1]!Tag[#Data],7,FALSE)</f>
        <v>#REF!</v>
      </c>
      <c r="P22" s="48" t="e">
        <f>VLOOKUP(E22,[1]!Tag[#Data],14,FALSE)</f>
        <v>#REF!</v>
      </c>
      <c r="Q22" s="81" t="e">
        <f t="shared" si="1"/>
        <v>#VALUE!</v>
      </c>
      <c r="R22" s="81" t="e">
        <f t="shared" si="2"/>
        <v>#VALUE!</v>
      </c>
      <c r="S22" s="81" t="e">
        <f t="shared" si="3"/>
        <v>#VALUE!</v>
      </c>
    </row>
    <row r="23" spans="1:19" ht="13.5" customHeight="1" x14ac:dyDescent="0.3">
      <c r="A23" s="42" t="e">
        <f>C23/C50</f>
        <v>#VALUE!</v>
      </c>
      <c r="B23" s="43">
        <f>'Mix Worksheet'!F29</f>
        <v>0</v>
      </c>
      <c r="C23" s="43" t="str">
        <f>'Mix Worksheet'!E29</f>
        <v/>
      </c>
      <c r="D23" s="46" t="e">
        <f>VLOOKUP(E23,[1]!Tag[#Data],3,FALSE)</f>
        <v>#REF!</v>
      </c>
      <c r="E23" s="18" t="str">
        <f>'Mix Worksheet'!D29</f>
        <v>-</v>
      </c>
      <c r="F23" s="46" t="e">
        <f>VLOOKUP(E23,[1]!Tag[#Data],5,FALSE)</f>
        <v>#REF!</v>
      </c>
      <c r="G23" s="46" t="e">
        <f>VLOOKUP(E23,[1]!Tag[#Data],15,FALSE)</f>
        <v>#REF!</v>
      </c>
      <c r="H23" s="42" t="e">
        <f t="shared" si="0"/>
        <v>#VALUE!</v>
      </c>
      <c r="I23" s="42" t="e">
        <f>VLOOKUP(E23,[1]!Tag[#Data],6,FALSE)</f>
        <v>#REF!</v>
      </c>
      <c r="J23" s="42" t="e">
        <f>VLOOKUP(E23,[1]!Tag[#Data],11,FALSE)</f>
        <v>#REF!</v>
      </c>
      <c r="K23" s="42" t="e">
        <f>VLOOKUP(E23,[1]!Tag[#Data],12,FALSE)</f>
        <v>#REF!</v>
      </c>
      <c r="L23" s="42" t="e">
        <f>VLOOKUP(E23,[1]!Tag[#Data],13,FALSE)</f>
        <v>#REF!</v>
      </c>
      <c r="M23" s="45" t="e">
        <f>VLOOKUP(E23,[1]!Tag[#Data],8,FALSE)</f>
        <v>#REF!</v>
      </c>
      <c r="N23" s="45" t="e">
        <f>VLOOKUP(E23,[1]!Tag[#Data],9,FALSE)</f>
        <v>#REF!</v>
      </c>
      <c r="O23" s="45" t="e">
        <f>VLOOKUP(E23,[1]!Tag[#Data],7,FALSE)</f>
        <v>#REF!</v>
      </c>
      <c r="P23" s="48" t="e">
        <f>VLOOKUP(E23,[1]!Tag[#Data],14,FALSE)</f>
        <v>#REF!</v>
      </c>
      <c r="Q23" s="81" t="e">
        <f t="shared" si="1"/>
        <v>#VALUE!</v>
      </c>
      <c r="R23" s="81" t="e">
        <f t="shared" si="2"/>
        <v>#VALUE!</v>
      </c>
      <c r="S23" s="81" t="e">
        <f t="shared" si="3"/>
        <v>#VALUE!</v>
      </c>
    </row>
    <row r="24" spans="1:19" ht="13.5" customHeight="1" x14ac:dyDescent="0.3">
      <c r="A24" s="42" t="e">
        <f>C24/C50</f>
        <v>#VALUE!</v>
      </c>
      <c r="B24" s="43">
        <f>'Mix Worksheet'!F30</f>
        <v>0</v>
      </c>
      <c r="C24" s="43" t="str">
        <f>'Mix Worksheet'!E30</f>
        <v/>
      </c>
      <c r="D24" s="46" t="e">
        <f>VLOOKUP(E24,[1]!Tag[#Data],3,FALSE)</f>
        <v>#REF!</v>
      </c>
      <c r="E24" s="18" t="str">
        <f>'Mix Worksheet'!D30</f>
        <v>-</v>
      </c>
      <c r="F24" s="46" t="e">
        <f>VLOOKUP(E24,[1]!Tag[#Data],5,FALSE)</f>
        <v>#REF!</v>
      </c>
      <c r="G24" s="46" t="e">
        <f>VLOOKUP(E24,[1]!Tag[#Data],15,FALSE)</f>
        <v>#REF!</v>
      </c>
      <c r="H24" s="42" t="e">
        <f t="shared" si="0"/>
        <v>#VALUE!</v>
      </c>
      <c r="I24" s="42" t="e">
        <f>VLOOKUP(E24,[1]!Tag[#Data],6,FALSE)</f>
        <v>#REF!</v>
      </c>
      <c r="J24" s="42" t="e">
        <f>VLOOKUP(E24,[1]!Tag[#Data],11,FALSE)</f>
        <v>#REF!</v>
      </c>
      <c r="K24" s="42" t="e">
        <f>VLOOKUP(E24,[1]!Tag[#Data],12,FALSE)</f>
        <v>#REF!</v>
      </c>
      <c r="L24" s="42" t="e">
        <f>VLOOKUP(E24,[1]!Tag[#Data],13,FALSE)</f>
        <v>#REF!</v>
      </c>
      <c r="M24" s="45" t="e">
        <f>VLOOKUP(E24,[1]!Tag[#Data],8,FALSE)</f>
        <v>#REF!</v>
      </c>
      <c r="N24" s="45" t="e">
        <f>VLOOKUP(E24,[1]!Tag[#Data],9,FALSE)</f>
        <v>#REF!</v>
      </c>
      <c r="O24" s="45" t="e">
        <f>VLOOKUP(E24,[1]!Tag[#Data],7,FALSE)</f>
        <v>#REF!</v>
      </c>
      <c r="P24" s="48" t="e">
        <f>VLOOKUP(E24,[1]!Tag[#Data],14,FALSE)</f>
        <v>#REF!</v>
      </c>
      <c r="Q24" s="81" t="e">
        <f t="shared" si="1"/>
        <v>#VALUE!</v>
      </c>
      <c r="R24" s="81" t="e">
        <f t="shared" si="2"/>
        <v>#VALUE!</v>
      </c>
      <c r="S24" s="81" t="e">
        <f t="shared" si="3"/>
        <v>#VALUE!</v>
      </c>
    </row>
    <row r="25" spans="1:19" ht="13.5" customHeight="1" x14ac:dyDescent="0.3">
      <c r="A25" s="42" t="e">
        <f>C25/C50</f>
        <v>#VALUE!</v>
      </c>
      <c r="B25" s="43">
        <f>'Mix Worksheet'!F31</f>
        <v>0</v>
      </c>
      <c r="C25" s="43" t="str">
        <f>'Mix Worksheet'!E31</f>
        <v/>
      </c>
      <c r="D25" s="46" t="e">
        <f>VLOOKUP(E25,[1]!Tag[#Data],3,FALSE)</f>
        <v>#REF!</v>
      </c>
      <c r="E25" s="18" t="str">
        <f>'Mix Worksheet'!D31</f>
        <v>-</v>
      </c>
      <c r="F25" s="46" t="e">
        <f>VLOOKUP(E25,[1]!Tag[#Data],5,FALSE)</f>
        <v>#REF!</v>
      </c>
      <c r="G25" s="46" t="e">
        <f>VLOOKUP(E25,[1]!Tag[#Data],15,FALSE)</f>
        <v>#REF!</v>
      </c>
      <c r="H25" s="42" t="e">
        <f t="shared" si="0"/>
        <v>#VALUE!</v>
      </c>
      <c r="I25" s="42" t="e">
        <f>VLOOKUP(E25,[1]!Tag[#Data],6,FALSE)</f>
        <v>#REF!</v>
      </c>
      <c r="J25" s="42" t="e">
        <f>VLOOKUP(E25,[1]!Tag[#Data],11,FALSE)</f>
        <v>#REF!</v>
      </c>
      <c r="K25" s="42" t="e">
        <f>VLOOKUP(E25,[1]!Tag[#Data],12,FALSE)</f>
        <v>#REF!</v>
      </c>
      <c r="L25" s="42" t="e">
        <f>VLOOKUP(E25,[1]!Tag[#Data],13,FALSE)</f>
        <v>#REF!</v>
      </c>
      <c r="M25" s="45" t="e">
        <f>VLOOKUP(E25,[1]!Tag[#Data],8,FALSE)</f>
        <v>#REF!</v>
      </c>
      <c r="N25" s="45" t="e">
        <f>VLOOKUP(E25,[1]!Tag[#Data],9,FALSE)</f>
        <v>#REF!</v>
      </c>
      <c r="O25" s="45" t="e">
        <f>VLOOKUP(E25,[1]!Tag[#Data],7,FALSE)</f>
        <v>#REF!</v>
      </c>
      <c r="P25" s="48" t="e">
        <f>VLOOKUP(E25,[1]!Tag[#Data],14,FALSE)</f>
        <v>#REF!</v>
      </c>
      <c r="Q25" s="81" t="e">
        <f t="shared" si="1"/>
        <v>#VALUE!</v>
      </c>
      <c r="R25" s="81" t="e">
        <f t="shared" si="2"/>
        <v>#VALUE!</v>
      </c>
      <c r="S25" s="81" t="e">
        <f t="shared" si="3"/>
        <v>#VALUE!</v>
      </c>
    </row>
    <row r="26" spans="1:19" ht="13.5" customHeight="1" x14ac:dyDescent="0.3">
      <c r="A26" s="42" t="e">
        <f>C26/C50</f>
        <v>#VALUE!</v>
      </c>
      <c r="B26" s="43">
        <f>'Mix Worksheet'!F32</f>
        <v>0</v>
      </c>
      <c r="C26" s="43" t="str">
        <f>'Mix Worksheet'!E32</f>
        <v/>
      </c>
      <c r="D26" s="46" t="e">
        <f>VLOOKUP(E26,[1]!Tag[#Data],3,FALSE)</f>
        <v>#REF!</v>
      </c>
      <c r="E26" s="18" t="str">
        <f>'Mix Worksheet'!D32</f>
        <v>-</v>
      </c>
      <c r="F26" s="46" t="e">
        <f>VLOOKUP(E26,[1]!Tag[#Data],5,FALSE)</f>
        <v>#REF!</v>
      </c>
      <c r="G26" s="46" t="e">
        <f>VLOOKUP(E26,[1]!Tag[#Data],15,FALSE)</f>
        <v>#REF!</v>
      </c>
      <c r="H26" s="42" t="e">
        <f t="shared" si="0"/>
        <v>#VALUE!</v>
      </c>
      <c r="I26" s="42" t="e">
        <f>VLOOKUP(E26,[1]!Tag[#Data],6,FALSE)</f>
        <v>#REF!</v>
      </c>
      <c r="J26" s="42" t="e">
        <f>VLOOKUP(E26,[1]!Tag[#Data],11,FALSE)</f>
        <v>#REF!</v>
      </c>
      <c r="K26" s="42" t="e">
        <f>VLOOKUP(E26,[1]!Tag[#Data],12,FALSE)</f>
        <v>#REF!</v>
      </c>
      <c r="L26" s="42" t="e">
        <f>VLOOKUP(E26,[1]!Tag[#Data],13,FALSE)</f>
        <v>#REF!</v>
      </c>
      <c r="M26" s="45" t="e">
        <f>VLOOKUP(E26,[1]!Tag[#Data],8,FALSE)</f>
        <v>#REF!</v>
      </c>
      <c r="N26" s="45" t="e">
        <f>VLOOKUP(E26,[1]!Tag[#Data],9,FALSE)</f>
        <v>#REF!</v>
      </c>
      <c r="O26" s="45" t="e">
        <f>VLOOKUP(E26,[1]!Tag[#Data],7,FALSE)</f>
        <v>#REF!</v>
      </c>
      <c r="P26" s="48" t="e">
        <f>VLOOKUP(E26,[1]!Tag[#Data],14,FALSE)</f>
        <v>#REF!</v>
      </c>
      <c r="Q26" s="81" t="e">
        <f t="shared" si="1"/>
        <v>#VALUE!</v>
      </c>
      <c r="R26" s="81" t="e">
        <f t="shared" si="2"/>
        <v>#VALUE!</v>
      </c>
      <c r="S26" s="81" t="e">
        <f t="shared" si="3"/>
        <v>#VALUE!</v>
      </c>
    </row>
    <row r="27" spans="1:19" ht="13.5" customHeight="1" x14ac:dyDescent="0.3">
      <c r="A27" s="42" t="e">
        <f>C27/C50</f>
        <v>#VALUE!</v>
      </c>
      <c r="B27" s="43">
        <f>'Mix Worksheet'!F33</f>
        <v>0</v>
      </c>
      <c r="C27" s="43" t="str">
        <f>'Mix Worksheet'!E33</f>
        <v/>
      </c>
      <c r="D27" s="46" t="e">
        <f>VLOOKUP(E27,[1]!Tag[#Data],3,FALSE)</f>
        <v>#REF!</v>
      </c>
      <c r="E27" s="18" t="str">
        <f>'Mix Worksheet'!D33</f>
        <v>-</v>
      </c>
      <c r="F27" s="46" t="e">
        <f>VLOOKUP(E27,[1]!Tag[#Data],5,FALSE)</f>
        <v>#REF!</v>
      </c>
      <c r="G27" s="46" t="e">
        <f>VLOOKUP(E27,[1]!Tag[#Data],15,FALSE)</f>
        <v>#REF!</v>
      </c>
      <c r="H27" s="42" t="e">
        <f t="shared" si="0"/>
        <v>#VALUE!</v>
      </c>
      <c r="I27" s="42" t="e">
        <f>VLOOKUP(E27,[1]!Tag[#Data],6,FALSE)</f>
        <v>#REF!</v>
      </c>
      <c r="J27" s="42" t="e">
        <f>VLOOKUP(E27,[1]!Tag[#Data],11,FALSE)</f>
        <v>#REF!</v>
      </c>
      <c r="K27" s="42" t="e">
        <f>VLOOKUP(E27,[1]!Tag[#Data],12,FALSE)</f>
        <v>#REF!</v>
      </c>
      <c r="L27" s="42" t="e">
        <f>VLOOKUP(E27,[1]!Tag[#Data],13,FALSE)</f>
        <v>#REF!</v>
      </c>
      <c r="M27" s="45" t="e">
        <f>VLOOKUP(E27,[1]!Tag[#Data],8,FALSE)</f>
        <v>#REF!</v>
      </c>
      <c r="N27" s="45" t="e">
        <f>VLOOKUP(E27,[1]!Tag[#Data],9,FALSE)</f>
        <v>#REF!</v>
      </c>
      <c r="O27" s="45" t="e">
        <f>VLOOKUP(E27,[1]!Tag[#Data],7,FALSE)</f>
        <v>#REF!</v>
      </c>
      <c r="P27" s="48" t="e">
        <f>VLOOKUP(E27,[1]!Tag[#Data],14,FALSE)</f>
        <v>#REF!</v>
      </c>
      <c r="Q27" s="81" t="e">
        <f t="shared" si="1"/>
        <v>#VALUE!</v>
      </c>
      <c r="R27" s="81" t="e">
        <f t="shared" si="2"/>
        <v>#VALUE!</v>
      </c>
      <c r="S27" s="81" t="e">
        <f t="shared" si="3"/>
        <v>#VALUE!</v>
      </c>
    </row>
    <row r="28" spans="1:19" ht="13.5" customHeight="1" x14ac:dyDescent="0.3">
      <c r="A28" s="42" t="e">
        <f>C28/C50</f>
        <v>#VALUE!</v>
      </c>
      <c r="B28" s="43">
        <f>'Mix Worksheet'!F34</f>
        <v>0</v>
      </c>
      <c r="C28" s="43" t="str">
        <f>'Mix Worksheet'!E34</f>
        <v/>
      </c>
      <c r="D28" s="46" t="e">
        <f>VLOOKUP(E28,[1]!Tag[#Data],3,FALSE)</f>
        <v>#REF!</v>
      </c>
      <c r="E28" s="18" t="str">
        <f>'Mix Worksheet'!D34</f>
        <v>-</v>
      </c>
      <c r="F28" s="46" t="e">
        <f>VLOOKUP(E28,[1]!Tag[#Data],5,FALSE)</f>
        <v>#REF!</v>
      </c>
      <c r="G28" s="46" t="e">
        <f>VLOOKUP(E28,[1]!Tag[#Data],15,FALSE)</f>
        <v>#REF!</v>
      </c>
      <c r="H28" s="42" t="e">
        <f t="shared" si="0"/>
        <v>#VALUE!</v>
      </c>
      <c r="I28" s="42" t="e">
        <f>VLOOKUP(E28,[1]!Tag[#Data],6,FALSE)</f>
        <v>#REF!</v>
      </c>
      <c r="J28" s="42" t="e">
        <f>VLOOKUP(E28,[1]!Tag[#Data],11,FALSE)</f>
        <v>#REF!</v>
      </c>
      <c r="K28" s="42" t="e">
        <f>VLOOKUP(E28,[1]!Tag[#Data],12,FALSE)</f>
        <v>#REF!</v>
      </c>
      <c r="L28" s="42" t="e">
        <f>VLOOKUP(E28,[1]!Tag[#Data],13,FALSE)</f>
        <v>#REF!</v>
      </c>
      <c r="M28" s="45" t="e">
        <f>VLOOKUP(E28,[1]!Tag[#Data],8,FALSE)</f>
        <v>#REF!</v>
      </c>
      <c r="N28" s="45" t="e">
        <f>VLOOKUP(E28,[1]!Tag[#Data],9,FALSE)</f>
        <v>#REF!</v>
      </c>
      <c r="O28" s="45" t="e">
        <f>VLOOKUP(E28,[1]!Tag[#Data],7,FALSE)</f>
        <v>#REF!</v>
      </c>
      <c r="P28" s="48" t="e">
        <f>VLOOKUP(E28,[1]!Tag[#Data],14,FALSE)</f>
        <v>#REF!</v>
      </c>
      <c r="Q28" s="81" t="e">
        <f t="shared" si="1"/>
        <v>#VALUE!</v>
      </c>
      <c r="R28" s="81" t="e">
        <f t="shared" si="2"/>
        <v>#VALUE!</v>
      </c>
      <c r="S28" s="81" t="e">
        <f t="shared" si="3"/>
        <v>#VALUE!</v>
      </c>
    </row>
    <row r="29" spans="1:19" ht="13.5" customHeight="1" x14ac:dyDescent="0.3">
      <c r="A29" s="42" t="e">
        <f>C29/C50</f>
        <v>#VALUE!</v>
      </c>
      <c r="B29" s="43">
        <f>'Mix Worksheet'!F35</f>
        <v>0</v>
      </c>
      <c r="C29" s="43" t="str">
        <f>'Mix Worksheet'!E35</f>
        <v/>
      </c>
      <c r="D29" s="46" t="e">
        <f>VLOOKUP(E29,[1]!Tag[#Data],3,FALSE)</f>
        <v>#REF!</v>
      </c>
      <c r="E29" s="18" t="str">
        <f>'Mix Worksheet'!D35</f>
        <v>-</v>
      </c>
      <c r="F29" s="46" t="e">
        <f>VLOOKUP(E29,[1]!Tag[#Data],5,FALSE)</f>
        <v>#REF!</v>
      </c>
      <c r="G29" s="46" t="e">
        <f>VLOOKUP(E29,[1]!Tag[#Data],15,FALSE)</f>
        <v>#REF!</v>
      </c>
      <c r="H29" s="42" t="e">
        <f t="shared" si="0"/>
        <v>#VALUE!</v>
      </c>
      <c r="I29" s="42" t="e">
        <f>VLOOKUP(E29,[1]!Tag[#Data],6,FALSE)</f>
        <v>#REF!</v>
      </c>
      <c r="J29" s="42" t="e">
        <f>VLOOKUP(E29,[1]!Tag[#Data],11,FALSE)</f>
        <v>#REF!</v>
      </c>
      <c r="K29" s="42" t="e">
        <f>VLOOKUP(E29,[1]!Tag[#Data],12,FALSE)</f>
        <v>#REF!</v>
      </c>
      <c r="L29" s="42" t="e">
        <f>VLOOKUP(E29,[1]!Tag[#Data],13,FALSE)</f>
        <v>#REF!</v>
      </c>
      <c r="M29" s="45" t="e">
        <f>VLOOKUP(E29,[1]!Tag[#Data],8,FALSE)</f>
        <v>#REF!</v>
      </c>
      <c r="N29" s="45" t="e">
        <f>VLOOKUP(E29,[1]!Tag[#Data],9,FALSE)</f>
        <v>#REF!</v>
      </c>
      <c r="O29" s="45" t="e">
        <f>VLOOKUP(E29,[1]!Tag[#Data],7,FALSE)</f>
        <v>#REF!</v>
      </c>
      <c r="P29" s="48" t="e">
        <f>VLOOKUP(E29,[1]!Tag[#Data],14,FALSE)</f>
        <v>#REF!</v>
      </c>
      <c r="Q29" s="81" t="e">
        <f t="shared" si="1"/>
        <v>#VALUE!</v>
      </c>
      <c r="R29" s="81" t="e">
        <f t="shared" si="2"/>
        <v>#VALUE!</v>
      </c>
      <c r="S29" s="81" t="e">
        <f t="shared" si="3"/>
        <v>#VALUE!</v>
      </c>
    </row>
    <row r="30" spans="1:19" ht="13.5" customHeight="1" x14ac:dyDescent="0.3">
      <c r="A30" s="42" t="e">
        <f>C30/C50</f>
        <v>#VALUE!</v>
      </c>
      <c r="B30" s="43">
        <f>'Mix Worksheet'!F36</f>
        <v>0</v>
      </c>
      <c r="C30" s="43" t="str">
        <f>'Mix Worksheet'!E36</f>
        <v/>
      </c>
      <c r="D30" s="46" t="e">
        <f>VLOOKUP(E30,[1]!Tag[#Data],3,FALSE)</f>
        <v>#REF!</v>
      </c>
      <c r="E30" s="18" t="str">
        <f>'Mix Worksheet'!D36</f>
        <v>-</v>
      </c>
      <c r="F30" s="46" t="e">
        <f>VLOOKUP(E30,[1]!Tag[#Data],5,FALSE)</f>
        <v>#REF!</v>
      </c>
      <c r="G30" s="46" t="e">
        <f>VLOOKUP(E30,[1]!Tag[#Data],15,FALSE)</f>
        <v>#REF!</v>
      </c>
      <c r="H30" s="42" t="e">
        <f t="shared" si="0"/>
        <v>#VALUE!</v>
      </c>
      <c r="I30" s="42" t="e">
        <f>VLOOKUP(E30,[1]!Tag[#Data],6,FALSE)</f>
        <v>#REF!</v>
      </c>
      <c r="J30" s="42" t="e">
        <f>VLOOKUP(E30,[1]!Tag[#Data],11,FALSE)</f>
        <v>#REF!</v>
      </c>
      <c r="K30" s="42" t="e">
        <f>VLOOKUP(E30,[1]!Tag[#Data],12,FALSE)</f>
        <v>#REF!</v>
      </c>
      <c r="L30" s="42" t="e">
        <f>VLOOKUP(E30,[1]!Tag[#Data],13,FALSE)</f>
        <v>#REF!</v>
      </c>
      <c r="M30" s="45" t="e">
        <f>VLOOKUP(E30,[1]!Tag[#Data],8,FALSE)</f>
        <v>#REF!</v>
      </c>
      <c r="N30" s="45" t="e">
        <f>VLOOKUP(E30,[1]!Tag[#Data],9,FALSE)</f>
        <v>#REF!</v>
      </c>
      <c r="O30" s="45" t="e">
        <f>VLOOKUP(E30,[1]!Tag[#Data],7,FALSE)</f>
        <v>#REF!</v>
      </c>
      <c r="P30" s="48" t="e">
        <f>VLOOKUP(E30,[1]!Tag[#Data],14,FALSE)</f>
        <v>#REF!</v>
      </c>
      <c r="Q30" s="81" t="e">
        <f t="shared" si="1"/>
        <v>#VALUE!</v>
      </c>
      <c r="R30" s="81" t="e">
        <f t="shared" si="2"/>
        <v>#VALUE!</v>
      </c>
      <c r="S30" s="81" t="e">
        <f t="shared" si="3"/>
        <v>#VALUE!</v>
      </c>
    </row>
    <row r="31" spans="1:19" ht="13.5" customHeight="1" x14ac:dyDescent="0.3">
      <c r="A31" s="42" t="e">
        <f>C31/C50</f>
        <v>#VALUE!</v>
      </c>
      <c r="B31" s="43">
        <f>'Mix Worksheet'!F37</f>
        <v>0</v>
      </c>
      <c r="C31" s="43" t="str">
        <f>'Mix Worksheet'!E37</f>
        <v/>
      </c>
      <c r="D31" s="46" t="e">
        <f>VLOOKUP(E31,[1]!Tag[#Data],3,FALSE)</f>
        <v>#REF!</v>
      </c>
      <c r="E31" s="18" t="str">
        <f>'Mix Worksheet'!D37</f>
        <v>-</v>
      </c>
      <c r="F31" s="46" t="e">
        <f>VLOOKUP(E31,[1]!Tag[#Data],5,FALSE)</f>
        <v>#REF!</v>
      </c>
      <c r="G31" s="46" t="e">
        <f>VLOOKUP(E31,[1]!Tag[#Data],15,FALSE)</f>
        <v>#REF!</v>
      </c>
      <c r="H31" s="42" t="e">
        <f t="shared" si="0"/>
        <v>#VALUE!</v>
      </c>
      <c r="I31" s="42" t="e">
        <f>VLOOKUP(E31,[1]!Tag[#Data],6,FALSE)</f>
        <v>#REF!</v>
      </c>
      <c r="J31" s="42" t="e">
        <f>VLOOKUP(E31,[1]!Tag[#Data],11,FALSE)</f>
        <v>#REF!</v>
      </c>
      <c r="K31" s="42" t="e">
        <f>VLOOKUP(E31,[1]!Tag[#Data],12,FALSE)</f>
        <v>#REF!</v>
      </c>
      <c r="L31" s="42" t="e">
        <f>VLOOKUP(E31,[1]!Tag[#Data],13,FALSE)</f>
        <v>#REF!</v>
      </c>
      <c r="M31" s="45" t="e">
        <f>VLOOKUP(E31,[1]!Tag[#Data],8,FALSE)</f>
        <v>#REF!</v>
      </c>
      <c r="N31" s="45" t="e">
        <f>VLOOKUP(E31,[1]!Tag[#Data],9,FALSE)</f>
        <v>#REF!</v>
      </c>
      <c r="O31" s="45" t="e">
        <f>VLOOKUP(E31,[1]!Tag[#Data],7,FALSE)</f>
        <v>#REF!</v>
      </c>
      <c r="P31" s="48" t="e">
        <f>VLOOKUP(E31,[1]!Tag[#Data],14,FALSE)</f>
        <v>#REF!</v>
      </c>
      <c r="Q31" s="81" t="e">
        <f t="shared" si="1"/>
        <v>#VALUE!</v>
      </c>
      <c r="R31" s="81" t="e">
        <f t="shared" si="2"/>
        <v>#VALUE!</v>
      </c>
      <c r="S31" s="81" t="e">
        <f t="shared" si="3"/>
        <v>#VALUE!</v>
      </c>
    </row>
    <row r="32" spans="1:19" ht="13.5" customHeight="1" x14ac:dyDescent="0.3">
      <c r="A32" s="42" t="e">
        <f>C32/C50</f>
        <v>#VALUE!</v>
      </c>
      <c r="B32" s="43">
        <f>'Mix Worksheet'!F38</f>
        <v>0</v>
      </c>
      <c r="C32" s="43" t="str">
        <f>'Mix Worksheet'!E38</f>
        <v/>
      </c>
      <c r="D32" s="46" t="e">
        <f>VLOOKUP(E32,[1]!Tag[#Data],3,FALSE)</f>
        <v>#REF!</v>
      </c>
      <c r="E32" s="18" t="str">
        <f>'Mix Worksheet'!D38</f>
        <v>-</v>
      </c>
      <c r="F32" s="46" t="e">
        <f>VLOOKUP(E32,[1]!Tag[#Data],5,FALSE)</f>
        <v>#REF!</v>
      </c>
      <c r="G32" s="46" t="e">
        <f>VLOOKUP(E32,[1]!Tag[#Data],15,FALSE)</f>
        <v>#REF!</v>
      </c>
      <c r="H32" s="42" t="e">
        <f t="shared" si="0"/>
        <v>#VALUE!</v>
      </c>
      <c r="I32" s="42" t="e">
        <f>VLOOKUP(E32,[1]!Tag[#Data],6,FALSE)</f>
        <v>#REF!</v>
      </c>
      <c r="J32" s="42" t="e">
        <f>VLOOKUP(E32,[1]!Tag[#Data],11,FALSE)</f>
        <v>#REF!</v>
      </c>
      <c r="K32" s="42" t="e">
        <f>VLOOKUP(E32,[1]!Tag[#Data],12,FALSE)</f>
        <v>#REF!</v>
      </c>
      <c r="L32" s="42" t="e">
        <f>VLOOKUP(E32,[1]!Tag[#Data],13,FALSE)</f>
        <v>#REF!</v>
      </c>
      <c r="M32" s="45" t="e">
        <f>VLOOKUP(E32,[1]!Tag[#Data],8,FALSE)</f>
        <v>#REF!</v>
      </c>
      <c r="N32" s="45" t="e">
        <f>VLOOKUP(E32,[1]!Tag[#Data],9,FALSE)</f>
        <v>#REF!</v>
      </c>
      <c r="O32" s="45" t="e">
        <f>VLOOKUP(E32,[1]!Tag[#Data],7,FALSE)</f>
        <v>#REF!</v>
      </c>
      <c r="P32" s="48" t="e">
        <f>VLOOKUP(E32,[1]!Tag[#Data],14,FALSE)</f>
        <v>#REF!</v>
      </c>
      <c r="Q32" s="81" t="e">
        <f t="shared" si="1"/>
        <v>#VALUE!</v>
      </c>
      <c r="R32" s="81" t="e">
        <f t="shared" si="2"/>
        <v>#VALUE!</v>
      </c>
      <c r="S32" s="81" t="e">
        <f t="shared" si="3"/>
        <v>#VALUE!</v>
      </c>
    </row>
    <row r="33" spans="1:19" ht="13.5" customHeight="1" x14ac:dyDescent="0.3">
      <c r="A33" s="42" t="e">
        <f>C33/C50</f>
        <v>#VALUE!</v>
      </c>
      <c r="B33" s="43">
        <f>'Mix Worksheet'!F39</f>
        <v>0</v>
      </c>
      <c r="C33" s="43" t="str">
        <f>'Mix Worksheet'!E39</f>
        <v/>
      </c>
      <c r="D33" s="46" t="e">
        <f>VLOOKUP(E33,[1]!Tag[#Data],3,FALSE)</f>
        <v>#REF!</v>
      </c>
      <c r="E33" s="18" t="str">
        <f>'Mix Worksheet'!D39</f>
        <v>-</v>
      </c>
      <c r="F33" s="46" t="e">
        <f>VLOOKUP(E33,[1]!Tag[#Data],5,FALSE)</f>
        <v>#REF!</v>
      </c>
      <c r="G33" s="46" t="e">
        <f>VLOOKUP(E33,[1]!Tag[#Data],15,FALSE)</f>
        <v>#REF!</v>
      </c>
      <c r="H33" s="42" t="e">
        <f t="shared" si="0"/>
        <v>#VALUE!</v>
      </c>
      <c r="I33" s="42" t="e">
        <f>VLOOKUP(E33,[1]!Tag[#Data],6,FALSE)</f>
        <v>#REF!</v>
      </c>
      <c r="J33" s="42" t="e">
        <f>VLOOKUP(E33,[1]!Tag[#Data],11,FALSE)</f>
        <v>#REF!</v>
      </c>
      <c r="K33" s="42" t="e">
        <f>VLOOKUP(E33,[1]!Tag[#Data],12,FALSE)</f>
        <v>#REF!</v>
      </c>
      <c r="L33" s="42" t="e">
        <f>VLOOKUP(E33,[1]!Tag[#Data],13,FALSE)</f>
        <v>#REF!</v>
      </c>
      <c r="M33" s="45" t="e">
        <f>VLOOKUP(E33,[1]!Tag[#Data],8,FALSE)</f>
        <v>#REF!</v>
      </c>
      <c r="N33" s="45" t="e">
        <f>VLOOKUP(E33,[1]!Tag[#Data],9,FALSE)</f>
        <v>#REF!</v>
      </c>
      <c r="O33" s="45" t="e">
        <f>VLOOKUP(E33,[1]!Tag[#Data],7,FALSE)</f>
        <v>#REF!</v>
      </c>
      <c r="P33" s="48" t="e">
        <f>VLOOKUP(E33,[1]!Tag[#Data],14,FALSE)</f>
        <v>#REF!</v>
      </c>
      <c r="Q33" s="81" t="e">
        <f t="shared" si="1"/>
        <v>#VALUE!</v>
      </c>
      <c r="R33" s="81" t="e">
        <f t="shared" si="2"/>
        <v>#VALUE!</v>
      </c>
      <c r="S33" s="81" t="e">
        <f t="shared" si="3"/>
        <v>#VALUE!</v>
      </c>
    </row>
    <row r="34" spans="1:19" ht="13.5" customHeight="1" x14ac:dyDescent="0.3">
      <c r="A34" s="42" t="e">
        <f>C34/C50</f>
        <v>#VALUE!</v>
      </c>
      <c r="B34" s="43">
        <f>'Mix Worksheet'!F40</f>
        <v>0</v>
      </c>
      <c r="C34" s="43" t="str">
        <f>'Mix Worksheet'!E40</f>
        <v/>
      </c>
      <c r="D34" s="46" t="e">
        <f>VLOOKUP(E34,[1]!Tag[#Data],3,FALSE)</f>
        <v>#REF!</v>
      </c>
      <c r="E34" s="18" t="str">
        <f>'Mix Worksheet'!D40</f>
        <v>-</v>
      </c>
      <c r="F34" s="46" t="e">
        <f>VLOOKUP(E34,[1]!Tag[#Data],5,FALSE)</f>
        <v>#REF!</v>
      </c>
      <c r="G34" s="46" t="e">
        <f>VLOOKUP(E34,[1]!Tag[#Data],15,FALSE)</f>
        <v>#REF!</v>
      </c>
      <c r="H34" s="42" t="e">
        <f t="shared" si="0"/>
        <v>#VALUE!</v>
      </c>
      <c r="I34" s="42" t="e">
        <f>VLOOKUP(E34,[1]!Tag[#Data],6,FALSE)</f>
        <v>#REF!</v>
      </c>
      <c r="J34" s="42" t="e">
        <f>VLOOKUP(E34,[1]!Tag[#Data],11,FALSE)</f>
        <v>#REF!</v>
      </c>
      <c r="K34" s="42" t="e">
        <f>VLOOKUP(E34,[1]!Tag[#Data],12,FALSE)</f>
        <v>#REF!</v>
      </c>
      <c r="L34" s="42" t="e">
        <f>VLOOKUP(E34,[1]!Tag[#Data],13,FALSE)</f>
        <v>#REF!</v>
      </c>
      <c r="M34" s="45" t="e">
        <f>VLOOKUP(E34,[1]!Tag[#Data],8,FALSE)</f>
        <v>#REF!</v>
      </c>
      <c r="N34" s="45" t="e">
        <f>VLOOKUP(E34,[1]!Tag[#Data],9,FALSE)</f>
        <v>#REF!</v>
      </c>
      <c r="O34" s="45" t="e">
        <f>VLOOKUP(E34,[1]!Tag[#Data],7,FALSE)</f>
        <v>#REF!</v>
      </c>
      <c r="P34" s="48" t="e">
        <f>VLOOKUP(E34,[1]!Tag[#Data],14,FALSE)</f>
        <v>#REF!</v>
      </c>
      <c r="Q34" s="81" t="e">
        <f t="shared" si="1"/>
        <v>#VALUE!</v>
      </c>
      <c r="R34" s="81" t="e">
        <f t="shared" si="2"/>
        <v>#VALUE!</v>
      </c>
      <c r="S34" s="81" t="e">
        <f t="shared" si="3"/>
        <v>#VALUE!</v>
      </c>
    </row>
    <row r="35" spans="1:19" ht="13.5" customHeight="1" x14ac:dyDescent="0.3">
      <c r="A35" s="42" t="e">
        <f>C35/C50</f>
        <v>#VALUE!</v>
      </c>
      <c r="B35" s="43">
        <f>'Mix Worksheet'!F41</f>
        <v>0</v>
      </c>
      <c r="C35" s="43" t="str">
        <f>'Mix Worksheet'!E41</f>
        <v/>
      </c>
      <c r="D35" s="46" t="e">
        <f>VLOOKUP(E35,[1]!Tag[#Data],3,FALSE)</f>
        <v>#REF!</v>
      </c>
      <c r="E35" s="18" t="str">
        <f>'Mix Worksheet'!D41</f>
        <v>-</v>
      </c>
      <c r="F35" s="46" t="e">
        <f>VLOOKUP(E35,[1]!Tag[#Data],5,FALSE)</f>
        <v>#REF!</v>
      </c>
      <c r="G35" s="46" t="e">
        <f>VLOOKUP(E35,[1]!Tag[#Data],15,FALSE)</f>
        <v>#REF!</v>
      </c>
      <c r="H35" s="42" t="e">
        <f t="shared" si="0"/>
        <v>#VALUE!</v>
      </c>
      <c r="I35" s="42" t="e">
        <f>VLOOKUP(E35,[1]!Tag[#Data],6,FALSE)</f>
        <v>#REF!</v>
      </c>
      <c r="J35" s="42" t="e">
        <f>VLOOKUP(E35,[1]!Tag[#Data],11,FALSE)</f>
        <v>#REF!</v>
      </c>
      <c r="K35" s="42" t="e">
        <f>VLOOKUP(E35,[1]!Tag[#Data],12,FALSE)</f>
        <v>#REF!</v>
      </c>
      <c r="L35" s="42" t="e">
        <f>VLOOKUP(E35,[1]!Tag[#Data],13,FALSE)</f>
        <v>#REF!</v>
      </c>
      <c r="M35" s="45" t="e">
        <f>VLOOKUP(E35,[1]!Tag[#Data],8,FALSE)</f>
        <v>#REF!</v>
      </c>
      <c r="N35" s="45" t="e">
        <f>VLOOKUP(E35,[1]!Tag[#Data],9,FALSE)</f>
        <v>#REF!</v>
      </c>
      <c r="O35" s="45" t="e">
        <f>VLOOKUP(E35,[1]!Tag[#Data],7,FALSE)</f>
        <v>#REF!</v>
      </c>
      <c r="P35" s="48" t="e">
        <f>VLOOKUP(E35,[1]!Tag[#Data],14,FALSE)</f>
        <v>#REF!</v>
      </c>
      <c r="Q35" s="81" t="e">
        <f t="shared" si="1"/>
        <v>#VALUE!</v>
      </c>
      <c r="R35" s="81" t="e">
        <f t="shared" si="2"/>
        <v>#VALUE!</v>
      </c>
      <c r="S35" s="81" t="e">
        <f t="shared" si="3"/>
        <v>#VALUE!</v>
      </c>
    </row>
    <row r="36" spans="1:19" ht="13.5" customHeight="1" x14ac:dyDescent="0.3">
      <c r="A36" s="42" t="e">
        <f>C36/C50</f>
        <v>#VALUE!</v>
      </c>
      <c r="B36" s="43">
        <f>'Mix Worksheet'!F42</f>
        <v>0</v>
      </c>
      <c r="C36" s="43" t="str">
        <f>'Mix Worksheet'!E42</f>
        <v/>
      </c>
      <c r="D36" s="46" t="e">
        <f>VLOOKUP(E36,[1]!Tag[#Data],3,FALSE)</f>
        <v>#REF!</v>
      </c>
      <c r="E36" s="18" t="str">
        <f>'Mix Worksheet'!D42</f>
        <v>-</v>
      </c>
      <c r="F36" s="46" t="e">
        <f>VLOOKUP(E36,[1]!Tag[#Data],5,FALSE)</f>
        <v>#REF!</v>
      </c>
      <c r="G36" s="46" t="e">
        <f>VLOOKUP(E36,[1]!Tag[#Data],15,FALSE)</f>
        <v>#REF!</v>
      </c>
      <c r="H36" s="42" t="e">
        <f t="shared" si="0"/>
        <v>#VALUE!</v>
      </c>
      <c r="I36" s="42" t="e">
        <f>VLOOKUP(E36,[1]!Tag[#Data],6,FALSE)</f>
        <v>#REF!</v>
      </c>
      <c r="J36" s="42" t="e">
        <f>VLOOKUP(E36,[1]!Tag[#Data],11,FALSE)</f>
        <v>#REF!</v>
      </c>
      <c r="K36" s="42" t="e">
        <f>VLOOKUP(E36,[1]!Tag[#Data],12,FALSE)</f>
        <v>#REF!</v>
      </c>
      <c r="L36" s="42" t="e">
        <f>VLOOKUP(E36,[1]!Tag[#Data],13,FALSE)</f>
        <v>#REF!</v>
      </c>
      <c r="M36" s="45" t="e">
        <f>VLOOKUP(E36,[1]!Tag[#Data],8,FALSE)</f>
        <v>#REF!</v>
      </c>
      <c r="N36" s="45" t="e">
        <f>VLOOKUP(E36,[1]!Tag[#Data],9,FALSE)</f>
        <v>#REF!</v>
      </c>
      <c r="O36" s="45" t="e">
        <f>VLOOKUP(E36,[1]!Tag[#Data],7,FALSE)</f>
        <v>#REF!</v>
      </c>
      <c r="P36" s="48" t="e">
        <f>VLOOKUP(E36,[1]!Tag[#Data],14,FALSE)</f>
        <v>#REF!</v>
      </c>
      <c r="Q36" s="81" t="e">
        <f t="shared" si="1"/>
        <v>#VALUE!</v>
      </c>
      <c r="R36" s="81" t="e">
        <f t="shared" si="2"/>
        <v>#VALUE!</v>
      </c>
      <c r="S36" s="81" t="e">
        <f t="shared" si="3"/>
        <v>#VALUE!</v>
      </c>
    </row>
    <row r="37" spans="1:19" ht="13.5" customHeight="1" x14ac:dyDescent="0.3">
      <c r="A37" s="42" t="e">
        <f>C37/C50</f>
        <v>#VALUE!</v>
      </c>
      <c r="B37" s="43">
        <f>'Mix Worksheet'!F43</f>
        <v>0</v>
      </c>
      <c r="C37" s="43" t="str">
        <f>'Mix Worksheet'!E43</f>
        <v/>
      </c>
      <c r="D37" s="46" t="e">
        <f>VLOOKUP(E37,[1]!Tag[#Data],3,FALSE)</f>
        <v>#REF!</v>
      </c>
      <c r="E37" s="18" t="str">
        <f>'Mix Worksheet'!D43</f>
        <v>-</v>
      </c>
      <c r="F37" s="46" t="e">
        <f>VLOOKUP(E37,[1]!Tag[#Data],5,FALSE)</f>
        <v>#REF!</v>
      </c>
      <c r="G37" s="46" t="e">
        <f>VLOOKUP(E37,[1]!Tag[#Data],15,FALSE)</f>
        <v>#REF!</v>
      </c>
      <c r="H37" s="42" t="e">
        <f t="shared" si="0"/>
        <v>#VALUE!</v>
      </c>
      <c r="I37" s="42" t="e">
        <f>VLOOKUP(E37,[1]!Tag[#Data],6,FALSE)</f>
        <v>#REF!</v>
      </c>
      <c r="J37" s="42" t="e">
        <f>VLOOKUP(E37,[1]!Tag[#Data],11,FALSE)</f>
        <v>#REF!</v>
      </c>
      <c r="K37" s="42" t="e">
        <f>VLOOKUP(E37,[1]!Tag[#Data],12,FALSE)</f>
        <v>#REF!</v>
      </c>
      <c r="L37" s="42" t="e">
        <f>VLOOKUP(E37,[1]!Tag[#Data],13,FALSE)</f>
        <v>#REF!</v>
      </c>
      <c r="M37" s="45" t="e">
        <f>VLOOKUP(E37,[1]!Tag[#Data],8,FALSE)</f>
        <v>#REF!</v>
      </c>
      <c r="N37" s="45" t="e">
        <f>VLOOKUP(E37,[1]!Tag[#Data],9,FALSE)</f>
        <v>#REF!</v>
      </c>
      <c r="O37" s="45" t="e">
        <f>VLOOKUP(E37,[1]!Tag[#Data],7,FALSE)</f>
        <v>#REF!</v>
      </c>
      <c r="P37" s="48" t="e">
        <f>VLOOKUP(E37,[1]!Tag[#Data],14,FALSE)</f>
        <v>#REF!</v>
      </c>
      <c r="Q37" s="81" t="e">
        <f t="shared" si="1"/>
        <v>#VALUE!</v>
      </c>
      <c r="R37" s="81" t="e">
        <f t="shared" si="2"/>
        <v>#VALUE!</v>
      </c>
      <c r="S37" s="81" t="e">
        <f t="shared" si="3"/>
        <v>#VALUE!</v>
      </c>
    </row>
    <row r="38" spans="1:19" ht="13.5" customHeight="1" x14ac:dyDescent="0.3">
      <c r="A38" s="42" t="e">
        <f>C38/C50</f>
        <v>#VALUE!</v>
      </c>
      <c r="B38" s="43">
        <f>'Mix Worksheet'!F44</f>
        <v>0</v>
      </c>
      <c r="C38" s="43" t="str">
        <f>'Mix Worksheet'!E44</f>
        <v/>
      </c>
      <c r="D38" s="46" t="e">
        <f>VLOOKUP(E38,[1]!Tag[#Data],3,FALSE)</f>
        <v>#REF!</v>
      </c>
      <c r="E38" s="18" t="str">
        <f>'Mix Worksheet'!D44</f>
        <v>-</v>
      </c>
      <c r="F38" s="46" t="e">
        <f>VLOOKUP(E38,[1]!Tag[#Data],5,FALSE)</f>
        <v>#REF!</v>
      </c>
      <c r="G38" s="46" t="e">
        <f>VLOOKUP(E38,[1]!Tag[#Data],15,FALSE)</f>
        <v>#REF!</v>
      </c>
      <c r="H38" s="42" t="e">
        <f t="shared" si="0"/>
        <v>#VALUE!</v>
      </c>
      <c r="I38" s="42" t="e">
        <f>VLOOKUP(E38,[1]!Tag[#Data],6,FALSE)</f>
        <v>#REF!</v>
      </c>
      <c r="J38" s="42" t="e">
        <f>VLOOKUP(E38,[1]!Tag[#Data],11,FALSE)</f>
        <v>#REF!</v>
      </c>
      <c r="K38" s="42" t="e">
        <f>VLOOKUP(E38,[1]!Tag[#Data],12,FALSE)</f>
        <v>#REF!</v>
      </c>
      <c r="L38" s="42" t="e">
        <f>VLOOKUP(E38,[1]!Tag[#Data],13,FALSE)</f>
        <v>#REF!</v>
      </c>
      <c r="M38" s="45" t="e">
        <f>VLOOKUP(E38,[1]!Tag[#Data],8,FALSE)</f>
        <v>#REF!</v>
      </c>
      <c r="N38" s="45" t="e">
        <f>VLOOKUP(E38,[1]!Tag[#Data],9,FALSE)</f>
        <v>#REF!</v>
      </c>
      <c r="O38" s="45" t="e">
        <f>VLOOKUP(E38,[1]!Tag[#Data],7,FALSE)</f>
        <v>#REF!</v>
      </c>
      <c r="P38" s="48" t="e">
        <f>VLOOKUP(E38,[1]!Tag[#Data],14,FALSE)</f>
        <v>#REF!</v>
      </c>
      <c r="Q38" s="81" t="e">
        <f t="shared" si="1"/>
        <v>#VALUE!</v>
      </c>
      <c r="R38" s="81" t="e">
        <f t="shared" si="2"/>
        <v>#VALUE!</v>
      </c>
      <c r="S38" s="81" t="e">
        <f t="shared" si="3"/>
        <v>#VALUE!</v>
      </c>
    </row>
    <row r="39" spans="1:19" ht="13.5" customHeight="1" x14ac:dyDescent="0.3">
      <c r="A39" s="42" t="e">
        <f>C39/C50</f>
        <v>#VALUE!</v>
      </c>
      <c r="B39" s="43">
        <f>'Mix Worksheet'!F45</f>
        <v>0</v>
      </c>
      <c r="C39" s="43" t="str">
        <f>'Mix Worksheet'!E45</f>
        <v/>
      </c>
      <c r="D39" s="46" t="e">
        <f>VLOOKUP(E39,[1]!Tag[#Data],3,FALSE)</f>
        <v>#REF!</v>
      </c>
      <c r="E39" s="18" t="str">
        <f>'Mix Worksheet'!D45</f>
        <v>-</v>
      </c>
      <c r="F39" s="46" t="e">
        <f>VLOOKUP(E39,[1]!Tag[#Data],5,FALSE)</f>
        <v>#REF!</v>
      </c>
      <c r="G39" s="46" t="e">
        <f>VLOOKUP(E39,[1]!Tag[#Data],15,FALSE)</f>
        <v>#REF!</v>
      </c>
      <c r="H39" s="42" t="e">
        <f t="shared" si="0"/>
        <v>#VALUE!</v>
      </c>
      <c r="I39" s="42" t="e">
        <f>VLOOKUP(E39,[1]!Tag[#Data],6,FALSE)</f>
        <v>#REF!</v>
      </c>
      <c r="J39" s="42" t="e">
        <f>VLOOKUP(E39,[1]!Tag[#Data],11,FALSE)</f>
        <v>#REF!</v>
      </c>
      <c r="K39" s="42" t="e">
        <f>VLOOKUP(E39,[1]!Tag[#Data],12,FALSE)</f>
        <v>#REF!</v>
      </c>
      <c r="L39" s="42" t="e">
        <f>VLOOKUP(E39,[1]!Tag[#Data],13,FALSE)</f>
        <v>#REF!</v>
      </c>
      <c r="M39" s="45" t="e">
        <f>VLOOKUP(E39,[1]!Tag[#Data],8,FALSE)</f>
        <v>#REF!</v>
      </c>
      <c r="N39" s="45" t="e">
        <f>VLOOKUP(E39,[1]!Tag[#Data],9,FALSE)</f>
        <v>#REF!</v>
      </c>
      <c r="O39" s="45" t="e">
        <f>VLOOKUP(E39,[1]!Tag[#Data],7,FALSE)</f>
        <v>#REF!</v>
      </c>
      <c r="P39" s="48" t="e">
        <f>VLOOKUP(E39,[1]!Tag[#Data],14,FALSE)</f>
        <v>#REF!</v>
      </c>
      <c r="Q39" s="81" t="e">
        <f t="shared" si="1"/>
        <v>#VALUE!</v>
      </c>
      <c r="R39" s="81" t="e">
        <f t="shared" si="2"/>
        <v>#VALUE!</v>
      </c>
      <c r="S39" s="81" t="e">
        <f t="shared" si="3"/>
        <v>#VALUE!</v>
      </c>
    </row>
    <row r="40" spans="1:19" ht="13.5" customHeight="1" x14ac:dyDescent="0.3">
      <c r="A40" s="42" t="e">
        <f>C40/C50</f>
        <v>#VALUE!</v>
      </c>
      <c r="B40" s="43">
        <f>'Mix Worksheet'!F46</f>
        <v>0</v>
      </c>
      <c r="C40" s="43" t="str">
        <f>'Mix Worksheet'!E46</f>
        <v/>
      </c>
      <c r="D40" s="46" t="e">
        <f>VLOOKUP(E40,[1]!Tag[#Data],3,FALSE)</f>
        <v>#REF!</v>
      </c>
      <c r="E40" s="18" t="str">
        <f>'Mix Worksheet'!D46</f>
        <v>-</v>
      </c>
      <c r="F40" s="46" t="e">
        <f>VLOOKUP(E40,[1]!Tag[#Data],5,FALSE)</f>
        <v>#REF!</v>
      </c>
      <c r="G40" s="46" t="e">
        <f>VLOOKUP(E40,[1]!Tag[#Data],15,FALSE)</f>
        <v>#REF!</v>
      </c>
      <c r="H40" s="42" t="e">
        <f t="shared" si="0"/>
        <v>#VALUE!</v>
      </c>
      <c r="I40" s="42" t="e">
        <f>VLOOKUP(E40,[1]!Tag[#Data],6,FALSE)</f>
        <v>#REF!</v>
      </c>
      <c r="J40" s="42" t="e">
        <f>VLOOKUP(E40,[1]!Tag[#Data],11,FALSE)</f>
        <v>#REF!</v>
      </c>
      <c r="K40" s="42" t="e">
        <f>VLOOKUP(E40,[1]!Tag[#Data],12,FALSE)</f>
        <v>#REF!</v>
      </c>
      <c r="L40" s="42" t="e">
        <f>VLOOKUP(E40,[1]!Tag[#Data],13,FALSE)</f>
        <v>#REF!</v>
      </c>
      <c r="M40" s="45" t="e">
        <f>VLOOKUP(E40,[1]!Tag[#Data],8,FALSE)</f>
        <v>#REF!</v>
      </c>
      <c r="N40" s="45" t="e">
        <f>VLOOKUP(E40,[1]!Tag[#Data],9,FALSE)</f>
        <v>#REF!</v>
      </c>
      <c r="O40" s="45" t="e">
        <f>VLOOKUP(E40,[1]!Tag[#Data],7,FALSE)</f>
        <v>#REF!</v>
      </c>
      <c r="P40" s="48" t="e">
        <f>VLOOKUP(E40,[1]!Tag[#Data],14,FALSE)</f>
        <v>#REF!</v>
      </c>
      <c r="Q40" s="81" t="e">
        <f t="shared" si="1"/>
        <v>#VALUE!</v>
      </c>
      <c r="R40" s="81" t="e">
        <f t="shared" si="2"/>
        <v>#VALUE!</v>
      </c>
      <c r="S40" s="81" t="e">
        <f t="shared" si="3"/>
        <v>#VALUE!</v>
      </c>
    </row>
    <row r="41" spans="1:19" ht="13.5" customHeight="1" x14ac:dyDescent="0.3">
      <c r="A41" s="42" t="e">
        <f>C41/C50</f>
        <v>#VALUE!</v>
      </c>
      <c r="B41" s="43">
        <f>'Mix Worksheet'!F47</f>
        <v>0</v>
      </c>
      <c r="C41" s="43" t="str">
        <f>'Mix Worksheet'!E47</f>
        <v/>
      </c>
      <c r="D41" s="46" t="e">
        <f>VLOOKUP(E41,[1]!Tag[#Data],3,FALSE)</f>
        <v>#REF!</v>
      </c>
      <c r="E41" s="18" t="str">
        <f>'Mix Worksheet'!D47</f>
        <v>-</v>
      </c>
      <c r="F41" s="46" t="e">
        <f>VLOOKUP(E41,[1]!Tag[#Data],5,FALSE)</f>
        <v>#REF!</v>
      </c>
      <c r="G41" s="46" t="e">
        <f>VLOOKUP(E41,[1]!Tag[#Data],15,FALSE)</f>
        <v>#REF!</v>
      </c>
      <c r="H41" s="42" t="e">
        <f t="shared" si="0"/>
        <v>#VALUE!</v>
      </c>
      <c r="I41" s="42" t="e">
        <f>VLOOKUP(E41,[1]!Tag[#Data],6,FALSE)</f>
        <v>#REF!</v>
      </c>
      <c r="J41" s="42" t="e">
        <f>VLOOKUP(E41,[1]!Tag[#Data],11,FALSE)</f>
        <v>#REF!</v>
      </c>
      <c r="K41" s="42" t="e">
        <f>VLOOKUP(E41,[1]!Tag[#Data],12,FALSE)</f>
        <v>#REF!</v>
      </c>
      <c r="L41" s="42" t="e">
        <f>VLOOKUP(E41,[1]!Tag[#Data],13,FALSE)</f>
        <v>#REF!</v>
      </c>
      <c r="M41" s="45" t="e">
        <f>VLOOKUP(E41,[1]!Tag[#Data],8,FALSE)</f>
        <v>#REF!</v>
      </c>
      <c r="N41" s="45" t="e">
        <f>VLOOKUP(E41,[1]!Tag[#Data],9,FALSE)</f>
        <v>#REF!</v>
      </c>
      <c r="O41" s="45" t="e">
        <f>VLOOKUP(E41,[1]!Tag[#Data],7,FALSE)</f>
        <v>#REF!</v>
      </c>
      <c r="P41" s="48" t="e">
        <f>VLOOKUP(E41,[1]!Tag[#Data],14,FALSE)</f>
        <v>#REF!</v>
      </c>
      <c r="Q41" s="81" t="e">
        <f t="shared" si="1"/>
        <v>#VALUE!</v>
      </c>
      <c r="R41" s="81" t="e">
        <f t="shared" si="2"/>
        <v>#VALUE!</v>
      </c>
      <c r="S41" s="81" t="e">
        <f t="shared" si="3"/>
        <v>#VALUE!</v>
      </c>
    </row>
    <row r="42" spans="1:19" ht="13.5" customHeight="1" x14ac:dyDescent="0.3">
      <c r="A42" s="42" t="e">
        <f>C42/C50</f>
        <v>#VALUE!</v>
      </c>
      <c r="B42" s="43">
        <f>'Mix Worksheet'!F48</f>
        <v>0</v>
      </c>
      <c r="C42" s="43" t="str">
        <f>'Mix Worksheet'!E48</f>
        <v/>
      </c>
      <c r="D42" s="46" t="e">
        <f>VLOOKUP(E42,[1]!Tag[#Data],3,FALSE)</f>
        <v>#REF!</v>
      </c>
      <c r="E42" s="18" t="str">
        <f>'Mix Worksheet'!D48</f>
        <v>-</v>
      </c>
      <c r="F42" s="46" t="e">
        <f>VLOOKUP(E42,[1]!Tag[#Data],5,FALSE)</f>
        <v>#REF!</v>
      </c>
      <c r="G42" s="46" t="e">
        <f>VLOOKUP(E42,[1]!Tag[#Data],15,FALSE)</f>
        <v>#REF!</v>
      </c>
      <c r="H42" s="42" t="e">
        <f t="shared" si="0"/>
        <v>#VALUE!</v>
      </c>
      <c r="I42" s="42" t="e">
        <f>VLOOKUP(E42,[1]!Tag[#Data],6,FALSE)</f>
        <v>#REF!</v>
      </c>
      <c r="J42" s="42" t="e">
        <f>VLOOKUP(E42,[1]!Tag[#Data],11,FALSE)</f>
        <v>#REF!</v>
      </c>
      <c r="K42" s="42" t="e">
        <f>VLOOKUP(E42,[1]!Tag[#Data],12,FALSE)</f>
        <v>#REF!</v>
      </c>
      <c r="L42" s="42" t="e">
        <f>VLOOKUP(E42,[1]!Tag[#Data],13,FALSE)</f>
        <v>#REF!</v>
      </c>
      <c r="M42" s="45" t="e">
        <f>VLOOKUP(E42,[1]!Tag[#Data],8,FALSE)</f>
        <v>#REF!</v>
      </c>
      <c r="N42" s="45" t="e">
        <f>VLOOKUP(E42,[1]!Tag[#Data],9,FALSE)</f>
        <v>#REF!</v>
      </c>
      <c r="O42" s="45" t="e">
        <f>VLOOKUP(E42,[1]!Tag[#Data],7,FALSE)</f>
        <v>#REF!</v>
      </c>
      <c r="P42" s="48" t="e">
        <f>VLOOKUP(E42,[1]!Tag[#Data],14,FALSE)</f>
        <v>#REF!</v>
      </c>
      <c r="Q42" s="81" t="e">
        <f t="shared" si="1"/>
        <v>#VALUE!</v>
      </c>
      <c r="R42" s="81" t="e">
        <f t="shared" si="2"/>
        <v>#VALUE!</v>
      </c>
      <c r="S42" s="81" t="e">
        <f t="shared" si="3"/>
        <v>#VALUE!</v>
      </c>
    </row>
    <row r="43" spans="1:19" ht="13.5" customHeight="1" x14ac:dyDescent="0.3">
      <c r="A43" s="42" t="e">
        <f>C43/C50</f>
        <v>#VALUE!</v>
      </c>
      <c r="B43" s="43">
        <f>'Mix Worksheet'!F49</f>
        <v>0</v>
      </c>
      <c r="C43" s="43" t="str">
        <f>'Mix Worksheet'!E49</f>
        <v/>
      </c>
      <c r="D43" s="46" t="e">
        <f>VLOOKUP(E43,[1]!Tag[#Data],3,FALSE)</f>
        <v>#REF!</v>
      </c>
      <c r="E43" s="18" t="str">
        <f>'Mix Worksheet'!D49</f>
        <v>-</v>
      </c>
      <c r="F43" s="46" t="e">
        <f>VLOOKUP(E43,[1]!Tag[#Data],5,FALSE)</f>
        <v>#REF!</v>
      </c>
      <c r="G43" s="46" t="e">
        <f>VLOOKUP(E43,[1]!Tag[#Data],15,FALSE)</f>
        <v>#REF!</v>
      </c>
      <c r="H43" s="42" t="e">
        <f t="shared" si="0"/>
        <v>#VALUE!</v>
      </c>
      <c r="I43" s="42" t="e">
        <f>VLOOKUP(E43,[1]!Tag[#Data],6,FALSE)</f>
        <v>#REF!</v>
      </c>
      <c r="J43" s="42" t="e">
        <f>VLOOKUP(E43,[1]!Tag[#Data],11,FALSE)</f>
        <v>#REF!</v>
      </c>
      <c r="K43" s="42" t="e">
        <f>VLOOKUP(E43,[1]!Tag[#Data],12,FALSE)</f>
        <v>#REF!</v>
      </c>
      <c r="L43" s="42" t="e">
        <f>VLOOKUP(E43,[1]!Tag[#Data],13,FALSE)</f>
        <v>#REF!</v>
      </c>
      <c r="M43" s="45" t="e">
        <f>VLOOKUP(E43,[1]!Tag[#Data],8,FALSE)</f>
        <v>#REF!</v>
      </c>
      <c r="N43" s="45" t="e">
        <f>VLOOKUP(E43,[1]!Tag[#Data],9,FALSE)</f>
        <v>#REF!</v>
      </c>
      <c r="O43" s="45" t="e">
        <f>VLOOKUP(E43,[1]!Tag[#Data],7,FALSE)</f>
        <v>#REF!</v>
      </c>
      <c r="P43" s="48" t="e">
        <f>VLOOKUP(E43,[1]!Tag[#Data],14,FALSE)</f>
        <v>#REF!</v>
      </c>
      <c r="Q43" s="81" t="e">
        <f t="shared" si="1"/>
        <v>#VALUE!</v>
      </c>
      <c r="R43" s="81" t="e">
        <f t="shared" si="2"/>
        <v>#VALUE!</v>
      </c>
      <c r="S43" s="81" t="e">
        <f t="shared" si="3"/>
        <v>#VALUE!</v>
      </c>
    </row>
    <row r="44" spans="1:19" ht="13.5" customHeight="1" x14ac:dyDescent="0.3">
      <c r="A44" s="42" t="e">
        <f>C44/C50</f>
        <v>#VALUE!</v>
      </c>
      <c r="B44" s="43">
        <f>'Mix Worksheet'!F50</f>
        <v>0</v>
      </c>
      <c r="C44" s="43" t="str">
        <f>'Mix Worksheet'!E50</f>
        <v/>
      </c>
      <c r="D44" s="46" t="e">
        <f>VLOOKUP(E44,[1]!Tag[#Data],3,FALSE)</f>
        <v>#REF!</v>
      </c>
      <c r="E44" s="18" t="str">
        <f>'Mix Worksheet'!D50</f>
        <v>-</v>
      </c>
      <c r="F44" s="46" t="e">
        <f>VLOOKUP(E44,[1]!Tag[#Data],5,FALSE)</f>
        <v>#REF!</v>
      </c>
      <c r="G44" s="46" t="e">
        <f>VLOOKUP(E44,[1]!Tag[#Data],15,FALSE)</f>
        <v>#REF!</v>
      </c>
      <c r="H44" s="42" t="e">
        <f t="shared" si="0"/>
        <v>#VALUE!</v>
      </c>
      <c r="I44" s="42" t="e">
        <f>VLOOKUP(E44,[1]!Tag[#Data],6,FALSE)</f>
        <v>#REF!</v>
      </c>
      <c r="J44" s="42" t="e">
        <f>VLOOKUP(E44,[1]!Tag[#Data],11,FALSE)</f>
        <v>#REF!</v>
      </c>
      <c r="K44" s="42" t="e">
        <f>VLOOKUP(E44,[1]!Tag[#Data],12,FALSE)</f>
        <v>#REF!</v>
      </c>
      <c r="L44" s="42" t="e">
        <f>VLOOKUP(E44,[1]!Tag[#Data],13,FALSE)</f>
        <v>#REF!</v>
      </c>
      <c r="M44" s="45" t="e">
        <f>VLOOKUP(E44,[1]!Tag[#Data],8,FALSE)</f>
        <v>#REF!</v>
      </c>
      <c r="N44" s="45" t="e">
        <f>VLOOKUP(E44,[1]!Tag[#Data],9,FALSE)</f>
        <v>#REF!</v>
      </c>
      <c r="O44" s="45" t="e">
        <f>VLOOKUP(E44,[1]!Tag[#Data],7,FALSE)</f>
        <v>#REF!</v>
      </c>
      <c r="P44" s="48" t="e">
        <f>VLOOKUP(E44,[1]!Tag[#Data],14,FALSE)</f>
        <v>#REF!</v>
      </c>
      <c r="Q44" s="81" t="e">
        <f t="shared" si="1"/>
        <v>#VALUE!</v>
      </c>
      <c r="R44" s="81" t="e">
        <f t="shared" si="2"/>
        <v>#VALUE!</v>
      </c>
      <c r="S44" s="81" t="e">
        <f t="shared" si="3"/>
        <v>#VALUE!</v>
      </c>
    </row>
    <row r="45" spans="1:19" ht="13.5" customHeight="1" x14ac:dyDescent="0.3">
      <c r="A45" s="42" t="e">
        <f>C45/C50</f>
        <v>#VALUE!</v>
      </c>
      <c r="B45" s="43">
        <f>'Mix Worksheet'!F51</f>
        <v>0</v>
      </c>
      <c r="C45" s="43" t="str">
        <f>'Mix Worksheet'!E51</f>
        <v/>
      </c>
      <c r="D45" s="46" t="e">
        <f>VLOOKUP(E45,[1]!Tag[#Data],3,FALSE)</f>
        <v>#REF!</v>
      </c>
      <c r="E45" s="18" t="str">
        <f>'Mix Worksheet'!D51</f>
        <v>-</v>
      </c>
      <c r="F45" s="46" t="e">
        <f>VLOOKUP(E45,[1]!Tag[#Data],5,FALSE)</f>
        <v>#REF!</v>
      </c>
      <c r="G45" s="46" t="e">
        <f>VLOOKUP(E45,[1]!Tag[#Data],15,FALSE)</f>
        <v>#REF!</v>
      </c>
      <c r="H45" s="42" t="e">
        <f t="shared" si="0"/>
        <v>#VALUE!</v>
      </c>
      <c r="I45" s="42" t="e">
        <f>VLOOKUP(E45,[1]!Tag[#Data],6,FALSE)</f>
        <v>#REF!</v>
      </c>
      <c r="J45" s="42" t="e">
        <f>VLOOKUP(E45,[1]!Tag[#Data],11,FALSE)</f>
        <v>#REF!</v>
      </c>
      <c r="K45" s="42" t="e">
        <f>VLOOKUP(E45,[1]!Tag[#Data],12,FALSE)</f>
        <v>#REF!</v>
      </c>
      <c r="L45" s="42" t="e">
        <f>VLOOKUP(E45,[1]!Tag[#Data],13,FALSE)</f>
        <v>#REF!</v>
      </c>
      <c r="M45" s="45" t="e">
        <f>VLOOKUP(E45,[1]!Tag[#Data],8,FALSE)</f>
        <v>#REF!</v>
      </c>
      <c r="N45" s="45" t="e">
        <f>VLOOKUP(E45,[1]!Tag[#Data],9,FALSE)</f>
        <v>#REF!</v>
      </c>
      <c r="O45" s="45" t="e">
        <f>VLOOKUP(E45,[1]!Tag[#Data],7,FALSE)</f>
        <v>#REF!</v>
      </c>
      <c r="P45" s="48" t="e">
        <f>VLOOKUP(E45,[1]!Tag[#Data],14,FALSE)</f>
        <v>#REF!</v>
      </c>
      <c r="Q45" s="81" t="e">
        <f t="shared" si="1"/>
        <v>#VALUE!</v>
      </c>
      <c r="R45" s="81" t="e">
        <f t="shared" si="2"/>
        <v>#VALUE!</v>
      </c>
      <c r="S45" s="81" t="e">
        <f t="shared" si="3"/>
        <v>#VALUE!</v>
      </c>
    </row>
    <row r="46" spans="1:19" ht="13.5" customHeight="1" x14ac:dyDescent="0.3">
      <c r="A46" s="42" t="e">
        <f>C46/C50</f>
        <v>#VALUE!</v>
      </c>
      <c r="B46" s="43">
        <f>'Mix Worksheet'!F52</f>
        <v>0</v>
      </c>
      <c r="C46" s="43" t="str">
        <f>'Mix Worksheet'!E52</f>
        <v/>
      </c>
      <c r="D46" s="46" t="e">
        <f>VLOOKUP(E46,[1]!Tag[#Data],3,FALSE)</f>
        <v>#REF!</v>
      </c>
      <c r="E46" s="18" t="str">
        <f>'Mix Worksheet'!D52</f>
        <v>-</v>
      </c>
      <c r="F46" s="46" t="e">
        <f>VLOOKUP(E46,[1]!Tag[#Data],5,FALSE)</f>
        <v>#REF!</v>
      </c>
      <c r="G46" s="46" t="e">
        <f>VLOOKUP(E46,[1]!Tag[#Data],15,FALSE)</f>
        <v>#REF!</v>
      </c>
      <c r="H46" s="42" t="e">
        <f t="shared" si="0"/>
        <v>#VALUE!</v>
      </c>
      <c r="I46" s="42" t="e">
        <f>VLOOKUP(E46,[1]!Tag[#Data],6,FALSE)</f>
        <v>#REF!</v>
      </c>
      <c r="J46" s="42" t="e">
        <f>VLOOKUP(E46,[1]!Tag[#Data],11,FALSE)</f>
        <v>#REF!</v>
      </c>
      <c r="K46" s="42" t="e">
        <f>VLOOKUP(E46,[1]!Tag[#Data],12,FALSE)</f>
        <v>#REF!</v>
      </c>
      <c r="L46" s="42" t="e">
        <f>VLOOKUP(E46,[1]!Tag[#Data],13,FALSE)</f>
        <v>#REF!</v>
      </c>
      <c r="M46" s="45" t="e">
        <f>VLOOKUP(E46,[1]!Tag[#Data],8,FALSE)</f>
        <v>#REF!</v>
      </c>
      <c r="N46" s="45" t="e">
        <f>VLOOKUP(E46,[1]!Tag[#Data],9,FALSE)</f>
        <v>#REF!</v>
      </c>
      <c r="O46" s="45" t="e">
        <f>VLOOKUP(E46,[1]!Tag[#Data],7,FALSE)</f>
        <v>#REF!</v>
      </c>
      <c r="P46" s="48" t="e">
        <f>VLOOKUP(E46,[1]!Tag[#Data],14,FALSE)</f>
        <v>#REF!</v>
      </c>
      <c r="Q46" s="81" t="e">
        <f t="shared" si="1"/>
        <v>#VALUE!</v>
      </c>
      <c r="R46" s="81" t="e">
        <f t="shared" si="2"/>
        <v>#VALUE!</v>
      </c>
      <c r="S46" s="81" t="e">
        <f t="shared" si="3"/>
        <v>#VALUE!</v>
      </c>
    </row>
    <row r="47" spans="1:19" ht="13.5" customHeight="1" x14ac:dyDescent="0.3">
      <c r="A47" s="42" t="e">
        <f>C47/C50</f>
        <v>#VALUE!</v>
      </c>
      <c r="B47" s="43">
        <f>'Mix Worksheet'!F53</f>
        <v>0</v>
      </c>
      <c r="C47" s="43" t="str">
        <f>'Mix Worksheet'!E53</f>
        <v/>
      </c>
      <c r="D47" s="46" t="e">
        <f>VLOOKUP(E47,[1]!Tag[#Data],3,FALSE)</f>
        <v>#REF!</v>
      </c>
      <c r="E47" s="18" t="str">
        <f>'Mix Worksheet'!D53</f>
        <v>-</v>
      </c>
      <c r="F47" s="46" t="e">
        <f>VLOOKUP(E47,[1]!Tag[#Data],5,FALSE)</f>
        <v>#REF!</v>
      </c>
      <c r="G47" s="46" t="e">
        <f>VLOOKUP(E47,[1]!Tag[#Data],15,FALSE)</f>
        <v>#REF!</v>
      </c>
      <c r="H47" s="42" t="e">
        <f t="shared" si="0"/>
        <v>#VALUE!</v>
      </c>
      <c r="I47" s="42" t="e">
        <f>VLOOKUP(E47,[1]!Tag[#Data],6,FALSE)</f>
        <v>#REF!</v>
      </c>
      <c r="J47" s="42" t="e">
        <f>VLOOKUP(E47,[1]!Tag[#Data],11,FALSE)</f>
        <v>#REF!</v>
      </c>
      <c r="K47" s="42" t="e">
        <f>VLOOKUP(E47,[1]!Tag[#Data],12,FALSE)</f>
        <v>#REF!</v>
      </c>
      <c r="L47" s="42" t="e">
        <f>VLOOKUP(E47,[1]!Tag[#Data],13,FALSE)</f>
        <v>#REF!</v>
      </c>
      <c r="M47" s="45" t="e">
        <f>VLOOKUP(E47,[1]!Tag[#Data],8,FALSE)</f>
        <v>#REF!</v>
      </c>
      <c r="N47" s="45" t="e">
        <f>VLOOKUP(E47,[1]!Tag[#Data],9,FALSE)</f>
        <v>#REF!</v>
      </c>
      <c r="O47" s="45" t="e">
        <f>VLOOKUP(E47,[1]!Tag[#Data],7,FALSE)</f>
        <v>#REF!</v>
      </c>
      <c r="P47" s="48" t="e">
        <f>VLOOKUP(E47,[1]!Tag[#Data],14,FALSE)</f>
        <v>#REF!</v>
      </c>
      <c r="Q47" s="81" t="e">
        <f t="shared" si="1"/>
        <v>#VALUE!</v>
      </c>
      <c r="R47" s="81" t="e">
        <f t="shared" si="2"/>
        <v>#VALUE!</v>
      </c>
      <c r="S47" s="81" t="e">
        <f t="shared" si="3"/>
        <v>#VALUE!</v>
      </c>
    </row>
    <row r="48" spans="1:19" ht="13.5" customHeight="1" x14ac:dyDescent="0.3">
      <c r="A48" s="42" t="e">
        <f>C48/C50</f>
        <v>#VALUE!</v>
      </c>
      <c r="B48" s="43">
        <f>'Mix Worksheet'!F54</f>
        <v>0</v>
      </c>
      <c r="C48" s="43" t="str">
        <f>'Mix Worksheet'!E54</f>
        <v/>
      </c>
      <c r="D48" s="46" t="e">
        <f>VLOOKUP(E48,[1]!Tag[#Data],3,FALSE)</f>
        <v>#REF!</v>
      </c>
      <c r="E48" s="18" t="str">
        <f>'Mix Worksheet'!D54</f>
        <v>-</v>
      </c>
      <c r="F48" s="46" t="e">
        <f>VLOOKUP(E48,[1]!Tag[#Data],5,FALSE)</f>
        <v>#REF!</v>
      </c>
      <c r="G48" s="46" t="e">
        <f>VLOOKUP(E48,[1]!Tag[#Data],15,FALSE)</f>
        <v>#REF!</v>
      </c>
      <c r="H48" s="42" t="e">
        <f t="shared" si="0"/>
        <v>#VALUE!</v>
      </c>
      <c r="I48" s="42" t="e">
        <f>VLOOKUP(E48,[1]!Tag[#Data],6,FALSE)</f>
        <v>#REF!</v>
      </c>
      <c r="J48" s="42" t="e">
        <f>VLOOKUP(E48,[1]!Tag[#Data],11,FALSE)</f>
        <v>#REF!</v>
      </c>
      <c r="K48" s="42" t="e">
        <f>VLOOKUP(E48,[1]!Tag[#Data],12,FALSE)</f>
        <v>#REF!</v>
      </c>
      <c r="L48" s="42" t="e">
        <f>VLOOKUP(E48,[1]!Tag[#Data],13,FALSE)</f>
        <v>#REF!</v>
      </c>
      <c r="M48" s="45" t="e">
        <f>VLOOKUP(E48,[1]!Tag[#Data],8,FALSE)</f>
        <v>#REF!</v>
      </c>
      <c r="N48" s="45" t="e">
        <f>VLOOKUP(E48,[1]!Tag[#Data],9,FALSE)</f>
        <v>#REF!</v>
      </c>
      <c r="O48" s="45" t="e">
        <f>VLOOKUP(E48,[1]!Tag[#Data],7,FALSE)</f>
        <v>#REF!</v>
      </c>
      <c r="P48" s="48" t="e">
        <f>VLOOKUP(E48,[1]!Tag[#Data],14,FALSE)</f>
        <v>#REF!</v>
      </c>
      <c r="Q48" s="81" t="e">
        <f t="shared" si="1"/>
        <v>#VALUE!</v>
      </c>
      <c r="R48" s="81" t="e">
        <f t="shared" si="2"/>
        <v>#VALUE!</v>
      </c>
      <c r="S48" s="81" t="e">
        <f t="shared" si="3"/>
        <v>#VALUE!</v>
      </c>
    </row>
    <row r="49" spans="1:19" ht="13.5" customHeight="1" thickBot="1" x14ac:dyDescent="0.35">
      <c r="A49" s="59" t="e">
        <f>C49/C50</f>
        <v>#VALUE!</v>
      </c>
      <c r="B49" s="60">
        <f>'Mix Worksheet'!F55</f>
        <v>0</v>
      </c>
      <c r="C49" s="60" t="str">
        <f>'Mix Worksheet'!E55</f>
        <v/>
      </c>
      <c r="D49" s="46" t="e">
        <f>VLOOKUP(E49,[1]!Tag[#Data],3,FALSE)</f>
        <v>#REF!</v>
      </c>
      <c r="E49" s="18" t="str">
        <f>'Mix Worksheet'!D55</f>
        <v>-</v>
      </c>
      <c r="F49" s="46" t="e">
        <f>VLOOKUP(E49,[1]!Tag[#Data],5,FALSE)</f>
        <v>#REF!</v>
      </c>
      <c r="G49" s="46" t="e">
        <f>VLOOKUP(E49,[1]!Tag[#Data],15,FALSE)</f>
        <v>#REF!</v>
      </c>
      <c r="H49" s="42" t="e">
        <f t="shared" si="0"/>
        <v>#VALUE!</v>
      </c>
      <c r="I49" s="42" t="e">
        <f>VLOOKUP(E49,[1]!Tag[#Data],6,FALSE)</f>
        <v>#REF!</v>
      </c>
      <c r="J49" s="42" t="e">
        <f>VLOOKUP(E49,[1]!Tag[#Data],11,FALSE)</f>
        <v>#REF!</v>
      </c>
      <c r="K49" s="42" t="e">
        <f>VLOOKUP(E49,[1]!Tag[#Data],12,FALSE)</f>
        <v>#REF!</v>
      </c>
      <c r="L49" s="42" t="e">
        <f>VLOOKUP(E49,[1]!Tag[#Data],13,FALSE)</f>
        <v>#REF!</v>
      </c>
      <c r="M49" s="45" t="e">
        <f>VLOOKUP(E49,[1]!Tag[#Data],8,FALSE)</f>
        <v>#REF!</v>
      </c>
      <c r="N49" s="45" t="e">
        <f>VLOOKUP(E49,[1]!Tag[#Data],9,FALSE)</f>
        <v>#REF!</v>
      </c>
      <c r="O49" s="45" t="e">
        <f>VLOOKUP(E49,[1]!Tag[#Data],7,FALSE)</f>
        <v>#REF!</v>
      </c>
      <c r="P49" s="48" t="e">
        <f>VLOOKUP(E49,[1]!Tag[#Data],14,FALSE)</f>
        <v>#REF!</v>
      </c>
      <c r="Q49" s="81" t="e">
        <f t="shared" si="1"/>
        <v>#VALUE!</v>
      </c>
      <c r="R49" s="81" t="e">
        <f t="shared" si="2"/>
        <v>#VALUE!</v>
      </c>
      <c r="S49" s="81" t="e">
        <f t="shared" si="3"/>
        <v>#VALUE!</v>
      </c>
    </row>
    <row r="50" spans="1:19" ht="13.5" customHeight="1" thickTop="1" x14ac:dyDescent="0.3">
      <c r="A50" s="64" t="e">
        <f>SUM(A9:A49)</f>
        <v>#VALUE!</v>
      </c>
      <c r="B50" s="65">
        <f>SUM(B9:B49)</f>
        <v>0</v>
      </c>
      <c r="C50" s="73">
        <f>SUM(C9:C49)</f>
        <v>0</v>
      </c>
      <c r="D50" s="66"/>
      <c r="E50" s="53" t="s">
        <v>107</v>
      </c>
      <c r="F50" s="49" t="e">
        <f>SUM(H9:H49)</f>
        <v>#VALUE!</v>
      </c>
      <c r="G50" s="67"/>
      <c r="H50" s="224" t="s">
        <v>108</v>
      </c>
      <c r="I50" s="224"/>
      <c r="J50" s="49" t="e">
        <f>$Q$50</f>
        <v>#VALUE!</v>
      </c>
      <c r="K50" s="66"/>
      <c r="L50" s="66"/>
      <c r="M50" s="68"/>
      <c r="N50" s="68"/>
      <c r="O50" s="68"/>
      <c r="P50" s="69"/>
      <c r="Q50" s="82" t="e">
        <f>SUM(Q9:Q49)</f>
        <v>#VALUE!</v>
      </c>
      <c r="R50" s="82" t="e">
        <f>SUM(R9:R49)</f>
        <v>#VALUE!</v>
      </c>
      <c r="S50" s="82" t="e">
        <f>SUM(S9:S49)</f>
        <v>#VALUE!</v>
      </c>
    </row>
    <row r="51" spans="1:19" ht="13.5" customHeight="1" x14ac:dyDescent="0.3">
      <c r="A51" s="63"/>
      <c r="B51" s="63"/>
      <c r="C51" s="63"/>
      <c r="D51" s="63"/>
      <c r="E51" s="54" t="s">
        <v>106</v>
      </c>
      <c r="F51" s="62"/>
      <c r="G51" s="62"/>
      <c r="H51" s="225" t="s">
        <v>109</v>
      </c>
      <c r="I51" s="225"/>
      <c r="J51" s="61" t="e">
        <f>$R$50</f>
        <v>#VALUE!</v>
      </c>
      <c r="K51" s="63"/>
      <c r="L51" s="63"/>
      <c r="M51" s="63"/>
      <c r="N51" s="63"/>
      <c r="O51" s="63"/>
      <c r="P51" s="63"/>
    </row>
    <row r="52" spans="1:19" ht="13.5" customHeight="1" x14ac:dyDescent="0.3">
      <c r="A52" s="63"/>
      <c r="B52" s="63"/>
      <c r="C52" s="63"/>
      <c r="D52" s="63"/>
      <c r="E52" s="62"/>
      <c r="F52" s="63"/>
      <c r="G52" s="62"/>
      <c r="H52" s="225" t="s">
        <v>110</v>
      </c>
      <c r="I52" s="225"/>
      <c r="J52" s="61" t="e">
        <f>(1-F50-J50-J51)</f>
        <v>#VALUE!</v>
      </c>
      <c r="K52" s="63"/>
      <c r="L52" s="63"/>
      <c r="M52" s="63"/>
      <c r="O52" s="63"/>
      <c r="P52" s="63"/>
      <c r="R52" t="s">
        <v>114</v>
      </c>
      <c r="S52" s="83" t="e">
        <f>SUM(J50,J51,J52,F50)</f>
        <v>#VALUE!</v>
      </c>
    </row>
    <row r="53" spans="1:19" ht="13.5" customHeight="1" x14ac:dyDescent="0.3">
      <c r="A53" s="226" t="s">
        <v>72</v>
      </c>
      <c r="B53" s="226"/>
      <c r="C53" s="226"/>
      <c r="D53" s="226"/>
      <c r="E53" s="226"/>
      <c r="F53" s="226"/>
      <c r="G53" s="226"/>
      <c r="H53" s="226"/>
      <c r="I53" s="226"/>
      <c r="J53" s="226"/>
      <c r="K53" s="226"/>
      <c r="L53" s="226"/>
    </row>
    <row r="54" spans="1:19" ht="13.5" customHeight="1" x14ac:dyDescent="0.3">
      <c r="A54" s="226"/>
      <c r="B54" s="226"/>
      <c r="C54" s="226"/>
      <c r="D54" s="226"/>
      <c r="E54" s="226"/>
      <c r="F54" s="226"/>
      <c r="G54" s="226"/>
      <c r="H54" s="226"/>
      <c r="I54" s="226"/>
      <c r="J54" s="226"/>
      <c r="K54" s="226"/>
      <c r="L54" s="226"/>
    </row>
    <row r="55" spans="1:19" ht="13.5" customHeight="1" x14ac:dyDescent="0.3">
      <c r="A55" s="44"/>
      <c r="B55" s="44"/>
      <c r="C55" s="44"/>
      <c r="D55" s="44"/>
      <c r="E55" s="44"/>
      <c r="F55" s="44"/>
      <c r="G55" s="44"/>
      <c r="H55" s="44"/>
      <c r="I55" s="44"/>
      <c r="J55" s="44"/>
      <c r="K55" s="44"/>
      <c r="L55" s="44"/>
    </row>
    <row r="56" spans="1:19" ht="13.5" customHeight="1" x14ac:dyDescent="0.3"/>
    <row r="57" spans="1:19" ht="13.5" customHeight="1" x14ac:dyDescent="0.3"/>
    <row r="58" spans="1:19" ht="13.5" customHeight="1" x14ac:dyDescent="0.3"/>
    <row r="59" spans="1:19" ht="13.5" customHeight="1" x14ac:dyDescent="0.3"/>
  </sheetData>
  <mergeCells count="30">
    <mergeCell ref="A1:L1"/>
    <mergeCell ref="A2:L2"/>
    <mergeCell ref="A3:L3"/>
    <mergeCell ref="A5:D5"/>
    <mergeCell ref="K5:L5"/>
    <mergeCell ref="A4:L4"/>
    <mergeCell ref="A53:L54"/>
    <mergeCell ref="H52:I52"/>
    <mergeCell ref="A6:D6"/>
    <mergeCell ref="K6:L6"/>
    <mergeCell ref="E7:E8"/>
    <mergeCell ref="D7:D8"/>
    <mergeCell ref="C7:C8"/>
    <mergeCell ref="B7:B8"/>
    <mergeCell ref="A7:A8"/>
    <mergeCell ref="G7:G8"/>
    <mergeCell ref="F7:F8"/>
    <mergeCell ref="L7:L8"/>
    <mergeCell ref="K7:K8"/>
    <mergeCell ref="J7:J8"/>
    <mergeCell ref="I7:I8"/>
    <mergeCell ref="H7:H8"/>
    <mergeCell ref="Q7:Q8"/>
    <mergeCell ref="R7:R8"/>
    <mergeCell ref="S7:S8"/>
    <mergeCell ref="H50:I50"/>
    <mergeCell ref="H51:I51"/>
    <mergeCell ref="M7:M8"/>
    <mergeCell ref="N7:N8"/>
    <mergeCell ref="P7:P8"/>
  </mergeCells>
  <conditionalFormatting sqref="P9:P49">
    <cfRule type="cellIs" dxfId="51" priority="1" operator="lessThanOrEqual">
      <formula>EDATE(TODAY(),-12)</formula>
    </cfRule>
  </conditionalFormatting>
  <dataValidations count="1">
    <dataValidation type="list" allowBlank="1" showInputMessage="1" showErrorMessage="1" sqref="E9:E49">
      <formula1>Item</formula1>
    </dataValidation>
  </dataValidations>
  <pageMargins left="0.2" right="0.2" top="0.25" bottom="0.25" header="0" footer="0"/>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I302"/>
  <sheetViews>
    <sheetView topLeftCell="A55" workbookViewId="0">
      <selection activeCell="M70" sqref="M70"/>
    </sheetView>
  </sheetViews>
  <sheetFormatPr defaultColWidth="8.88671875" defaultRowHeight="15" customHeight="1" x14ac:dyDescent="0.3"/>
  <cols>
    <col min="1" max="1" width="11.88671875" bestFit="1" customWidth="1"/>
    <col min="2" max="2" width="11.88671875" customWidth="1"/>
    <col min="3" max="3" width="9" bestFit="1" customWidth="1"/>
    <col min="4" max="4" width="11.109375" bestFit="1" customWidth="1"/>
    <col min="5" max="5" width="3.6640625" customWidth="1"/>
    <col min="6" max="6" width="11.88671875" customWidth="1"/>
    <col min="7" max="7" width="10.33203125" bestFit="1" customWidth="1"/>
    <col min="8" max="8" width="9" bestFit="1" customWidth="1"/>
    <col min="9" max="9" width="11.33203125" customWidth="1"/>
    <col min="10" max="13" width="11.44140625" customWidth="1"/>
    <col min="14" max="14" width="3.44140625" customWidth="1"/>
    <col min="15" max="18" width="11.44140625" customWidth="1"/>
  </cols>
  <sheetData>
    <row r="1" spans="1:9" ht="15" customHeight="1" x14ac:dyDescent="0.45">
      <c r="A1" s="7"/>
      <c r="B1" s="7"/>
      <c r="D1" s="244" t="s">
        <v>0</v>
      </c>
      <c r="E1" s="244"/>
      <c r="F1" s="244"/>
      <c r="H1" t="s">
        <v>9</v>
      </c>
      <c r="I1">
        <f>'Mix Worksheet'!$F$3</f>
        <v>0</v>
      </c>
    </row>
    <row r="2" spans="1:9" ht="15" customHeight="1" x14ac:dyDescent="0.3">
      <c r="D2" s="244" t="s">
        <v>1</v>
      </c>
      <c r="E2" s="244"/>
      <c r="F2" s="244"/>
      <c r="H2" t="s">
        <v>10</v>
      </c>
      <c r="I2" s="20">
        <f>'Mix Worksheet'!$F$4</f>
        <v>0</v>
      </c>
    </row>
    <row r="3" spans="1:9" ht="15" customHeight="1" x14ac:dyDescent="0.3">
      <c r="D3" s="244" t="s">
        <v>15</v>
      </c>
      <c r="E3" s="244"/>
      <c r="F3" s="244"/>
    </row>
    <row r="4" spans="1:9" ht="15" customHeight="1" x14ac:dyDescent="0.3">
      <c r="D4" s="244" t="s">
        <v>16</v>
      </c>
      <c r="E4" s="244"/>
      <c r="F4" s="244"/>
      <c r="I4" s="20"/>
    </row>
    <row r="5" spans="1:9" ht="15" customHeight="1" x14ac:dyDescent="0.3">
      <c r="D5" s="244" t="s">
        <v>17</v>
      </c>
      <c r="E5" s="244"/>
      <c r="F5" s="244"/>
    </row>
    <row r="6" spans="1:9" ht="15" customHeight="1" x14ac:dyDescent="0.3">
      <c r="H6" s="4"/>
    </row>
    <row r="7" spans="1:9" ht="15" customHeight="1" x14ac:dyDescent="0.3">
      <c r="A7" s="4"/>
      <c r="B7" s="4"/>
      <c r="D7" s="245" t="s">
        <v>79</v>
      </c>
      <c r="E7" s="245"/>
      <c r="F7" s="245"/>
    </row>
    <row r="8" spans="1:9" ht="15" customHeight="1" x14ac:dyDescent="0.3">
      <c r="A8" s="4"/>
      <c r="B8" s="4"/>
      <c r="D8" s="36"/>
      <c r="E8" s="36"/>
      <c r="F8" s="36"/>
    </row>
    <row r="9" spans="1:9" ht="15" customHeight="1" thickBot="1" x14ac:dyDescent="0.35">
      <c r="F9" t="s">
        <v>14</v>
      </c>
    </row>
    <row r="10" spans="1:9" ht="15" customHeight="1" x14ac:dyDescent="0.3">
      <c r="A10" s="236" t="s">
        <v>59</v>
      </c>
      <c r="B10" s="237"/>
      <c r="C10" s="238" t="s">
        <v>60</v>
      </c>
      <c r="D10" s="239"/>
      <c r="E10" s="31"/>
      <c r="F10" s="236" t="s">
        <v>59</v>
      </c>
      <c r="G10" s="237"/>
      <c r="H10" s="238" t="s">
        <v>60</v>
      </c>
      <c r="I10" s="239"/>
    </row>
    <row r="11" spans="1:9" ht="15" customHeight="1" x14ac:dyDescent="0.3">
      <c r="A11" s="240" t="str">
        <f>'Mix Worksheet'!$D$15</f>
        <v>-</v>
      </c>
      <c r="B11" s="241"/>
      <c r="C11" s="242" t="e">
        <f>VLOOKUP(A11,[1]!Tag[#Data],5,FALSE)</f>
        <v>#REF!</v>
      </c>
      <c r="D11" s="243"/>
      <c r="E11" s="32"/>
      <c r="F11" s="240" t="str">
        <f>'Mix Worksheet'!$D$16</f>
        <v>-</v>
      </c>
      <c r="G11" s="241"/>
      <c r="H11" s="242" t="e">
        <f>VLOOKUP(F11,[1]!Tag[#Data],5,FALSE)</f>
        <v>#REF!</v>
      </c>
      <c r="I11" s="243"/>
    </row>
    <row r="12" spans="1:9" ht="15" customHeight="1" x14ac:dyDescent="0.3">
      <c r="A12" s="23" t="s">
        <v>61</v>
      </c>
      <c r="B12" s="19" t="e">
        <f>VLOOKUP(A11,[1]!Tag[#Data],6,FALSE)</f>
        <v>#REF!</v>
      </c>
      <c r="C12" s="21" t="s">
        <v>38</v>
      </c>
      <c r="D12" s="24" t="e">
        <f>VLOOKUP(A11,[1]!Tag[#Data],3,FALSE)</f>
        <v>#REF!</v>
      </c>
      <c r="E12" s="33"/>
      <c r="F12" s="23" t="s">
        <v>61</v>
      </c>
      <c r="G12" s="19" t="e">
        <f>VLOOKUP(F11,[1]!Tag[#Data],6,FALSE)</f>
        <v>#REF!</v>
      </c>
      <c r="H12" s="21" t="s">
        <v>38</v>
      </c>
      <c r="I12" s="24" t="e">
        <f>VLOOKUP(F11,[1]!Tag[#Data],3,FALSE)</f>
        <v>#REF!</v>
      </c>
    </row>
    <row r="13" spans="1:9" ht="15" customHeight="1" x14ac:dyDescent="0.3">
      <c r="A13" s="23" t="s">
        <v>62</v>
      </c>
      <c r="B13" s="19" t="e">
        <f>VLOOKUP(A11,[1]!Tag[#Data],7,FALSE)</f>
        <v>#REF!</v>
      </c>
      <c r="C13" s="22" t="s">
        <v>64</v>
      </c>
      <c r="D13" s="25" t="e">
        <f>VLOOKUP(A11,[1]!Tag[#Data],11,FALSE)</f>
        <v>#REF!</v>
      </c>
      <c r="E13" s="34"/>
      <c r="F13" s="23" t="s">
        <v>62</v>
      </c>
      <c r="G13" s="19" t="e">
        <f>VLOOKUP(F11,[1]!Tag[#Data],7,FALSE)</f>
        <v>#REF!</v>
      </c>
      <c r="H13" s="22" t="s">
        <v>64</v>
      </c>
      <c r="I13" s="25" t="e">
        <f>VLOOKUP(F11,[1]!Tag[#Data],11,FALSE)</f>
        <v>#REF!</v>
      </c>
    </row>
    <row r="14" spans="1:9" ht="15" customHeight="1" x14ac:dyDescent="0.3">
      <c r="A14" s="23" t="s">
        <v>63</v>
      </c>
      <c r="B14" s="19" t="e">
        <f>VLOOKUP(A11,[1]!Tag[#Data],8,FALSE)</f>
        <v>#REF!</v>
      </c>
      <c r="C14" s="22" t="s">
        <v>65</v>
      </c>
      <c r="D14" s="25" t="e">
        <f>VLOOKUP(A11,[1]!Tag[#Data],12,FALSE)</f>
        <v>#REF!</v>
      </c>
      <c r="E14" s="34"/>
      <c r="F14" s="23" t="s">
        <v>63</v>
      </c>
      <c r="G14" s="19" t="e">
        <f>VLOOKUP(F11,[1]!Tag[#Data],8,FALSE)</f>
        <v>#REF!</v>
      </c>
      <c r="H14" s="22" t="s">
        <v>65</v>
      </c>
      <c r="I14" s="25" t="e">
        <f>VLOOKUP(F11,[1]!Tag[#Data],12,FALSE)</f>
        <v>#REF!</v>
      </c>
    </row>
    <row r="15" spans="1:9" ht="15" customHeight="1" x14ac:dyDescent="0.3">
      <c r="A15" s="23" t="s">
        <v>69</v>
      </c>
      <c r="B15" s="19" t="e">
        <f>VLOOKUP(A11,[1]!Tag[#Data],9,FALSE)</f>
        <v>#REF!</v>
      </c>
      <c r="C15" s="22" t="s">
        <v>66</v>
      </c>
      <c r="D15" s="25" t="e">
        <f>VLOOKUP(A11,[1]!Tag[#Data],13,FALSE)</f>
        <v>#REF!</v>
      </c>
      <c r="E15" s="34"/>
      <c r="F15" s="23" t="s">
        <v>69</v>
      </c>
      <c r="G15" s="19" t="e">
        <f>VLOOKUP(F11,[1]!Tag[#Data],9,FALSE)</f>
        <v>#REF!</v>
      </c>
      <c r="H15" s="22" t="s">
        <v>66</v>
      </c>
      <c r="I15" s="25" t="e">
        <f>VLOOKUP(F11,[1]!Tag[#Data],13,FALSE)</f>
        <v>#REF!</v>
      </c>
    </row>
    <row r="16" spans="1:9" ht="15" customHeight="1" x14ac:dyDescent="0.3">
      <c r="A16" s="23" t="s">
        <v>70</v>
      </c>
      <c r="B16" s="19" t="e">
        <f>VLOOKUP(A11,[1]!Tag[#Data],4,FALSE)</f>
        <v>#REF!</v>
      </c>
      <c r="C16" s="22" t="s">
        <v>67</v>
      </c>
      <c r="D16" s="26" t="e">
        <f>VLOOKUP(A11,[1]!Tag[#Data],14,FALSE)</f>
        <v>#REF!</v>
      </c>
      <c r="E16" s="35"/>
      <c r="F16" s="23" t="s">
        <v>70</v>
      </c>
      <c r="G16" s="19" t="e">
        <f>VLOOKUP(F11,[1]!Tag[#Data],4,FALSE)</f>
        <v>#REF!</v>
      </c>
      <c r="H16" s="22" t="s">
        <v>67</v>
      </c>
      <c r="I16" s="26" t="e">
        <f>VLOOKUP(F11,[1]!Tag[#Data],14,FALSE)</f>
        <v>#REF!</v>
      </c>
    </row>
    <row r="17" spans="1:9" ht="15" customHeight="1" thickBot="1" x14ac:dyDescent="0.35">
      <c r="A17" s="39" t="s">
        <v>71</v>
      </c>
      <c r="B17" s="28" t="e">
        <f>VLOOKUP(A11,[1]!Tag[#Data],10,FALSE)</f>
        <v>#REF!</v>
      </c>
      <c r="C17" s="29" t="s">
        <v>68</v>
      </c>
      <c r="D17" s="30" t="e">
        <f>VLOOKUP(A11,[1]!Tag[#Data],15,FALSE)</f>
        <v>#REF!</v>
      </c>
      <c r="E17" s="34"/>
      <c r="F17" s="27" t="s">
        <v>71</v>
      </c>
      <c r="G17" s="28" t="e">
        <f>VLOOKUP(F11,[1]!Tag[#Data],10,FALSE)</f>
        <v>#REF!</v>
      </c>
      <c r="H17" s="29" t="s">
        <v>68</v>
      </c>
      <c r="I17" s="30" t="e">
        <f>VLOOKUP(F11,[1]!Tag[#Data],15,FALSE)</f>
        <v>#REF!</v>
      </c>
    </row>
    <row r="18" spans="1:9" ht="15" customHeight="1" thickBot="1" x14ac:dyDescent="0.35"/>
    <row r="19" spans="1:9" ht="15" customHeight="1" x14ac:dyDescent="0.3">
      <c r="A19" s="236" t="s">
        <v>59</v>
      </c>
      <c r="B19" s="237"/>
      <c r="C19" s="238" t="s">
        <v>60</v>
      </c>
      <c r="D19" s="239"/>
      <c r="E19" s="31"/>
      <c r="F19" s="236" t="s">
        <v>59</v>
      </c>
      <c r="G19" s="237"/>
      <c r="H19" s="238" t="s">
        <v>60</v>
      </c>
      <c r="I19" s="239"/>
    </row>
    <row r="20" spans="1:9" ht="15" customHeight="1" x14ac:dyDescent="0.3">
      <c r="A20" s="240" t="str">
        <f>'Mix Worksheet'!$D$17</f>
        <v>-</v>
      </c>
      <c r="B20" s="241"/>
      <c r="C20" s="242" t="e">
        <f>VLOOKUP(A20,[1]!Tag[#Data],5,FALSE)</f>
        <v>#REF!</v>
      </c>
      <c r="D20" s="243"/>
      <c r="E20" s="32"/>
      <c r="F20" s="240" t="str">
        <f>'Mix Worksheet'!$D$18</f>
        <v>-</v>
      </c>
      <c r="G20" s="241"/>
      <c r="H20" s="242" t="e">
        <f>VLOOKUP(F20,[1]!Tag[#Data],5,FALSE)</f>
        <v>#REF!</v>
      </c>
      <c r="I20" s="243"/>
    </row>
    <row r="21" spans="1:9" ht="15" customHeight="1" x14ac:dyDescent="0.3">
      <c r="A21" s="23" t="s">
        <v>61</v>
      </c>
      <c r="B21" s="19" t="e">
        <f>VLOOKUP(A20,[1]!Tag[#Data],6,FALSE)</f>
        <v>#REF!</v>
      </c>
      <c r="C21" s="21" t="s">
        <v>38</v>
      </c>
      <c r="D21" s="24" t="e">
        <f>VLOOKUP(A20,[1]!Tag[#Data],3,FALSE)</f>
        <v>#REF!</v>
      </c>
      <c r="E21" s="33"/>
      <c r="F21" s="23" t="s">
        <v>61</v>
      </c>
      <c r="G21" s="19" t="e">
        <f>VLOOKUP(F20,[1]!Tag[#Data],6,FALSE)</f>
        <v>#REF!</v>
      </c>
      <c r="H21" s="21" t="s">
        <v>38</v>
      </c>
      <c r="I21" s="24" t="e">
        <f>VLOOKUP(F20,[1]!Tag[#Data],3,FALSE)</f>
        <v>#REF!</v>
      </c>
    </row>
    <row r="22" spans="1:9" ht="15" customHeight="1" x14ac:dyDescent="0.3">
      <c r="A22" s="23" t="s">
        <v>62</v>
      </c>
      <c r="B22" s="19" t="e">
        <f>VLOOKUP(A20,[1]!Tag[#Data],7,FALSE)</f>
        <v>#REF!</v>
      </c>
      <c r="C22" s="22" t="s">
        <v>64</v>
      </c>
      <c r="D22" s="25" t="e">
        <f>VLOOKUP(A20,[1]!Tag[#Data],11,FALSE)</f>
        <v>#REF!</v>
      </c>
      <c r="E22" s="34"/>
      <c r="F22" s="23" t="s">
        <v>62</v>
      </c>
      <c r="G22" s="19" t="e">
        <f>VLOOKUP(F20,[1]!Tag[#Data],7,FALSE)</f>
        <v>#REF!</v>
      </c>
      <c r="H22" s="22" t="s">
        <v>64</v>
      </c>
      <c r="I22" s="25" t="e">
        <f>VLOOKUP(F20,[1]!Tag[#Data],11,FALSE)</f>
        <v>#REF!</v>
      </c>
    </row>
    <row r="23" spans="1:9" ht="15" customHeight="1" x14ac:dyDescent="0.3">
      <c r="A23" s="23" t="s">
        <v>63</v>
      </c>
      <c r="B23" s="19" t="e">
        <f>VLOOKUP(A20,[1]!Tag[#Data],8,FALSE)</f>
        <v>#REF!</v>
      </c>
      <c r="C23" s="22" t="s">
        <v>65</v>
      </c>
      <c r="D23" s="25" t="e">
        <f>VLOOKUP(A20,[1]!Tag[#Data],12,FALSE)</f>
        <v>#REF!</v>
      </c>
      <c r="E23" s="34"/>
      <c r="F23" s="23" t="s">
        <v>63</v>
      </c>
      <c r="G23" s="19" t="e">
        <f>VLOOKUP(F20,[1]!Tag[#Data],8,FALSE)</f>
        <v>#REF!</v>
      </c>
      <c r="H23" s="22" t="s">
        <v>65</v>
      </c>
      <c r="I23" s="25" t="e">
        <f>VLOOKUP(F20,[1]!Tag[#Data],12,FALSE)</f>
        <v>#REF!</v>
      </c>
    </row>
    <row r="24" spans="1:9" ht="15" customHeight="1" x14ac:dyDescent="0.3">
      <c r="A24" s="23" t="s">
        <v>69</v>
      </c>
      <c r="B24" s="19" t="e">
        <f>VLOOKUP(A20,[1]!Tag[#Data],9,FALSE)</f>
        <v>#REF!</v>
      </c>
      <c r="C24" s="22" t="s">
        <v>66</v>
      </c>
      <c r="D24" s="25" t="e">
        <f>VLOOKUP(A20,[1]!Tag[#Data],13,FALSE)</f>
        <v>#REF!</v>
      </c>
      <c r="E24" s="34"/>
      <c r="F24" s="23" t="s">
        <v>69</v>
      </c>
      <c r="G24" s="19" t="e">
        <f>VLOOKUP(F20,[1]!Tag[#Data],9,FALSE)</f>
        <v>#REF!</v>
      </c>
      <c r="H24" s="22" t="s">
        <v>66</v>
      </c>
      <c r="I24" s="25" t="e">
        <f>VLOOKUP(F20,[1]!Tag[#Data],13,FALSE)</f>
        <v>#REF!</v>
      </c>
    </row>
    <row r="25" spans="1:9" ht="15" customHeight="1" x14ac:dyDescent="0.3">
      <c r="A25" s="23" t="s">
        <v>70</v>
      </c>
      <c r="B25" s="19" t="e">
        <f>VLOOKUP(A20,[1]!Tag[#Data],4,FALSE)</f>
        <v>#REF!</v>
      </c>
      <c r="C25" s="22" t="s">
        <v>67</v>
      </c>
      <c r="D25" s="26" t="e">
        <f>VLOOKUP(A20,[1]!Tag[#Data],14,FALSE)</f>
        <v>#REF!</v>
      </c>
      <c r="E25" s="35"/>
      <c r="F25" s="23" t="s">
        <v>70</v>
      </c>
      <c r="G25" s="19" t="e">
        <f>VLOOKUP(F20,[1]!Tag[#Data],4,FALSE)</f>
        <v>#REF!</v>
      </c>
      <c r="H25" s="22" t="s">
        <v>67</v>
      </c>
      <c r="I25" s="26" t="e">
        <f>VLOOKUP(F20,[1]!Tag[#Data],14,FALSE)</f>
        <v>#REF!</v>
      </c>
    </row>
    <row r="26" spans="1:9" ht="15" customHeight="1" thickBot="1" x14ac:dyDescent="0.35">
      <c r="A26" s="27" t="s">
        <v>71</v>
      </c>
      <c r="B26" s="28" t="e">
        <f>VLOOKUP(A20,[1]!Tag[#Data],10,FALSE)</f>
        <v>#REF!</v>
      </c>
      <c r="C26" s="29" t="s">
        <v>68</v>
      </c>
      <c r="D26" s="30" t="e">
        <f>VLOOKUP(A20,[1]!Tag[#Data],15,FALSE)</f>
        <v>#REF!</v>
      </c>
      <c r="E26" s="34"/>
      <c r="F26" s="27" t="s">
        <v>71</v>
      </c>
      <c r="G26" s="28" t="e">
        <f>VLOOKUP(F20,[1]!Tag[#Data],10,FALSE)</f>
        <v>#REF!</v>
      </c>
      <c r="H26" s="29" t="s">
        <v>68</v>
      </c>
      <c r="I26" s="30" t="e">
        <f>VLOOKUP(F20,[1]!Tag[#Data],15,FALSE)</f>
        <v>#REF!</v>
      </c>
    </row>
    <row r="27" spans="1:9" ht="15" customHeight="1" thickBot="1" x14ac:dyDescent="0.35"/>
    <row r="28" spans="1:9" ht="15" customHeight="1" x14ac:dyDescent="0.3">
      <c r="A28" s="236" t="s">
        <v>59</v>
      </c>
      <c r="B28" s="237"/>
      <c r="C28" s="238" t="s">
        <v>60</v>
      </c>
      <c r="D28" s="239"/>
      <c r="E28" s="31"/>
      <c r="F28" s="236" t="s">
        <v>59</v>
      </c>
      <c r="G28" s="237"/>
      <c r="H28" s="238" t="s">
        <v>60</v>
      </c>
      <c r="I28" s="239"/>
    </row>
    <row r="29" spans="1:9" ht="15" customHeight="1" x14ac:dyDescent="0.3">
      <c r="A29" s="240" t="str">
        <f>'Mix Worksheet'!$D$19</f>
        <v>-</v>
      </c>
      <c r="B29" s="241"/>
      <c r="C29" s="242" t="e">
        <f>VLOOKUP(A29,[1]!Tag[#Data],5,FALSE)</f>
        <v>#REF!</v>
      </c>
      <c r="D29" s="243"/>
      <c r="E29" s="32"/>
      <c r="F29" s="240" t="str">
        <f>'Mix Worksheet'!$D$20</f>
        <v>-</v>
      </c>
      <c r="G29" s="241"/>
      <c r="H29" s="242" t="e">
        <f>VLOOKUP(F29,[1]!Tag[#Data],5,FALSE)</f>
        <v>#REF!</v>
      </c>
      <c r="I29" s="243"/>
    </row>
    <row r="30" spans="1:9" ht="15" customHeight="1" x14ac:dyDescent="0.3">
      <c r="A30" s="23" t="s">
        <v>61</v>
      </c>
      <c r="B30" s="19" t="e">
        <f>VLOOKUP(A29,[1]!Tag[#Data],6,FALSE)</f>
        <v>#REF!</v>
      </c>
      <c r="C30" s="21" t="s">
        <v>38</v>
      </c>
      <c r="D30" s="24" t="e">
        <f>VLOOKUP(A29,[1]!Tag[#Data],3,FALSE)</f>
        <v>#REF!</v>
      </c>
      <c r="E30" s="33"/>
      <c r="F30" s="23" t="s">
        <v>61</v>
      </c>
      <c r="G30" s="19" t="e">
        <f>VLOOKUP(F29,[1]!Tag[#Data],6,FALSE)</f>
        <v>#REF!</v>
      </c>
      <c r="H30" s="21" t="s">
        <v>38</v>
      </c>
      <c r="I30" s="24" t="e">
        <f>VLOOKUP(F29,[1]!Tag[#Data],3,FALSE)</f>
        <v>#REF!</v>
      </c>
    </row>
    <row r="31" spans="1:9" ht="15" customHeight="1" x14ac:dyDescent="0.3">
      <c r="A31" s="23" t="s">
        <v>62</v>
      </c>
      <c r="B31" s="19" t="e">
        <f>VLOOKUP(A29,[1]!Tag[#Data],7,FALSE)</f>
        <v>#REF!</v>
      </c>
      <c r="C31" s="22" t="s">
        <v>64</v>
      </c>
      <c r="D31" s="25" t="e">
        <f>VLOOKUP(A29,[1]!Tag[#Data],11,FALSE)</f>
        <v>#REF!</v>
      </c>
      <c r="E31" s="34"/>
      <c r="F31" s="23" t="s">
        <v>62</v>
      </c>
      <c r="G31" s="19" t="e">
        <f>VLOOKUP(F29,[1]!Tag[#Data],7,FALSE)</f>
        <v>#REF!</v>
      </c>
      <c r="H31" s="22" t="s">
        <v>64</v>
      </c>
      <c r="I31" s="25" t="e">
        <f>VLOOKUP(F29,[1]!Tag[#Data],11,FALSE)</f>
        <v>#REF!</v>
      </c>
    </row>
    <row r="32" spans="1:9" ht="15" customHeight="1" x14ac:dyDescent="0.3">
      <c r="A32" s="23" t="s">
        <v>63</v>
      </c>
      <c r="B32" s="19" t="e">
        <f>VLOOKUP(A29,[1]!Tag[#Data],8,FALSE)</f>
        <v>#REF!</v>
      </c>
      <c r="C32" s="22" t="s">
        <v>65</v>
      </c>
      <c r="D32" s="25" t="e">
        <f>VLOOKUP(A29,[1]!Tag[#Data],12,FALSE)</f>
        <v>#REF!</v>
      </c>
      <c r="E32" s="34"/>
      <c r="F32" s="23" t="s">
        <v>63</v>
      </c>
      <c r="G32" s="19" t="e">
        <f>VLOOKUP(F29,[1]!Tag[#Data],8,FALSE)</f>
        <v>#REF!</v>
      </c>
      <c r="H32" s="22" t="s">
        <v>65</v>
      </c>
      <c r="I32" s="25" t="e">
        <f>VLOOKUP(F29,[1]!Tag[#Data],12,FALSE)</f>
        <v>#REF!</v>
      </c>
    </row>
    <row r="33" spans="1:9" ht="15" customHeight="1" x14ac:dyDescent="0.3">
      <c r="A33" s="23" t="s">
        <v>69</v>
      </c>
      <c r="B33" s="19" t="e">
        <f>VLOOKUP(A29,[1]!Tag[#Data],9,FALSE)</f>
        <v>#REF!</v>
      </c>
      <c r="C33" s="22" t="s">
        <v>66</v>
      </c>
      <c r="D33" s="25" t="e">
        <f>VLOOKUP(A29,[1]!Tag[#Data],13,FALSE)</f>
        <v>#REF!</v>
      </c>
      <c r="E33" s="34"/>
      <c r="F33" s="23" t="s">
        <v>69</v>
      </c>
      <c r="G33" s="19" t="e">
        <f>VLOOKUP(F29,[1]!Tag[#Data],9,FALSE)</f>
        <v>#REF!</v>
      </c>
      <c r="H33" s="22" t="s">
        <v>66</v>
      </c>
      <c r="I33" s="25" t="e">
        <f>VLOOKUP(F29,[1]!Tag[#Data],13,FALSE)</f>
        <v>#REF!</v>
      </c>
    </row>
    <row r="34" spans="1:9" ht="15" customHeight="1" x14ac:dyDescent="0.3">
      <c r="A34" s="23" t="s">
        <v>70</v>
      </c>
      <c r="B34" s="19" t="e">
        <f>VLOOKUP(A29,[1]!Tag[#Data],4,FALSE)</f>
        <v>#REF!</v>
      </c>
      <c r="C34" s="22" t="s">
        <v>67</v>
      </c>
      <c r="D34" s="26" t="e">
        <f>VLOOKUP(A29,[1]!Tag[#Data],14,FALSE)</f>
        <v>#REF!</v>
      </c>
      <c r="E34" s="35"/>
      <c r="F34" s="23" t="s">
        <v>70</v>
      </c>
      <c r="G34" s="19" t="e">
        <f>VLOOKUP(F29,[1]!Tag[#Data],4,FALSE)</f>
        <v>#REF!</v>
      </c>
      <c r="H34" s="22" t="s">
        <v>67</v>
      </c>
      <c r="I34" s="26" t="e">
        <f>VLOOKUP(F29,[1]!Tag[#Data],14,FALSE)</f>
        <v>#REF!</v>
      </c>
    </row>
    <row r="35" spans="1:9" ht="15" customHeight="1" thickBot="1" x14ac:dyDescent="0.35">
      <c r="A35" s="27" t="s">
        <v>71</v>
      </c>
      <c r="B35" s="28" t="e">
        <f>VLOOKUP(A29,[1]!Tag[#Data],10,FALSE)</f>
        <v>#REF!</v>
      </c>
      <c r="C35" s="29" t="s">
        <v>68</v>
      </c>
      <c r="D35" s="30" t="e">
        <f>VLOOKUP(A29,[1]!Tag[#Data],15,FALSE)</f>
        <v>#REF!</v>
      </c>
      <c r="E35" s="34"/>
      <c r="F35" s="27" t="s">
        <v>71</v>
      </c>
      <c r="G35" s="28" t="e">
        <f>VLOOKUP(F29,[1]!Tag[#Data],10,FALSE)</f>
        <v>#REF!</v>
      </c>
      <c r="H35" s="29" t="s">
        <v>68</v>
      </c>
      <c r="I35" s="30" t="e">
        <f>VLOOKUP(F29,[1]!Tag[#Data],15,FALSE)</f>
        <v>#REF!</v>
      </c>
    </row>
    <row r="36" spans="1:9" ht="15" customHeight="1" thickBot="1" x14ac:dyDescent="0.35"/>
    <row r="37" spans="1:9" ht="15" customHeight="1" x14ac:dyDescent="0.3">
      <c r="A37" s="236" t="s">
        <v>59</v>
      </c>
      <c r="B37" s="237"/>
      <c r="C37" s="238" t="s">
        <v>60</v>
      </c>
      <c r="D37" s="239"/>
      <c r="E37" s="31"/>
      <c r="F37" s="236" t="s">
        <v>59</v>
      </c>
      <c r="G37" s="237"/>
      <c r="H37" s="238" t="s">
        <v>60</v>
      </c>
      <c r="I37" s="239"/>
    </row>
    <row r="38" spans="1:9" ht="15" customHeight="1" x14ac:dyDescent="0.3">
      <c r="A38" s="240" t="str">
        <f>'Mix Worksheet'!$D$21</f>
        <v>-</v>
      </c>
      <c r="B38" s="241"/>
      <c r="C38" s="242" t="e">
        <f>VLOOKUP(A38,[1]!Tag[#Data],5,FALSE)</f>
        <v>#REF!</v>
      </c>
      <c r="D38" s="243"/>
      <c r="E38" s="32"/>
      <c r="F38" s="240" t="str">
        <f>'Mix Worksheet'!$D$22</f>
        <v>-</v>
      </c>
      <c r="G38" s="241"/>
      <c r="H38" s="242" t="e">
        <f>VLOOKUP(F38,[1]!Tag[#Data],5,FALSE)</f>
        <v>#REF!</v>
      </c>
      <c r="I38" s="243"/>
    </row>
    <row r="39" spans="1:9" ht="15" customHeight="1" x14ac:dyDescent="0.3">
      <c r="A39" s="23" t="s">
        <v>61</v>
      </c>
      <c r="B39" s="19" t="e">
        <f>VLOOKUP(A38,[1]!Tag[#Data],6,FALSE)</f>
        <v>#REF!</v>
      </c>
      <c r="C39" s="21" t="s">
        <v>38</v>
      </c>
      <c r="D39" s="24" t="e">
        <f>VLOOKUP(A38,[1]!Tag[#Data],3,FALSE)</f>
        <v>#REF!</v>
      </c>
      <c r="E39" s="33"/>
      <c r="F39" s="23" t="s">
        <v>61</v>
      </c>
      <c r="G39" s="19" t="e">
        <f>VLOOKUP(F38,[1]!Tag[#Data],6,FALSE)</f>
        <v>#REF!</v>
      </c>
      <c r="H39" s="21" t="s">
        <v>38</v>
      </c>
      <c r="I39" s="24" t="e">
        <f>VLOOKUP(F38,[1]!Tag[#Data],3,FALSE)</f>
        <v>#REF!</v>
      </c>
    </row>
    <row r="40" spans="1:9" ht="15" customHeight="1" x14ac:dyDescent="0.3">
      <c r="A40" s="23" t="s">
        <v>62</v>
      </c>
      <c r="B40" s="19" t="e">
        <f>VLOOKUP(A38,[1]!Tag[#Data],7,FALSE)</f>
        <v>#REF!</v>
      </c>
      <c r="C40" s="22" t="s">
        <v>64</v>
      </c>
      <c r="D40" s="25" t="e">
        <f>VLOOKUP(A38,[1]!Tag[#Data],11,FALSE)</f>
        <v>#REF!</v>
      </c>
      <c r="E40" s="34"/>
      <c r="F40" s="23" t="s">
        <v>62</v>
      </c>
      <c r="G40" s="19" t="e">
        <f>VLOOKUP(F38,[1]!Tag[#Data],7,FALSE)</f>
        <v>#REF!</v>
      </c>
      <c r="H40" s="22" t="s">
        <v>64</v>
      </c>
      <c r="I40" s="25" t="e">
        <f>VLOOKUP(F38,[1]!Tag[#Data],11,FALSE)</f>
        <v>#REF!</v>
      </c>
    </row>
    <row r="41" spans="1:9" ht="15" customHeight="1" x14ac:dyDescent="0.3">
      <c r="A41" s="23" t="s">
        <v>63</v>
      </c>
      <c r="B41" s="19" t="e">
        <f>VLOOKUP(A38,[1]!Tag[#Data],8,FALSE)</f>
        <v>#REF!</v>
      </c>
      <c r="C41" s="22" t="s">
        <v>65</v>
      </c>
      <c r="D41" s="25" t="e">
        <f>VLOOKUP(A38,[1]!Tag[#Data],12,FALSE)</f>
        <v>#REF!</v>
      </c>
      <c r="E41" s="34"/>
      <c r="F41" s="23" t="s">
        <v>63</v>
      </c>
      <c r="G41" s="19" t="e">
        <f>VLOOKUP(F38,[1]!Tag[#Data],8,FALSE)</f>
        <v>#REF!</v>
      </c>
      <c r="H41" s="22" t="s">
        <v>65</v>
      </c>
      <c r="I41" s="25" t="e">
        <f>VLOOKUP(F38,[1]!Tag[#Data],12,FALSE)</f>
        <v>#REF!</v>
      </c>
    </row>
    <row r="42" spans="1:9" ht="15" customHeight="1" x14ac:dyDescent="0.3">
      <c r="A42" s="23" t="s">
        <v>69</v>
      </c>
      <c r="B42" s="19" t="e">
        <f>VLOOKUP(A38,[1]!Tag[#Data],9,FALSE)</f>
        <v>#REF!</v>
      </c>
      <c r="C42" s="22" t="s">
        <v>66</v>
      </c>
      <c r="D42" s="25" t="e">
        <f>VLOOKUP(A38,[1]!Tag[#Data],13,FALSE)</f>
        <v>#REF!</v>
      </c>
      <c r="E42" s="34"/>
      <c r="F42" s="23" t="s">
        <v>69</v>
      </c>
      <c r="G42" s="19" t="e">
        <f>VLOOKUP(F38,[1]!Tag[#Data],9,FALSE)</f>
        <v>#REF!</v>
      </c>
      <c r="H42" s="22" t="s">
        <v>66</v>
      </c>
      <c r="I42" s="25" t="e">
        <f>VLOOKUP(F38,[1]!Tag[#Data],13,FALSE)</f>
        <v>#REF!</v>
      </c>
    </row>
    <row r="43" spans="1:9" ht="15" customHeight="1" x14ac:dyDescent="0.3">
      <c r="A43" s="23" t="s">
        <v>70</v>
      </c>
      <c r="B43" s="19" t="e">
        <f>VLOOKUP(A38,[1]!Tag[#Data],4,FALSE)</f>
        <v>#REF!</v>
      </c>
      <c r="C43" s="22" t="s">
        <v>67</v>
      </c>
      <c r="D43" s="26" t="e">
        <f>VLOOKUP(A38,[1]!Tag[#Data],14,FALSE)</f>
        <v>#REF!</v>
      </c>
      <c r="E43" s="35"/>
      <c r="F43" s="23" t="s">
        <v>70</v>
      </c>
      <c r="G43" s="19" t="e">
        <f>VLOOKUP(F38,[1]!Tag[#Data],4,FALSE)</f>
        <v>#REF!</v>
      </c>
      <c r="H43" s="22" t="s">
        <v>67</v>
      </c>
      <c r="I43" s="26" t="e">
        <f>VLOOKUP(F38,[1]!Tag[#Data],14,FALSE)</f>
        <v>#REF!</v>
      </c>
    </row>
    <row r="44" spans="1:9" ht="15" customHeight="1" thickBot="1" x14ac:dyDescent="0.35">
      <c r="A44" s="27" t="s">
        <v>71</v>
      </c>
      <c r="B44" s="28" t="e">
        <f>VLOOKUP(A38,[1]!Tag[#Data],10,FALSE)</f>
        <v>#REF!</v>
      </c>
      <c r="C44" s="29" t="s">
        <v>68</v>
      </c>
      <c r="D44" s="30" t="e">
        <f>VLOOKUP(A38,[1]!Tag[#Data],15,FALSE)</f>
        <v>#REF!</v>
      </c>
      <c r="E44" s="34"/>
      <c r="F44" s="27" t="s">
        <v>71</v>
      </c>
      <c r="G44" s="28" t="e">
        <f>VLOOKUP(F38,[1]!Tag[#Data],10,FALSE)</f>
        <v>#REF!</v>
      </c>
      <c r="H44" s="29" t="s">
        <v>68</v>
      </c>
      <c r="I44" s="30" t="e">
        <f>VLOOKUP(F38,[1]!Tag[#Data],15,FALSE)</f>
        <v>#REF!</v>
      </c>
    </row>
    <row r="45" spans="1:9" ht="15" customHeight="1" x14ac:dyDescent="0.3">
      <c r="A45" s="246" t="s">
        <v>72</v>
      </c>
      <c r="B45" s="246"/>
      <c r="C45" s="246"/>
      <c r="D45" s="246"/>
      <c r="E45" s="246"/>
      <c r="F45" s="246"/>
      <c r="G45" s="246"/>
      <c r="H45" s="246"/>
      <c r="I45" s="246"/>
    </row>
    <row r="46" spans="1:9" ht="15" customHeight="1" x14ac:dyDescent="0.3">
      <c r="A46" s="246"/>
      <c r="B46" s="246"/>
      <c r="C46" s="246"/>
      <c r="D46" s="246"/>
      <c r="E46" s="246"/>
      <c r="F46" s="246"/>
      <c r="G46" s="246"/>
      <c r="H46" s="246"/>
      <c r="I46" s="246"/>
    </row>
    <row r="47" spans="1:9" ht="15" customHeight="1" thickBot="1" x14ac:dyDescent="0.35">
      <c r="A47" s="246"/>
      <c r="B47" s="246"/>
      <c r="C47" s="246"/>
      <c r="D47" s="246"/>
      <c r="E47" s="246"/>
      <c r="F47" s="246"/>
      <c r="G47" s="246"/>
      <c r="H47" s="246"/>
      <c r="I47" s="246"/>
    </row>
    <row r="48" spans="1:9" ht="15" customHeight="1" x14ac:dyDescent="0.3">
      <c r="A48" s="236" t="s">
        <v>59</v>
      </c>
      <c r="B48" s="237"/>
      <c r="C48" s="238" t="s">
        <v>60</v>
      </c>
      <c r="D48" s="239"/>
      <c r="E48" s="31"/>
      <c r="F48" s="236" t="s">
        <v>59</v>
      </c>
      <c r="G48" s="237"/>
      <c r="H48" s="238" t="s">
        <v>60</v>
      </c>
      <c r="I48" s="239"/>
    </row>
    <row r="49" spans="1:9" ht="15" customHeight="1" x14ac:dyDescent="0.3">
      <c r="A49" s="240" t="str">
        <f>'Mix Worksheet'!$D$23</f>
        <v>-</v>
      </c>
      <c r="B49" s="241"/>
      <c r="C49" s="242" t="e">
        <f>VLOOKUP(A49,[1]!Tag[#Data],5,FALSE)</f>
        <v>#REF!</v>
      </c>
      <c r="D49" s="243"/>
      <c r="E49" s="32"/>
      <c r="F49" s="240" t="str">
        <f>'Mix Worksheet'!$D$24</f>
        <v>-</v>
      </c>
      <c r="G49" s="241"/>
      <c r="H49" s="242" t="e">
        <f>VLOOKUP(F49,[1]!Tag[#Data],5,FALSE)</f>
        <v>#REF!</v>
      </c>
      <c r="I49" s="243"/>
    </row>
    <row r="50" spans="1:9" ht="15" customHeight="1" x14ac:dyDescent="0.3">
      <c r="A50" s="23" t="s">
        <v>61</v>
      </c>
      <c r="B50" s="19" t="e">
        <f>VLOOKUP(A49,[1]!Tag[#Data],6,FALSE)</f>
        <v>#REF!</v>
      </c>
      <c r="C50" s="21" t="s">
        <v>38</v>
      </c>
      <c r="D50" s="24" t="e">
        <f>VLOOKUP(A49,[1]!Tag[#Data],3,FALSE)</f>
        <v>#REF!</v>
      </c>
      <c r="E50" s="33"/>
      <c r="F50" s="23" t="s">
        <v>61</v>
      </c>
      <c r="G50" s="19" t="e">
        <f>VLOOKUP(F49,[1]!Tag[#Data],6,FALSE)</f>
        <v>#REF!</v>
      </c>
      <c r="H50" s="21" t="s">
        <v>38</v>
      </c>
      <c r="I50" s="24" t="e">
        <f>VLOOKUP(F49,[1]!Tag[#Data],3,FALSE)</f>
        <v>#REF!</v>
      </c>
    </row>
    <row r="51" spans="1:9" ht="15" customHeight="1" x14ac:dyDescent="0.3">
      <c r="A51" s="23" t="s">
        <v>62</v>
      </c>
      <c r="B51" s="19" t="e">
        <f>VLOOKUP(A49,[1]!Tag[#Data],7,FALSE)</f>
        <v>#REF!</v>
      </c>
      <c r="C51" s="22" t="s">
        <v>64</v>
      </c>
      <c r="D51" s="25" t="e">
        <f>VLOOKUP(A49,[1]!Tag[#Data],11,FALSE)</f>
        <v>#REF!</v>
      </c>
      <c r="E51" s="34"/>
      <c r="F51" s="23" t="s">
        <v>62</v>
      </c>
      <c r="G51" s="19" t="e">
        <f>VLOOKUP(F49,[1]!Tag[#Data],7,FALSE)</f>
        <v>#REF!</v>
      </c>
      <c r="H51" s="22" t="s">
        <v>64</v>
      </c>
      <c r="I51" s="25" t="e">
        <f>VLOOKUP(F49,[1]!Tag[#Data],11,FALSE)</f>
        <v>#REF!</v>
      </c>
    </row>
    <row r="52" spans="1:9" ht="15" customHeight="1" x14ac:dyDescent="0.3">
      <c r="A52" s="23" t="s">
        <v>63</v>
      </c>
      <c r="B52" s="19" t="e">
        <f>VLOOKUP(A49,[1]!Tag[#Data],8,FALSE)</f>
        <v>#REF!</v>
      </c>
      <c r="C52" s="22" t="s">
        <v>65</v>
      </c>
      <c r="D52" s="25" t="e">
        <f>VLOOKUP(A49,[1]!Tag[#Data],12,FALSE)</f>
        <v>#REF!</v>
      </c>
      <c r="E52" s="34"/>
      <c r="F52" s="23" t="s">
        <v>63</v>
      </c>
      <c r="G52" s="19" t="e">
        <f>VLOOKUP(F49,[1]!Tag[#Data],8,FALSE)</f>
        <v>#REF!</v>
      </c>
      <c r="H52" s="22" t="s">
        <v>65</v>
      </c>
      <c r="I52" s="25" t="e">
        <f>VLOOKUP(F49,[1]!Tag[#Data],12,FALSE)</f>
        <v>#REF!</v>
      </c>
    </row>
    <row r="53" spans="1:9" ht="15" customHeight="1" x14ac:dyDescent="0.3">
      <c r="A53" s="23" t="s">
        <v>69</v>
      </c>
      <c r="B53" s="19" t="e">
        <f>VLOOKUP(A49,[1]!Tag[#Data],9,FALSE)</f>
        <v>#REF!</v>
      </c>
      <c r="C53" s="22" t="s">
        <v>66</v>
      </c>
      <c r="D53" s="25" t="e">
        <f>VLOOKUP(A49,[1]!Tag[#Data],13,FALSE)</f>
        <v>#REF!</v>
      </c>
      <c r="E53" s="34"/>
      <c r="F53" s="23" t="s">
        <v>69</v>
      </c>
      <c r="G53" s="19" t="e">
        <f>VLOOKUP(F49,[1]!Tag[#Data],9,FALSE)</f>
        <v>#REF!</v>
      </c>
      <c r="H53" s="22" t="s">
        <v>66</v>
      </c>
      <c r="I53" s="25" t="e">
        <f>VLOOKUP(F49,[1]!Tag[#Data],13,FALSE)</f>
        <v>#REF!</v>
      </c>
    </row>
    <row r="54" spans="1:9" ht="15" customHeight="1" x14ac:dyDescent="0.3">
      <c r="A54" s="23" t="s">
        <v>70</v>
      </c>
      <c r="B54" s="19" t="e">
        <f>VLOOKUP(A49,[1]!Tag[#Data],4,FALSE)</f>
        <v>#REF!</v>
      </c>
      <c r="C54" s="22" t="s">
        <v>67</v>
      </c>
      <c r="D54" s="26" t="e">
        <f>VLOOKUP(A49,[1]!Tag[#Data],14,FALSE)</f>
        <v>#REF!</v>
      </c>
      <c r="E54" s="35"/>
      <c r="F54" s="23" t="s">
        <v>70</v>
      </c>
      <c r="G54" s="19" t="e">
        <f>VLOOKUP(F49,[1]!Tag[#Data],4,FALSE)</f>
        <v>#REF!</v>
      </c>
      <c r="H54" s="22" t="s">
        <v>67</v>
      </c>
      <c r="I54" s="26" t="e">
        <f>VLOOKUP(F49,[1]!Tag[#Data],14,FALSE)</f>
        <v>#REF!</v>
      </c>
    </row>
    <row r="55" spans="1:9" ht="15" customHeight="1" thickBot="1" x14ac:dyDescent="0.35">
      <c r="A55" s="27" t="s">
        <v>71</v>
      </c>
      <c r="B55" s="28" t="e">
        <f>VLOOKUP(A49,[1]!Tag[#Data],10,FALSE)</f>
        <v>#REF!</v>
      </c>
      <c r="C55" s="29" t="s">
        <v>68</v>
      </c>
      <c r="D55" s="30" t="e">
        <f>VLOOKUP(A49,[1]!Tag[#Data],15,FALSE)</f>
        <v>#REF!</v>
      </c>
      <c r="E55" s="34"/>
      <c r="F55" s="27" t="s">
        <v>71</v>
      </c>
      <c r="G55" s="28" t="e">
        <f>VLOOKUP(F49,[1]!Tag[#Data],10,FALSE)</f>
        <v>#REF!</v>
      </c>
      <c r="H55" s="29" t="s">
        <v>68</v>
      </c>
      <c r="I55" s="30" t="e">
        <f>VLOOKUP(F49,[1]!Tag[#Data],15,FALSE)</f>
        <v>#REF!</v>
      </c>
    </row>
    <row r="56" spans="1:9" ht="15" customHeight="1" thickBot="1" x14ac:dyDescent="0.35"/>
    <row r="57" spans="1:9" ht="15" customHeight="1" x14ac:dyDescent="0.3">
      <c r="A57" s="236" t="s">
        <v>59</v>
      </c>
      <c r="B57" s="237"/>
      <c r="C57" s="238" t="s">
        <v>60</v>
      </c>
      <c r="D57" s="239"/>
      <c r="F57" s="236" t="s">
        <v>59</v>
      </c>
      <c r="G57" s="237"/>
      <c r="H57" s="238" t="s">
        <v>60</v>
      </c>
      <c r="I57" s="239"/>
    </row>
    <row r="58" spans="1:9" ht="15" customHeight="1" x14ac:dyDescent="0.3">
      <c r="A58" s="240" t="str">
        <f>'Mix Worksheet'!$D$25</f>
        <v>-</v>
      </c>
      <c r="B58" s="241"/>
      <c r="C58" s="242" t="e">
        <f>VLOOKUP(A58,[1]!Tag[#Data],5,FALSE)</f>
        <v>#REF!</v>
      </c>
      <c r="D58" s="243"/>
      <c r="F58" s="240" t="str">
        <f>'Mix Worksheet'!$D$26</f>
        <v>-</v>
      </c>
      <c r="G58" s="241"/>
      <c r="H58" s="242" t="e">
        <f>VLOOKUP(F58,[1]!Tag[#Data],5,FALSE)</f>
        <v>#REF!</v>
      </c>
      <c r="I58" s="243"/>
    </row>
    <row r="59" spans="1:9" ht="15" customHeight="1" x14ac:dyDescent="0.3">
      <c r="A59" s="23" t="s">
        <v>61</v>
      </c>
      <c r="B59" s="19" t="e">
        <f>VLOOKUP(A58,[1]!Tag[#Data],6,FALSE)</f>
        <v>#REF!</v>
      </c>
      <c r="C59" s="21" t="s">
        <v>38</v>
      </c>
      <c r="D59" s="24" t="e">
        <f>VLOOKUP(A58,[1]!Tag[#Data],3,FALSE)</f>
        <v>#REF!</v>
      </c>
      <c r="E59" s="33"/>
      <c r="F59" s="23" t="s">
        <v>61</v>
      </c>
      <c r="G59" s="19" t="e">
        <f>VLOOKUP(F58,[1]!Tag[#Data],6,FALSE)</f>
        <v>#REF!</v>
      </c>
      <c r="H59" s="21" t="s">
        <v>38</v>
      </c>
      <c r="I59" s="24" t="e">
        <f>VLOOKUP(F58,[1]!Tag[#Data],3,FALSE)</f>
        <v>#REF!</v>
      </c>
    </row>
    <row r="60" spans="1:9" ht="15" customHeight="1" x14ac:dyDescent="0.3">
      <c r="A60" s="23" t="s">
        <v>62</v>
      </c>
      <c r="B60" s="19" t="e">
        <f>VLOOKUP(A58,[1]!Tag[#Data],7,FALSE)</f>
        <v>#REF!</v>
      </c>
      <c r="C60" s="22" t="s">
        <v>64</v>
      </c>
      <c r="D60" s="25" t="e">
        <f>VLOOKUP(A58,[1]!Tag[#Data],11,FALSE)</f>
        <v>#REF!</v>
      </c>
      <c r="E60" s="34"/>
      <c r="F60" s="23" t="s">
        <v>62</v>
      </c>
      <c r="G60" s="19" t="e">
        <f>VLOOKUP(F58,[1]!Tag[#Data],7,FALSE)</f>
        <v>#REF!</v>
      </c>
      <c r="H60" s="22" t="s">
        <v>64</v>
      </c>
      <c r="I60" s="25" t="e">
        <f>VLOOKUP(F58,[1]!Tag[#Data],11,FALSE)</f>
        <v>#REF!</v>
      </c>
    </row>
    <row r="61" spans="1:9" ht="15" customHeight="1" x14ac:dyDescent="0.3">
      <c r="A61" s="23" t="s">
        <v>63</v>
      </c>
      <c r="B61" s="19" t="e">
        <f>VLOOKUP(A58,[1]!Tag[#Data],8,FALSE)</f>
        <v>#REF!</v>
      </c>
      <c r="C61" s="22" t="s">
        <v>65</v>
      </c>
      <c r="D61" s="25" t="e">
        <f>VLOOKUP(A58,[1]!Tag[#Data],12,FALSE)</f>
        <v>#REF!</v>
      </c>
      <c r="E61" s="34"/>
      <c r="F61" s="23" t="s">
        <v>63</v>
      </c>
      <c r="G61" s="19" t="e">
        <f>VLOOKUP(F58,[1]!Tag[#Data],8,FALSE)</f>
        <v>#REF!</v>
      </c>
      <c r="H61" s="22" t="s">
        <v>65</v>
      </c>
      <c r="I61" s="25" t="e">
        <f>VLOOKUP(F58,[1]!Tag[#Data],12,FALSE)</f>
        <v>#REF!</v>
      </c>
    </row>
    <row r="62" spans="1:9" ht="15" customHeight="1" x14ac:dyDescent="0.3">
      <c r="A62" s="23" t="s">
        <v>69</v>
      </c>
      <c r="B62" s="19" t="e">
        <f>VLOOKUP(A58,[1]!Tag[#Data],9,FALSE)</f>
        <v>#REF!</v>
      </c>
      <c r="C62" s="22" t="s">
        <v>66</v>
      </c>
      <c r="D62" s="25" t="e">
        <f>VLOOKUP(A58,[1]!Tag[#Data],13,FALSE)</f>
        <v>#REF!</v>
      </c>
      <c r="E62" s="34"/>
      <c r="F62" s="23" t="s">
        <v>69</v>
      </c>
      <c r="G62" s="19" t="e">
        <f>VLOOKUP(F58,[1]!Tag[#Data],9,FALSE)</f>
        <v>#REF!</v>
      </c>
      <c r="H62" s="22" t="s">
        <v>66</v>
      </c>
      <c r="I62" s="25" t="e">
        <f>VLOOKUP(F58,[1]!Tag[#Data],13,FALSE)</f>
        <v>#REF!</v>
      </c>
    </row>
    <row r="63" spans="1:9" ht="15" customHeight="1" x14ac:dyDescent="0.3">
      <c r="A63" s="23" t="s">
        <v>70</v>
      </c>
      <c r="B63" s="19" t="e">
        <f>VLOOKUP(A58,[1]!Tag[#Data],4,FALSE)</f>
        <v>#REF!</v>
      </c>
      <c r="C63" s="22" t="s">
        <v>67</v>
      </c>
      <c r="D63" s="26" t="e">
        <f>VLOOKUP(A58,[1]!Tag[#Data],14,FALSE)</f>
        <v>#REF!</v>
      </c>
      <c r="E63" s="35"/>
      <c r="F63" s="23" t="s">
        <v>70</v>
      </c>
      <c r="G63" s="19" t="e">
        <f>VLOOKUP(F58,[1]!Tag[#Data],4,FALSE)</f>
        <v>#REF!</v>
      </c>
      <c r="H63" s="22" t="s">
        <v>67</v>
      </c>
      <c r="I63" s="26" t="e">
        <f>VLOOKUP(F58,[1]!Tag[#Data],14,FALSE)</f>
        <v>#REF!</v>
      </c>
    </row>
    <row r="64" spans="1:9" ht="15" customHeight="1" thickBot="1" x14ac:dyDescent="0.35">
      <c r="A64" s="27" t="s">
        <v>71</v>
      </c>
      <c r="B64" s="28" t="e">
        <f>VLOOKUP(A58,[1]!Tag[#Data],10,FALSE)</f>
        <v>#REF!</v>
      </c>
      <c r="C64" s="29" t="s">
        <v>68</v>
      </c>
      <c r="D64" s="30" t="e">
        <f>VLOOKUP(A58,[1]!Tag[#Data],15,FALSE)</f>
        <v>#REF!</v>
      </c>
      <c r="E64" s="34"/>
      <c r="F64" s="27" t="s">
        <v>71</v>
      </c>
      <c r="G64" s="28" t="e">
        <f>VLOOKUP(F58,[1]!Tag[#Data],10,FALSE)</f>
        <v>#REF!</v>
      </c>
      <c r="H64" s="29" t="s">
        <v>68</v>
      </c>
      <c r="I64" s="30" t="e">
        <f>VLOOKUP(F58,[1]!Tag[#Data],15,FALSE)</f>
        <v>#REF!</v>
      </c>
    </row>
    <row r="65" spans="1:9" ht="15" customHeight="1" thickBot="1" x14ac:dyDescent="0.35"/>
    <row r="66" spans="1:9" ht="15" customHeight="1" x14ac:dyDescent="0.3">
      <c r="A66" s="236" t="s">
        <v>59</v>
      </c>
      <c r="B66" s="237"/>
      <c r="C66" s="238" t="s">
        <v>60</v>
      </c>
      <c r="D66" s="239"/>
      <c r="F66" s="236" t="s">
        <v>59</v>
      </c>
      <c r="G66" s="237"/>
      <c r="H66" s="238" t="s">
        <v>60</v>
      </c>
      <c r="I66" s="239"/>
    </row>
    <row r="67" spans="1:9" ht="15" customHeight="1" x14ac:dyDescent="0.3">
      <c r="A67" s="240" t="str">
        <f>'Mix Worksheet'!$D$27</f>
        <v>-</v>
      </c>
      <c r="B67" s="241"/>
      <c r="C67" s="242" t="e">
        <f>VLOOKUP(A67,[1]!Tag[#Data],5,FALSE)</f>
        <v>#REF!</v>
      </c>
      <c r="D67" s="243"/>
      <c r="F67" s="240" t="str">
        <f>'Mix Worksheet'!$D$28</f>
        <v>-</v>
      </c>
      <c r="G67" s="241"/>
      <c r="H67" s="242" t="e">
        <f>VLOOKUP(F67,[1]!Tag[#Data],5,FALSE)</f>
        <v>#REF!</v>
      </c>
      <c r="I67" s="243"/>
    </row>
    <row r="68" spans="1:9" ht="15" customHeight="1" x14ac:dyDescent="0.3">
      <c r="A68" s="23" t="s">
        <v>61</v>
      </c>
      <c r="B68" s="19" t="e">
        <f>VLOOKUP(A67,[1]!Tag[#Data],6,FALSE)</f>
        <v>#REF!</v>
      </c>
      <c r="C68" s="21" t="s">
        <v>38</v>
      </c>
      <c r="D68" s="24" t="e">
        <f>VLOOKUP(A67,[1]!Tag[#Data],3,FALSE)</f>
        <v>#REF!</v>
      </c>
      <c r="E68" s="33"/>
      <c r="F68" s="23" t="s">
        <v>61</v>
      </c>
      <c r="G68" s="19" t="e">
        <f>VLOOKUP(F67,[1]!Tag[#Data],6,FALSE)</f>
        <v>#REF!</v>
      </c>
      <c r="H68" s="21" t="s">
        <v>38</v>
      </c>
      <c r="I68" s="24" t="e">
        <f>VLOOKUP(F67,[1]!Tag[#Data],3,FALSE)</f>
        <v>#REF!</v>
      </c>
    </row>
    <row r="69" spans="1:9" ht="15" customHeight="1" x14ac:dyDescent="0.3">
      <c r="A69" s="23" t="s">
        <v>62</v>
      </c>
      <c r="B69" s="19" t="e">
        <f>VLOOKUP(A67,[1]!Tag[#Data],7,FALSE)</f>
        <v>#REF!</v>
      </c>
      <c r="C69" s="22" t="s">
        <v>64</v>
      </c>
      <c r="D69" s="25" t="e">
        <f>VLOOKUP(A67,[1]!Tag[#Data],11,FALSE)</f>
        <v>#REF!</v>
      </c>
      <c r="E69" s="34"/>
      <c r="F69" s="23" t="s">
        <v>62</v>
      </c>
      <c r="G69" s="19" t="e">
        <f>VLOOKUP(F67,[1]!Tag[#Data],7,FALSE)</f>
        <v>#REF!</v>
      </c>
      <c r="H69" s="22" t="s">
        <v>64</v>
      </c>
      <c r="I69" s="25" t="e">
        <f>VLOOKUP(F67,[1]!Tag[#Data],11,FALSE)</f>
        <v>#REF!</v>
      </c>
    </row>
    <row r="70" spans="1:9" ht="15" customHeight="1" x14ac:dyDescent="0.3">
      <c r="A70" s="23" t="s">
        <v>63</v>
      </c>
      <c r="B70" s="19" t="e">
        <f>VLOOKUP(A67,[1]!Tag[#Data],8,FALSE)</f>
        <v>#REF!</v>
      </c>
      <c r="C70" s="22" t="s">
        <v>65</v>
      </c>
      <c r="D70" s="25" t="e">
        <f>VLOOKUP(A67,[1]!Tag[#Data],12,FALSE)</f>
        <v>#REF!</v>
      </c>
      <c r="E70" s="34"/>
      <c r="F70" s="23" t="s">
        <v>63</v>
      </c>
      <c r="G70" s="19" t="e">
        <f>VLOOKUP(F67,[1]!Tag[#Data],8,FALSE)</f>
        <v>#REF!</v>
      </c>
      <c r="H70" s="22" t="s">
        <v>65</v>
      </c>
      <c r="I70" s="25" t="e">
        <f>VLOOKUP(F67,[1]!Tag[#Data],12,FALSE)</f>
        <v>#REF!</v>
      </c>
    </row>
    <row r="71" spans="1:9" ht="15" customHeight="1" x14ac:dyDescent="0.3">
      <c r="A71" s="23" t="s">
        <v>69</v>
      </c>
      <c r="B71" s="19" t="e">
        <f>VLOOKUP(A67,[1]!Tag[#Data],9,FALSE)</f>
        <v>#REF!</v>
      </c>
      <c r="C71" s="22" t="s">
        <v>66</v>
      </c>
      <c r="D71" s="25" t="e">
        <f>VLOOKUP(A67,[1]!Tag[#Data],13,FALSE)</f>
        <v>#REF!</v>
      </c>
      <c r="E71" s="34"/>
      <c r="F71" s="23" t="s">
        <v>69</v>
      </c>
      <c r="G71" s="19" t="e">
        <f>VLOOKUP(F67,[1]!Tag[#Data],9,FALSE)</f>
        <v>#REF!</v>
      </c>
      <c r="H71" s="22" t="s">
        <v>66</v>
      </c>
      <c r="I71" s="25" t="e">
        <f>VLOOKUP(F67,[1]!Tag[#Data],13,FALSE)</f>
        <v>#REF!</v>
      </c>
    </row>
    <row r="72" spans="1:9" ht="15" customHeight="1" x14ac:dyDescent="0.3">
      <c r="A72" s="23" t="s">
        <v>70</v>
      </c>
      <c r="B72" s="19" t="e">
        <f>VLOOKUP(A67,[1]!Tag[#Data],4,FALSE)</f>
        <v>#REF!</v>
      </c>
      <c r="C72" s="22" t="s">
        <v>67</v>
      </c>
      <c r="D72" s="26" t="e">
        <f>VLOOKUP(A67,[1]!Tag[#Data],14,FALSE)</f>
        <v>#REF!</v>
      </c>
      <c r="E72" s="35"/>
      <c r="F72" s="23" t="s">
        <v>70</v>
      </c>
      <c r="G72" s="19" t="e">
        <f>VLOOKUP(F67,[1]!Tag[#Data],4,FALSE)</f>
        <v>#REF!</v>
      </c>
      <c r="H72" s="22" t="s">
        <v>67</v>
      </c>
      <c r="I72" s="26" t="e">
        <f>VLOOKUP(F67,[1]!Tag[#Data],14,FALSE)</f>
        <v>#REF!</v>
      </c>
    </row>
    <row r="73" spans="1:9" ht="15" customHeight="1" thickBot="1" x14ac:dyDescent="0.35">
      <c r="A73" s="27" t="s">
        <v>71</v>
      </c>
      <c r="B73" s="28" t="e">
        <f>VLOOKUP(A67,[1]!Tag[#Data],10,FALSE)</f>
        <v>#REF!</v>
      </c>
      <c r="C73" s="29" t="s">
        <v>68</v>
      </c>
      <c r="D73" s="30" t="e">
        <f>VLOOKUP(A67,[1]!Tag[#Data],15,FALSE)</f>
        <v>#REF!</v>
      </c>
      <c r="E73" s="34"/>
      <c r="F73" s="27" t="s">
        <v>71</v>
      </c>
      <c r="G73" s="28" t="e">
        <f>VLOOKUP(F67,[1]!Tag[#Data],10,FALSE)</f>
        <v>#REF!</v>
      </c>
      <c r="H73" s="29" t="s">
        <v>68</v>
      </c>
      <c r="I73" s="30" t="e">
        <f>VLOOKUP(F67,[1]!Tag[#Data],15,FALSE)</f>
        <v>#REF!</v>
      </c>
    </row>
    <row r="74" spans="1:9" ht="15" customHeight="1" thickBot="1" x14ac:dyDescent="0.35"/>
    <row r="75" spans="1:9" ht="15" customHeight="1" x14ac:dyDescent="0.3">
      <c r="A75" s="236" t="s">
        <v>59</v>
      </c>
      <c r="B75" s="237"/>
      <c r="C75" s="238" t="s">
        <v>60</v>
      </c>
      <c r="D75" s="239"/>
      <c r="F75" s="236" t="s">
        <v>59</v>
      </c>
      <c r="G75" s="237"/>
      <c r="H75" s="238" t="s">
        <v>60</v>
      </c>
      <c r="I75" s="239"/>
    </row>
    <row r="76" spans="1:9" ht="15" customHeight="1" x14ac:dyDescent="0.3">
      <c r="A76" s="240" t="str">
        <f>'Mix Worksheet'!$D$29</f>
        <v>-</v>
      </c>
      <c r="B76" s="241"/>
      <c r="C76" s="242" t="e">
        <f>VLOOKUP(A76,[1]!Tag[#Data],5,FALSE)</f>
        <v>#REF!</v>
      </c>
      <c r="D76" s="243"/>
      <c r="F76" s="240" t="str">
        <f>'Mix Worksheet'!$D$30</f>
        <v>-</v>
      </c>
      <c r="G76" s="241"/>
      <c r="H76" s="242" t="e">
        <f>VLOOKUP(F76,[1]!Tag[#Data],5,FALSE)</f>
        <v>#REF!</v>
      </c>
      <c r="I76" s="243"/>
    </row>
    <row r="77" spans="1:9" ht="15" customHeight="1" x14ac:dyDescent="0.3">
      <c r="A77" s="23" t="s">
        <v>61</v>
      </c>
      <c r="B77" s="19" t="e">
        <f>VLOOKUP(A76,[1]!Tag[#Data],6,FALSE)</f>
        <v>#REF!</v>
      </c>
      <c r="C77" s="21" t="s">
        <v>38</v>
      </c>
      <c r="D77" s="24" t="e">
        <f>VLOOKUP(A76,[1]!Tag[#Data],3,FALSE)</f>
        <v>#REF!</v>
      </c>
      <c r="E77" s="33"/>
      <c r="F77" s="23" t="s">
        <v>61</v>
      </c>
      <c r="G77" s="19" t="e">
        <f>VLOOKUP(F76,[1]!Tag[#Data],6,FALSE)</f>
        <v>#REF!</v>
      </c>
      <c r="H77" s="21" t="s">
        <v>38</v>
      </c>
      <c r="I77" s="24" t="e">
        <f>VLOOKUP(F76,[1]!Tag[#Data],3,FALSE)</f>
        <v>#REF!</v>
      </c>
    </row>
    <row r="78" spans="1:9" ht="15" customHeight="1" x14ac:dyDescent="0.3">
      <c r="A78" s="23" t="s">
        <v>62</v>
      </c>
      <c r="B78" s="19" t="e">
        <f>VLOOKUP(A76,[1]!Tag[#Data],7,FALSE)</f>
        <v>#REF!</v>
      </c>
      <c r="C78" s="22" t="s">
        <v>64</v>
      </c>
      <c r="D78" s="25" t="e">
        <f>VLOOKUP(A76,[1]!Tag[#Data],11,FALSE)</f>
        <v>#REF!</v>
      </c>
      <c r="E78" s="34"/>
      <c r="F78" s="23" t="s">
        <v>62</v>
      </c>
      <c r="G78" s="19" t="e">
        <f>VLOOKUP(F76,[1]!Tag[#Data],7,FALSE)</f>
        <v>#REF!</v>
      </c>
      <c r="H78" s="22" t="s">
        <v>64</v>
      </c>
      <c r="I78" s="25" t="e">
        <f>VLOOKUP(F76,[1]!Tag[#Data],11,FALSE)</f>
        <v>#REF!</v>
      </c>
    </row>
    <row r="79" spans="1:9" ht="15" customHeight="1" x14ac:dyDescent="0.3">
      <c r="A79" s="23" t="s">
        <v>63</v>
      </c>
      <c r="B79" s="19" t="e">
        <f>VLOOKUP(A76,[1]!Tag[#Data],8,FALSE)</f>
        <v>#REF!</v>
      </c>
      <c r="C79" s="22" t="s">
        <v>65</v>
      </c>
      <c r="D79" s="25" t="e">
        <f>VLOOKUP(A76,[1]!Tag[#Data],12,FALSE)</f>
        <v>#REF!</v>
      </c>
      <c r="E79" s="34"/>
      <c r="F79" s="23" t="s">
        <v>63</v>
      </c>
      <c r="G79" s="19" t="e">
        <f>VLOOKUP(F76,[1]!Tag[#Data],8,FALSE)</f>
        <v>#REF!</v>
      </c>
      <c r="H79" s="22" t="s">
        <v>65</v>
      </c>
      <c r="I79" s="25" t="e">
        <f>VLOOKUP(F76,[1]!Tag[#Data],12,FALSE)</f>
        <v>#REF!</v>
      </c>
    </row>
    <row r="80" spans="1:9" ht="15" customHeight="1" x14ac:dyDescent="0.3">
      <c r="A80" s="23" t="s">
        <v>69</v>
      </c>
      <c r="B80" s="19" t="e">
        <f>VLOOKUP(A76,[1]!Tag[#Data],9,FALSE)</f>
        <v>#REF!</v>
      </c>
      <c r="C80" s="22" t="s">
        <v>66</v>
      </c>
      <c r="D80" s="25" t="e">
        <f>VLOOKUP(A76,[1]!Tag[#Data],13,FALSE)</f>
        <v>#REF!</v>
      </c>
      <c r="E80" s="34"/>
      <c r="F80" s="23" t="s">
        <v>69</v>
      </c>
      <c r="G80" s="19" t="e">
        <f>VLOOKUP(F76,[1]!Tag[#Data],9,FALSE)</f>
        <v>#REF!</v>
      </c>
      <c r="H80" s="22" t="s">
        <v>66</v>
      </c>
      <c r="I80" s="25" t="e">
        <f>VLOOKUP(F76,[1]!Tag[#Data],13,FALSE)</f>
        <v>#REF!</v>
      </c>
    </row>
    <row r="81" spans="1:9" ht="15" customHeight="1" x14ac:dyDescent="0.3">
      <c r="A81" s="23" t="s">
        <v>70</v>
      </c>
      <c r="B81" s="19" t="e">
        <f>VLOOKUP(A76,[1]!Tag[#Data],4,FALSE)</f>
        <v>#REF!</v>
      </c>
      <c r="C81" s="22" t="s">
        <v>67</v>
      </c>
      <c r="D81" s="26" t="e">
        <f>VLOOKUP(A76,[1]!Tag[#Data],14,FALSE)</f>
        <v>#REF!</v>
      </c>
      <c r="E81" s="35"/>
      <c r="F81" s="23" t="s">
        <v>70</v>
      </c>
      <c r="G81" s="19" t="e">
        <f>VLOOKUP(F76,[1]!Tag[#Data],4,FALSE)</f>
        <v>#REF!</v>
      </c>
      <c r="H81" s="22" t="s">
        <v>67</v>
      </c>
      <c r="I81" s="26" t="e">
        <f>VLOOKUP(F76,[1]!Tag[#Data],14,FALSE)</f>
        <v>#REF!</v>
      </c>
    </row>
    <row r="82" spans="1:9" ht="15" customHeight="1" thickBot="1" x14ac:dyDescent="0.35">
      <c r="A82" s="27" t="s">
        <v>71</v>
      </c>
      <c r="B82" s="28" t="e">
        <f>VLOOKUP(A76,[1]!Tag[#Data],10,FALSE)</f>
        <v>#REF!</v>
      </c>
      <c r="C82" s="29" t="s">
        <v>68</v>
      </c>
      <c r="D82" s="30" t="e">
        <f>VLOOKUP(A76,[1]!Tag[#Data],15,FALSE)</f>
        <v>#REF!</v>
      </c>
      <c r="E82" s="34"/>
      <c r="F82" s="27" t="s">
        <v>71</v>
      </c>
      <c r="G82" s="28" t="e">
        <f>VLOOKUP(F76,[1]!Tag[#Data],10,FALSE)</f>
        <v>#REF!</v>
      </c>
      <c r="H82" s="29" t="s">
        <v>68</v>
      </c>
      <c r="I82" s="30" t="e">
        <f>VLOOKUP(F76,[1]!Tag[#Data],15,FALSE)</f>
        <v>#REF!</v>
      </c>
    </row>
    <row r="83" spans="1:9" ht="15" customHeight="1" thickBot="1" x14ac:dyDescent="0.35"/>
    <row r="84" spans="1:9" ht="15" customHeight="1" x14ac:dyDescent="0.3">
      <c r="A84" s="236" t="s">
        <v>59</v>
      </c>
      <c r="B84" s="237"/>
      <c r="C84" s="238" t="s">
        <v>60</v>
      </c>
      <c r="D84" s="239"/>
      <c r="F84" s="236" t="s">
        <v>59</v>
      </c>
      <c r="G84" s="237"/>
      <c r="H84" s="238" t="s">
        <v>60</v>
      </c>
      <c r="I84" s="239"/>
    </row>
    <row r="85" spans="1:9" ht="15" customHeight="1" x14ac:dyDescent="0.3">
      <c r="A85" s="240" t="str">
        <f>'Mix Worksheet'!$D$31</f>
        <v>-</v>
      </c>
      <c r="B85" s="241"/>
      <c r="C85" s="242" t="e">
        <f>VLOOKUP(A85,[1]!Tag[#Data],5,FALSE)</f>
        <v>#REF!</v>
      </c>
      <c r="D85" s="243"/>
      <c r="F85" s="240" t="str">
        <f>'Mix Worksheet'!$D$32</f>
        <v>-</v>
      </c>
      <c r="G85" s="241"/>
      <c r="H85" s="242" t="e">
        <f>VLOOKUP(F85,[1]!Tag[#Data],5,FALSE)</f>
        <v>#REF!</v>
      </c>
      <c r="I85" s="243"/>
    </row>
    <row r="86" spans="1:9" ht="15" customHeight="1" x14ac:dyDescent="0.3">
      <c r="A86" s="23" t="s">
        <v>61</v>
      </c>
      <c r="B86" s="19" t="e">
        <f>VLOOKUP(A85,[1]!Tag[#Data],6,FALSE)</f>
        <v>#REF!</v>
      </c>
      <c r="C86" s="21" t="s">
        <v>38</v>
      </c>
      <c r="D86" s="24" t="e">
        <f>VLOOKUP(A85,[1]!Tag[#Data],3,FALSE)</f>
        <v>#REF!</v>
      </c>
      <c r="E86" s="33"/>
      <c r="F86" s="23" t="s">
        <v>61</v>
      </c>
      <c r="G86" s="19" t="e">
        <f>VLOOKUP(F85,[1]!Tag[#Data],6,FALSE)</f>
        <v>#REF!</v>
      </c>
      <c r="H86" s="21" t="s">
        <v>38</v>
      </c>
      <c r="I86" s="24" t="e">
        <f>VLOOKUP(F85,[1]!Tag[#Data],3,FALSE)</f>
        <v>#REF!</v>
      </c>
    </row>
    <row r="87" spans="1:9" ht="15" customHeight="1" x14ac:dyDescent="0.3">
      <c r="A87" s="23" t="s">
        <v>62</v>
      </c>
      <c r="B87" s="19" t="e">
        <f>VLOOKUP(A85,[1]!Tag[#Data],7,FALSE)</f>
        <v>#REF!</v>
      </c>
      <c r="C87" s="22" t="s">
        <v>64</v>
      </c>
      <c r="D87" s="25" t="e">
        <f>VLOOKUP(A85,[1]!Tag[#Data],11,FALSE)</f>
        <v>#REF!</v>
      </c>
      <c r="E87" s="34"/>
      <c r="F87" s="23" t="s">
        <v>62</v>
      </c>
      <c r="G87" s="19" t="e">
        <f>VLOOKUP(F85,[1]!Tag[#Data],7,FALSE)</f>
        <v>#REF!</v>
      </c>
      <c r="H87" s="22" t="s">
        <v>64</v>
      </c>
      <c r="I87" s="25" t="e">
        <f>VLOOKUP(F85,[1]!Tag[#Data],11,FALSE)</f>
        <v>#REF!</v>
      </c>
    </row>
    <row r="88" spans="1:9" ht="15" customHeight="1" x14ac:dyDescent="0.3">
      <c r="A88" s="23" t="s">
        <v>63</v>
      </c>
      <c r="B88" s="19" t="e">
        <f>VLOOKUP(A85,[1]!Tag[#Data],8,FALSE)</f>
        <v>#REF!</v>
      </c>
      <c r="C88" s="22" t="s">
        <v>65</v>
      </c>
      <c r="D88" s="25" t="e">
        <f>VLOOKUP(A85,[1]!Tag[#Data],12,FALSE)</f>
        <v>#REF!</v>
      </c>
      <c r="E88" s="34"/>
      <c r="F88" s="23" t="s">
        <v>63</v>
      </c>
      <c r="G88" s="19" t="e">
        <f>VLOOKUP(F85,[1]!Tag[#Data],8,FALSE)</f>
        <v>#REF!</v>
      </c>
      <c r="H88" s="22" t="s">
        <v>65</v>
      </c>
      <c r="I88" s="25" t="e">
        <f>VLOOKUP(F85,[1]!Tag[#Data],12,FALSE)</f>
        <v>#REF!</v>
      </c>
    </row>
    <row r="89" spans="1:9" ht="15" customHeight="1" x14ac:dyDescent="0.3">
      <c r="A89" s="23" t="s">
        <v>69</v>
      </c>
      <c r="B89" s="19" t="e">
        <f>VLOOKUP(A85,[1]!Tag[#Data],9,FALSE)</f>
        <v>#REF!</v>
      </c>
      <c r="C89" s="22" t="s">
        <v>66</v>
      </c>
      <c r="D89" s="25" t="e">
        <f>VLOOKUP(A85,[1]!Tag[#Data],13,FALSE)</f>
        <v>#REF!</v>
      </c>
      <c r="E89" s="34"/>
      <c r="F89" s="23" t="s">
        <v>69</v>
      </c>
      <c r="G89" s="19" t="e">
        <f>VLOOKUP(F85,[1]!Tag[#Data],9,FALSE)</f>
        <v>#REF!</v>
      </c>
      <c r="H89" s="22" t="s">
        <v>66</v>
      </c>
      <c r="I89" s="25" t="e">
        <f>VLOOKUP(F85,[1]!Tag[#Data],13,FALSE)</f>
        <v>#REF!</v>
      </c>
    </row>
    <row r="90" spans="1:9" ht="15" customHeight="1" x14ac:dyDescent="0.3">
      <c r="A90" s="23" t="s">
        <v>70</v>
      </c>
      <c r="B90" s="19" t="e">
        <f>VLOOKUP(A85,[1]!Tag[#Data],4,FALSE)</f>
        <v>#REF!</v>
      </c>
      <c r="C90" s="22" t="s">
        <v>67</v>
      </c>
      <c r="D90" s="26" t="e">
        <f>VLOOKUP(A85,[1]!Tag[#Data],14,FALSE)</f>
        <v>#REF!</v>
      </c>
      <c r="E90" s="35"/>
      <c r="F90" s="23" t="s">
        <v>70</v>
      </c>
      <c r="G90" s="19" t="e">
        <f>VLOOKUP(F85,[1]!Tag[#Data],4,FALSE)</f>
        <v>#REF!</v>
      </c>
      <c r="H90" s="22" t="s">
        <v>67</v>
      </c>
      <c r="I90" s="26" t="e">
        <f>VLOOKUP(F85,[1]!Tag[#Data],14,FALSE)</f>
        <v>#REF!</v>
      </c>
    </row>
    <row r="91" spans="1:9" ht="15" customHeight="1" thickBot="1" x14ac:dyDescent="0.35">
      <c r="A91" s="27" t="s">
        <v>71</v>
      </c>
      <c r="B91" s="28" t="e">
        <f>VLOOKUP(A85,[1]!Tag[#Data],10,FALSE)</f>
        <v>#REF!</v>
      </c>
      <c r="C91" s="29" t="s">
        <v>68</v>
      </c>
      <c r="D91" s="30" t="e">
        <f>VLOOKUP(A85,[1]!Tag[#Data],15,FALSE)</f>
        <v>#REF!</v>
      </c>
      <c r="E91" s="34"/>
      <c r="F91" s="27" t="s">
        <v>71</v>
      </c>
      <c r="G91" s="28" t="e">
        <f>VLOOKUP(F85,[1]!Tag[#Data],10,FALSE)</f>
        <v>#REF!</v>
      </c>
      <c r="H91" s="29" t="s">
        <v>68</v>
      </c>
      <c r="I91" s="30" t="e">
        <f>VLOOKUP(F85,[1]!Tag[#Data],15,FALSE)</f>
        <v>#REF!</v>
      </c>
    </row>
    <row r="92" spans="1:9" ht="15" customHeight="1" x14ac:dyDescent="0.3">
      <c r="A92" s="246" t="s">
        <v>72</v>
      </c>
      <c r="B92" s="246"/>
      <c r="C92" s="246"/>
      <c r="D92" s="246"/>
      <c r="E92" s="246"/>
      <c r="F92" s="246"/>
      <c r="G92" s="246"/>
      <c r="H92" s="246"/>
      <c r="I92" s="246"/>
    </row>
    <row r="93" spans="1:9" ht="15" customHeight="1" x14ac:dyDescent="0.3">
      <c r="A93" s="246"/>
      <c r="B93" s="246"/>
      <c r="C93" s="246"/>
      <c r="D93" s="246"/>
      <c r="E93" s="246"/>
      <c r="F93" s="246"/>
      <c r="G93" s="246"/>
      <c r="H93" s="246"/>
      <c r="I93" s="246"/>
    </row>
    <row r="94" spans="1:9" ht="15" customHeight="1" thickBot="1" x14ac:dyDescent="0.35">
      <c r="A94" s="246"/>
      <c r="B94" s="246"/>
      <c r="C94" s="246"/>
      <c r="D94" s="246"/>
      <c r="E94" s="246"/>
      <c r="F94" s="246"/>
      <c r="G94" s="246"/>
      <c r="H94" s="246"/>
      <c r="I94" s="246"/>
    </row>
    <row r="95" spans="1:9" ht="15" customHeight="1" x14ac:dyDescent="0.3">
      <c r="A95" s="236" t="s">
        <v>59</v>
      </c>
      <c r="B95" s="237"/>
      <c r="C95" s="238" t="s">
        <v>60</v>
      </c>
      <c r="D95" s="239"/>
      <c r="E95" s="31"/>
      <c r="F95" s="236" t="s">
        <v>59</v>
      </c>
      <c r="G95" s="237"/>
      <c r="H95" s="238" t="s">
        <v>60</v>
      </c>
      <c r="I95" s="239"/>
    </row>
    <row r="96" spans="1:9" ht="15" customHeight="1" x14ac:dyDescent="0.3">
      <c r="A96" s="240" t="str">
        <f>'Mix Worksheet'!$D$33</f>
        <v>-</v>
      </c>
      <c r="B96" s="241"/>
      <c r="C96" s="242" t="e">
        <f>VLOOKUP(A96,[1]!Tag[#Data],5,FALSE)</f>
        <v>#REF!</v>
      </c>
      <c r="D96" s="243"/>
      <c r="E96" s="32"/>
      <c r="F96" s="240" t="str">
        <f>'Mix Worksheet'!$D$34</f>
        <v>-</v>
      </c>
      <c r="G96" s="241"/>
      <c r="H96" s="242" t="e">
        <f>VLOOKUP(F96,[1]!Tag[#Data],5,FALSE)</f>
        <v>#REF!</v>
      </c>
      <c r="I96" s="243"/>
    </row>
    <row r="97" spans="1:9" ht="15" customHeight="1" x14ac:dyDescent="0.3">
      <c r="A97" s="23" t="s">
        <v>61</v>
      </c>
      <c r="B97" s="19" t="e">
        <f>VLOOKUP(A96,[1]!Tag[#Data],6,FALSE)</f>
        <v>#REF!</v>
      </c>
      <c r="C97" s="21" t="s">
        <v>38</v>
      </c>
      <c r="D97" s="24" t="e">
        <f>VLOOKUP(A96,[1]!Tag[#Data],3,FALSE)</f>
        <v>#REF!</v>
      </c>
      <c r="E97" s="33"/>
      <c r="F97" s="23" t="s">
        <v>61</v>
      </c>
      <c r="G97" s="19" t="e">
        <f>VLOOKUP(F96,[1]!Tag[#Data],6,FALSE)</f>
        <v>#REF!</v>
      </c>
      <c r="H97" s="21" t="s">
        <v>38</v>
      </c>
      <c r="I97" s="24" t="e">
        <f>VLOOKUP(F96,[1]!Tag[#Data],3,FALSE)</f>
        <v>#REF!</v>
      </c>
    </row>
    <row r="98" spans="1:9" ht="15" customHeight="1" x14ac:dyDescent="0.3">
      <c r="A98" s="23" t="s">
        <v>62</v>
      </c>
      <c r="B98" s="19" t="e">
        <f>VLOOKUP(A96,[1]!Tag[#Data],7,FALSE)</f>
        <v>#REF!</v>
      </c>
      <c r="C98" s="22" t="s">
        <v>64</v>
      </c>
      <c r="D98" s="25" t="e">
        <f>VLOOKUP(A96,[1]!Tag[#Data],11,FALSE)</f>
        <v>#REF!</v>
      </c>
      <c r="E98" s="34"/>
      <c r="F98" s="23" t="s">
        <v>62</v>
      </c>
      <c r="G98" s="19" t="e">
        <f>VLOOKUP(F96,[1]!Tag[#Data],7,FALSE)</f>
        <v>#REF!</v>
      </c>
      <c r="H98" s="22" t="s">
        <v>64</v>
      </c>
      <c r="I98" s="25" t="e">
        <f>VLOOKUP(F96,[1]!Tag[#Data],11,FALSE)</f>
        <v>#REF!</v>
      </c>
    </row>
    <row r="99" spans="1:9" ht="15" customHeight="1" x14ac:dyDescent="0.3">
      <c r="A99" s="23" t="s">
        <v>63</v>
      </c>
      <c r="B99" s="19" t="e">
        <f>VLOOKUP(A96,[1]!Tag[#Data],8,FALSE)</f>
        <v>#REF!</v>
      </c>
      <c r="C99" s="22" t="s">
        <v>65</v>
      </c>
      <c r="D99" s="25" t="e">
        <f>VLOOKUP(A96,[1]!Tag[#Data],12,FALSE)</f>
        <v>#REF!</v>
      </c>
      <c r="E99" s="34"/>
      <c r="F99" s="23" t="s">
        <v>63</v>
      </c>
      <c r="G99" s="19" t="e">
        <f>VLOOKUP(F96,[1]!Tag[#Data],8,FALSE)</f>
        <v>#REF!</v>
      </c>
      <c r="H99" s="22" t="s">
        <v>65</v>
      </c>
      <c r="I99" s="25" t="e">
        <f>VLOOKUP(F96,[1]!Tag[#Data],12,FALSE)</f>
        <v>#REF!</v>
      </c>
    </row>
    <row r="100" spans="1:9" ht="15" customHeight="1" x14ac:dyDescent="0.3">
      <c r="A100" s="23" t="s">
        <v>69</v>
      </c>
      <c r="B100" s="19" t="e">
        <f>VLOOKUP(A96,[1]!Tag[#Data],9,FALSE)</f>
        <v>#REF!</v>
      </c>
      <c r="C100" s="22" t="s">
        <v>66</v>
      </c>
      <c r="D100" s="25" t="e">
        <f>VLOOKUP(A96,[1]!Tag[#Data],13,FALSE)</f>
        <v>#REF!</v>
      </c>
      <c r="E100" s="34"/>
      <c r="F100" s="23" t="s">
        <v>69</v>
      </c>
      <c r="G100" s="19" t="e">
        <f>VLOOKUP(F96,[1]!Tag[#Data],9,FALSE)</f>
        <v>#REF!</v>
      </c>
      <c r="H100" s="22" t="s">
        <v>66</v>
      </c>
      <c r="I100" s="25" t="e">
        <f>VLOOKUP(F96,[1]!Tag[#Data],13,FALSE)</f>
        <v>#REF!</v>
      </c>
    </row>
    <row r="101" spans="1:9" ht="15" customHeight="1" x14ac:dyDescent="0.3">
      <c r="A101" s="23" t="s">
        <v>70</v>
      </c>
      <c r="B101" s="19" t="e">
        <f>VLOOKUP(A96,[1]!Tag[#Data],4,FALSE)</f>
        <v>#REF!</v>
      </c>
      <c r="C101" s="22" t="s">
        <v>67</v>
      </c>
      <c r="D101" s="26" t="e">
        <f>VLOOKUP(A96,[1]!Tag[#Data],14,FALSE)</f>
        <v>#REF!</v>
      </c>
      <c r="E101" s="35"/>
      <c r="F101" s="23" t="s">
        <v>70</v>
      </c>
      <c r="G101" s="19" t="e">
        <f>VLOOKUP(F96,[1]!Tag[#Data],4,FALSE)</f>
        <v>#REF!</v>
      </c>
      <c r="H101" s="22" t="s">
        <v>67</v>
      </c>
      <c r="I101" s="26" t="e">
        <f>VLOOKUP(F96,[1]!Tag[#Data],14,FALSE)</f>
        <v>#REF!</v>
      </c>
    </row>
    <row r="102" spans="1:9" ht="15" customHeight="1" thickBot="1" x14ac:dyDescent="0.35">
      <c r="A102" s="27" t="s">
        <v>71</v>
      </c>
      <c r="B102" s="28" t="e">
        <f>VLOOKUP(A96,[1]!Tag[#Data],10,FALSE)</f>
        <v>#REF!</v>
      </c>
      <c r="C102" s="29" t="s">
        <v>68</v>
      </c>
      <c r="D102" s="30" t="e">
        <f>VLOOKUP(A96,[1]!Tag[#Data],15,FALSE)</f>
        <v>#REF!</v>
      </c>
      <c r="E102" s="34"/>
      <c r="F102" s="27" t="s">
        <v>71</v>
      </c>
      <c r="G102" s="28" t="e">
        <f>VLOOKUP(F96,[1]!Tag[#Data],10,FALSE)</f>
        <v>#REF!</v>
      </c>
      <c r="H102" s="29" t="s">
        <v>68</v>
      </c>
      <c r="I102" s="30" t="e">
        <f>VLOOKUP(F96,[1]!Tag[#Data],15,FALSE)</f>
        <v>#REF!</v>
      </c>
    </row>
    <row r="103" spans="1:9" ht="15" customHeight="1" thickBot="1" x14ac:dyDescent="0.35"/>
    <row r="104" spans="1:9" ht="15" customHeight="1" x14ac:dyDescent="0.3">
      <c r="A104" s="250" t="s">
        <v>59</v>
      </c>
      <c r="B104" s="251"/>
      <c r="C104" s="251" t="s">
        <v>60</v>
      </c>
      <c r="D104" s="252"/>
      <c r="F104" s="250" t="s">
        <v>59</v>
      </c>
      <c r="G104" s="251"/>
      <c r="H104" s="251" t="s">
        <v>60</v>
      </c>
      <c r="I104" s="252"/>
    </row>
    <row r="105" spans="1:9" ht="15" customHeight="1" x14ac:dyDescent="0.3">
      <c r="A105" s="240" t="str">
        <f>'Mix Worksheet'!$D$35</f>
        <v>-</v>
      </c>
      <c r="B105" s="241"/>
      <c r="C105" s="247" t="e">
        <f>VLOOKUP(A105,[1]!Tag[#Data],5,FALSE)</f>
        <v>#REF!</v>
      </c>
      <c r="D105" s="248"/>
      <c r="F105" s="249" t="str">
        <f>'Mix Worksheet'!$D$36</f>
        <v>-</v>
      </c>
      <c r="G105" s="247"/>
      <c r="H105" s="247" t="e">
        <f>VLOOKUP(F105,[1]!Tag[#Data],5,FALSE)</f>
        <v>#REF!</v>
      </c>
      <c r="I105" s="248"/>
    </row>
    <row r="106" spans="1:9" ht="15" customHeight="1" x14ac:dyDescent="0.3">
      <c r="A106" s="23" t="s">
        <v>61</v>
      </c>
      <c r="B106" s="19" t="e">
        <f>VLOOKUP(A105,[1]!Tag[#Data],6,FALSE)</f>
        <v>#REF!</v>
      </c>
      <c r="C106" s="21" t="s">
        <v>38</v>
      </c>
      <c r="D106" s="24" t="e">
        <f>VLOOKUP(A105,[1]!Tag[#Data],3,FALSE)</f>
        <v>#REF!</v>
      </c>
      <c r="F106" s="23" t="s">
        <v>61</v>
      </c>
      <c r="G106" s="19" t="e">
        <f>VLOOKUP(F105,[1]!Tag[#Data],6,FALSE)</f>
        <v>#REF!</v>
      </c>
      <c r="H106" s="21" t="s">
        <v>38</v>
      </c>
      <c r="I106" s="24" t="e">
        <f>VLOOKUP(F105,[1]!Tag[#Data],3,FALSE)</f>
        <v>#REF!</v>
      </c>
    </row>
    <row r="107" spans="1:9" ht="15" customHeight="1" x14ac:dyDescent="0.3">
      <c r="A107" s="23" t="s">
        <v>62</v>
      </c>
      <c r="B107" s="19" t="e">
        <f>VLOOKUP(A105,[1]!Tag[#Data],7,FALSE)</f>
        <v>#REF!</v>
      </c>
      <c r="C107" s="22" t="s">
        <v>64</v>
      </c>
      <c r="D107" s="25" t="e">
        <f>VLOOKUP(A105,[1]!Tag[#Data],11,FALSE)</f>
        <v>#REF!</v>
      </c>
      <c r="F107" s="23" t="s">
        <v>62</v>
      </c>
      <c r="G107" s="19" t="e">
        <f>VLOOKUP(F105,[1]!Tag[#Data],7,FALSE)</f>
        <v>#REF!</v>
      </c>
      <c r="H107" s="22" t="s">
        <v>64</v>
      </c>
      <c r="I107" s="25" t="e">
        <f>VLOOKUP(F105,[1]!Tag[#Data],11,FALSE)</f>
        <v>#REF!</v>
      </c>
    </row>
    <row r="108" spans="1:9" ht="15" customHeight="1" x14ac:dyDescent="0.3">
      <c r="A108" s="23" t="s">
        <v>63</v>
      </c>
      <c r="B108" s="19" t="e">
        <f>VLOOKUP(A105,[1]!Tag[#Data],8,FALSE)</f>
        <v>#REF!</v>
      </c>
      <c r="C108" s="22" t="s">
        <v>65</v>
      </c>
      <c r="D108" s="25" t="e">
        <f>VLOOKUP(A105,[1]!Tag[#Data],12,FALSE)</f>
        <v>#REF!</v>
      </c>
      <c r="F108" s="23" t="s">
        <v>63</v>
      </c>
      <c r="G108" s="19" t="e">
        <f>VLOOKUP(F105,[1]!Tag[#Data],8,FALSE)</f>
        <v>#REF!</v>
      </c>
      <c r="H108" s="22" t="s">
        <v>65</v>
      </c>
      <c r="I108" s="25" t="e">
        <f>VLOOKUP(F105,[1]!Tag[#Data],12,FALSE)</f>
        <v>#REF!</v>
      </c>
    </row>
    <row r="109" spans="1:9" ht="15" customHeight="1" x14ac:dyDescent="0.3">
      <c r="A109" s="23" t="s">
        <v>69</v>
      </c>
      <c r="B109" s="19" t="e">
        <f>VLOOKUP(A105,[1]!Tag[#Data],9,FALSE)</f>
        <v>#REF!</v>
      </c>
      <c r="C109" s="22" t="s">
        <v>66</v>
      </c>
      <c r="D109" s="25" t="e">
        <f>VLOOKUP(A105,[1]!Tag[#Data],13,FALSE)</f>
        <v>#REF!</v>
      </c>
      <c r="F109" s="23" t="s">
        <v>69</v>
      </c>
      <c r="G109" s="19" t="e">
        <f>VLOOKUP(F105,[1]!Tag[#Data],9,FALSE)</f>
        <v>#REF!</v>
      </c>
      <c r="H109" s="22" t="s">
        <v>66</v>
      </c>
      <c r="I109" s="25" t="e">
        <f>VLOOKUP(F105,[1]!Tag[#Data],13,FALSE)</f>
        <v>#REF!</v>
      </c>
    </row>
    <row r="110" spans="1:9" ht="15" customHeight="1" x14ac:dyDescent="0.3">
      <c r="A110" s="23" t="s">
        <v>70</v>
      </c>
      <c r="B110" s="19" t="e">
        <f>VLOOKUP(A105,[1]!Tag[#Data],4,FALSE)</f>
        <v>#REF!</v>
      </c>
      <c r="C110" s="22" t="s">
        <v>67</v>
      </c>
      <c r="D110" s="26" t="e">
        <f>VLOOKUP(A105,[1]!Tag[#Data],14,FALSE)</f>
        <v>#REF!</v>
      </c>
      <c r="F110" s="23" t="s">
        <v>70</v>
      </c>
      <c r="G110" s="19" t="e">
        <f>VLOOKUP(F105,[1]!Tag[#Data],4,FALSE)</f>
        <v>#REF!</v>
      </c>
      <c r="H110" s="22" t="s">
        <v>67</v>
      </c>
      <c r="I110" s="26" t="e">
        <f>VLOOKUP(F105,[1]!Tag[#Data],14,FALSE)</f>
        <v>#REF!</v>
      </c>
    </row>
    <row r="111" spans="1:9" ht="15" customHeight="1" thickBot="1" x14ac:dyDescent="0.35">
      <c r="A111" s="27" t="s">
        <v>71</v>
      </c>
      <c r="B111" s="28" t="e">
        <f>VLOOKUP(A105,[1]!Tag[#Data],10,FALSE)</f>
        <v>#REF!</v>
      </c>
      <c r="C111" s="29" t="s">
        <v>68</v>
      </c>
      <c r="D111" s="30" t="e">
        <f>VLOOKUP(A105,[1]!Tag[#Data],15,FALSE)</f>
        <v>#REF!</v>
      </c>
      <c r="F111" s="27" t="s">
        <v>71</v>
      </c>
      <c r="G111" s="28" t="e">
        <f>VLOOKUP(F105,[1]!Tag[#Data],10,FALSE)</f>
        <v>#REF!</v>
      </c>
      <c r="H111" s="29" t="s">
        <v>68</v>
      </c>
      <c r="I111" s="30" t="e">
        <f>VLOOKUP(F105,[1]!Tag[#Data],15,FALSE)</f>
        <v>#REF!</v>
      </c>
    </row>
    <row r="112" spans="1:9" ht="15" customHeight="1" thickBot="1" x14ac:dyDescent="0.35"/>
    <row r="113" spans="1:9" ht="15" customHeight="1" x14ac:dyDescent="0.3">
      <c r="A113" s="250" t="s">
        <v>59</v>
      </c>
      <c r="B113" s="251"/>
      <c r="C113" s="251" t="s">
        <v>60</v>
      </c>
      <c r="D113" s="252"/>
      <c r="F113" s="236" t="s">
        <v>59</v>
      </c>
      <c r="G113" s="237"/>
      <c r="H113" s="238" t="s">
        <v>60</v>
      </c>
      <c r="I113" s="239"/>
    </row>
    <row r="114" spans="1:9" ht="15" customHeight="1" x14ac:dyDescent="0.3">
      <c r="A114" s="249" t="str">
        <f>'Mix Worksheet'!$D$37</f>
        <v>-</v>
      </c>
      <c r="B114" s="247"/>
      <c r="C114" s="247" t="e">
        <f>VLOOKUP(A114,[1]!Tag[#Data],5,FALSE)</f>
        <v>#REF!</v>
      </c>
      <c r="D114" s="248"/>
      <c r="F114" s="240" t="str">
        <f>'Mix Worksheet'!$D$38</f>
        <v>-</v>
      </c>
      <c r="G114" s="241"/>
      <c r="H114" s="242" t="e">
        <f>VLOOKUP(F114,[1]!Tag[#Data],5,FALSE)</f>
        <v>#REF!</v>
      </c>
      <c r="I114" s="243"/>
    </row>
    <row r="115" spans="1:9" ht="15" customHeight="1" x14ac:dyDescent="0.3">
      <c r="A115" s="23" t="s">
        <v>61</v>
      </c>
      <c r="B115" s="19" t="e">
        <f>VLOOKUP(A114,[1]!Tag[#Data],6,FALSE)</f>
        <v>#REF!</v>
      </c>
      <c r="C115" s="21" t="s">
        <v>38</v>
      </c>
      <c r="D115" s="24" t="e">
        <f>VLOOKUP(A114,[1]!Tag[#Data],3,FALSE)</f>
        <v>#REF!</v>
      </c>
      <c r="F115" s="23" t="s">
        <v>61</v>
      </c>
      <c r="G115" s="19" t="e">
        <f>VLOOKUP(F114,[1]!Tag[#Data],6,FALSE)</f>
        <v>#REF!</v>
      </c>
      <c r="H115" s="21" t="s">
        <v>38</v>
      </c>
      <c r="I115" s="24" t="e">
        <f>VLOOKUP(F114,[1]!Tag[#Data],3,FALSE)</f>
        <v>#REF!</v>
      </c>
    </row>
    <row r="116" spans="1:9" ht="15" customHeight="1" x14ac:dyDescent="0.3">
      <c r="A116" s="23" t="s">
        <v>62</v>
      </c>
      <c r="B116" s="19" t="e">
        <f>VLOOKUP(A114,[1]!Tag[#Data],7,FALSE)</f>
        <v>#REF!</v>
      </c>
      <c r="C116" s="22" t="s">
        <v>64</v>
      </c>
      <c r="D116" s="25" t="e">
        <f>VLOOKUP(A114,[1]!Tag[#Data],11,FALSE)</f>
        <v>#REF!</v>
      </c>
      <c r="F116" s="23" t="s">
        <v>62</v>
      </c>
      <c r="G116" s="19" t="e">
        <f>VLOOKUP(F114,[1]!Tag[#Data],7,FALSE)</f>
        <v>#REF!</v>
      </c>
      <c r="H116" s="22" t="s">
        <v>64</v>
      </c>
      <c r="I116" s="25" t="e">
        <f>VLOOKUP(F114,[1]!Tag[#Data],11,FALSE)</f>
        <v>#REF!</v>
      </c>
    </row>
    <row r="117" spans="1:9" ht="15" customHeight="1" x14ac:dyDescent="0.3">
      <c r="A117" s="23" t="s">
        <v>63</v>
      </c>
      <c r="B117" s="19" t="e">
        <f>VLOOKUP(A114,[1]!Tag[#Data],8,FALSE)</f>
        <v>#REF!</v>
      </c>
      <c r="C117" s="22" t="s">
        <v>65</v>
      </c>
      <c r="D117" s="25" t="e">
        <f>VLOOKUP(A114,[1]!Tag[#Data],12,FALSE)</f>
        <v>#REF!</v>
      </c>
      <c r="F117" s="23" t="s">
        <v>63</v>
      </c>
      <c r="G117" s="19" t="e">
        <f>VLOOKUP(F114,[1]!Tag[#Data],8,FALSE)</f>
        <v>#REF!</v>
      </c>
      <c r="H117" s="22" t="s">
        <v>65</v>
      </c>
      <c r="I117" s="25" t="e">
        <f>VLOOKUP(F114,[1]!Tag[#Data],12,FALSE)</f>
        <v>#REF!</v>
      </c>
    </row>
    <row r="118" spans="1:9" ht="15" customHeight="1" x14ac:dyDescent="0.3">
      <c r="A118" s="23" t="s">
        <v>69</v>
      </c>
      <c r="B118" s="19" t="e">
        <f>VLOOKUP(A114,[1]!Tag[#Data],9,FALSE)</f>
        <v>#REF!</v>
      </c>
      <c r="C118" s="22" t="s">
        <v>66</v>
      </c>
      <c r="D118" s="25" t="e">
        <f>VLOOKUP(A114,[1]!Tag[#Data],13,FALSE)</f>
        <v>#REF!</v>
      </c>
      <c r="F118" s="23" t="s">
        <v>69</v>
      </c>
      <c r="G118" s="19" t="e">
        <f>VLOOKUP(F114,[1]!Tag[#Data],9,FALSE)</f>
        <v>#REF!</v>
      </c>
      <c r="H118" s="22" t="s">
        <v>66</v>
      </c>
      <c r="I118" s="25" t="e">
        <f>VLOOKUP(F114,[1]!Tag[#Data],13,FALSE)</f>
        <v>#REF!</v>
      </c>
    </row>
    <row r="119" spans="1:9" ht="15" customHeight="1" x14ac:dyDescent="0.3">
      <c r="A119" s="23" t="s">
        <v>70</v>
      </c>
      <c r="B119" s="19" t="e">
        <f>VLOOKUP(A114,[1]!Tag[#Data],4,FALSE)</f>
        <v>#REF!</v>
      </c>
      <c r="C119" s="22" t="s">
        <v>67</v>
      </c>
      <c r="D119" s="26" t="e">
        <f>VLOOKUP(A114,[1]!Tag[#Data],14,FALSE)</f>
        <v>#REF!</v>
      </c>
      <c r="F119" s="23" t="s">
        <v>70</v>
      </c>
      <c r="G119" s="19" t="e">
        <f>VLOOKUP(F114,[1]!Tag[#Data],4,FALSE)</f>
        <v>#REF!</v>
      </c>
      <c r="H119" s="22" t="s">
        <v>67</v>
      </c>
      <c r="I119" s="26" t="e">
        <f>VLOOKUP(F114,[1]!Tag[#Data],14,FALSE)</f>
        <v>#REF!</v>
      </c>
    </row>
    <row r="120" spans="1:9" ht="15" customHeight="1" thickBot="1" x14ac:dyDescent="0.35">
      <c r="A120" s="27" t="s">
        <v>71</v>
      </c>
      <c r="B120" s="28" t="e">
        <f>VLOOKUP(A114,[1]!Tag[#Data],10,FALSE)</f>
        <v>#REF!</v>
      </c>
      <c r="C120" s="29" t="s">
        <v>68</v>
      </c>
      <c r="D120" s="30" t="e">
        <f>VLOOKUP(A114,[1]!Tag[#Data],15,FALSE)</f>
        <v>#REF!</v>
      </c>
      <c r="F120" s="27" t="s">
        <v>71</v>
      </c>
      <c r="G120" s="28" t="e">
        <f>VLOOKUP(F114,[1]!Tag[#Data],10,FALSE)</f>
        <v>#REF!</v>
      </c>
      <c r="H120" s="29" t="s">
        <v>68</v>
      </c>
      <c r="I120" s="30" t="e">
        <f>VLOOKUP(F114,[1]!Tag[#Data],15,FALSE)</f>
        <v>#REF!</v>
      </c>
    </row>
    <row r="121" spans="1:9" ht="15" customHeight="1" thickBot="1" x14ac:dyDescent="0.35"/>
    <row r="122" spans="1:9" ht="15" customHeight="1" x14ac:dyDescent="0.3">
      <c r="A122" s="250" t="s">
        <v>59</v>
      </c>
      <c r="B122" s="251"/>
      <c r="C122" s="251" t="s">
        <v>60</v>
      </c>
      <c r="D122" s="252"/>
      <c r="F122" s="250" t="s">
        <v>59</v>
      </c>
      <c r="G122" s="251"/>
      <c r="H122" s="251" t="s">
        <v>60</v>
      </c>
      <c r="I122" s="252"/>
    </row>
    <row r="123" spans="1:9" ht="15" customHeight="1" x14ac:dyDescent="0.3">
      <c r="A123" s="249" t="str">
        <f>'Mix Worksheet'!$D$39</f>
        <v>-</v>
      </c>
      <c r="B123" s="247"/>
      <c r="C123" s="247" t="e">
        <f>VLOOKUP(A123,[1]!Tag[#Data],5,FALSE)</f>
        <v>#REF!</v>
      </c>
      <c r="D123" s="248"/>
      <c r="F123" s="249" t="str">
        <f>'Mix Worksheet'!$D$40</f>
        <v>-</v>
      </c>
      <c r="G123" s="247"/>
      <c r="H123" s="247" t="e">
        <f>VLOOKUP(F123,[1]!Tag[#Data],5,FALSE)</f>
        <v>#REF!</v>
      </c>
      <c r="I123" s="248"/>
    </row>
    <row r="124" spans="1:9" ht="15" customHeight="1" x14ac:dyDescent="0.3">
      <c r="A124" s="23" t="s">
        <v>61</v>
      </c>
      <c r="B124" s="19" t="e">
        <f>VLOOKUP(A123,[1]!Tag[#Data],6,FALSE)</f>
        <v>#REF!</v>
      </c>
      <c r="C124" s="21" t="s">
        <v>38</v>
      </c>
      <c r="D124" s="24" t="e">
        <f>VLOOKUP(A123,[1]!Tag[#Data],3,FALSE)</f>
        <v>#REF!</v>
      </c>
      <c r="F124" s="23" t="s">
        <v>61</v>
      </c>
      <c r="G124" s="19" t="e">
        <f>VLOOKUP(F123,[1]!Tag[#Data],6,FALSE)</f>
        <v>#REF!</v>
      </c>
      <c r="H124" s="21" t="s">
        <v>38</v>
      </c>
      <c r="I124" s="24" t="e">
        <f>VLOOKUP(F123,[1]!Tag[#Data],3,FALSE)</f>
        <v>#REF!</v>
      </c>
    </row>
    <row r="125" spans="1:9" ht="15" customHeight="1" x14ac:dyDescent="0.3">
      <c r="A125" s="23" t="s">
        <v>62</v>
      </c>
      <c r="B125" s="19" t="e">
        <f>VLOOKUP(A123,[1]!Tag[#Data],7,FALSE)</f>
        <v>#REF!</v>
      </c>
      <c r="C125" s="22" t="s">
        <v>64</v>
      </c>
      <c r="D125" s="25" t="e">
        <f>VLOOKUP(A123,[1]!Tag[#Data],11,FALSE)</f>
        <v>#REF!</v>
      </c>
      <c r="F125" s="23" t="s">
        <v>62</v>
      </c>
      <c r="G125" s="19" t="e">
        <f>VLOOKUP(F123,[1]!Tag[#Data],7,FALSE)</f>
        <v>#REF!</v>
      </c>
      <c r="H125" s="22" t="s">
        <v>64</v>
      </c>
      <c r="I125" s="25" t="e">
        <f>VLOOKUP(F123,[1]!Tag[#Data],11,FALSE)</f>
        <v>#REF!</v>
      </c>
    </row>
    <row r="126" spans="1:9" ht="15" customHeight="1" x14ac:dyDescent="0.3">
      <c r="A126" s="23" t="s">
        <v>63</v>
      </c>
      <c r="B126" s="19" t="e">
        <f>VLOOKUP(A123,[1]!Tag[#Data],8,FALSE)</f>
        <v>#REF!</v>
      </c>
      <c r="C126" s="22" t="s">
        <v>65</v>
      </c>
      <c r="D126" s="25" t="e">
        <f>VLOOKUP(A123,[1]!Tag[#Data],12,FALSE)</f>
        <v>#REF!</v>
      </c>
      <c r="F126" s="23" t="s">
        <v>63</v>
      </c>
      <c r="G126" s="19" t="e">
        <f>VLOOKUP(F123,[1]!Tag[#Data],8,FALSE)</f>
        <v>#REF!</v>
      </c>
      <c r="H126" s="22" t="s">
        <v>65</v>
      </c>
      <c r="I126" s="25" t="e">
        <f>VLOOKUP(F123,[1]!Tag[#Data],12,FALSE)</f>
        <v>#REF!</v>
      </c>
    </row>
    <row r="127" spans="1:9" ht="15" customHeight="1" x14ac:dyDescent="0.3">
      <c r="A127" s="23" t="s">
        <v>69</v>
      </c>
      <c r="B127" s="19" t="e">
        <f>VLOOKUP(A123,[1]!Tag[#Data],9,FALSE)</f>
        <v>#REF!</v>
      </c>
      <c r="C127" s="22" t="s">
        <v>66</v>
      </c>
      <c r="D127" s="25" t="e">
        <f>VLOOKUP(A123,[1]!Tag[#Data],13,FALSE)</f>
        <v>#REF!</v>
      </c>
      <c r="F127" s="23" t="s">
        <v>69</v>
      </c>
      <c r="G127" s="19" t="e">
        <f>VLOOKUP(F123,[1]!Tag[#Data],9,FALSE)</f>
        <v>#REF!</v>
      </c>
      <c r="H127" s="22" t="s">
        <v>66</v>
      </c>
      <c r="I127" s="25" t="e">
        <f>VLOOKUP(F123,[1]!Tag[#Data],13,FALSE)</f>
        <v>#REF!</v>
      </c>
    </row>
    <row r="128" spans="1:9" ht="15" customHeight="1" x14ac:dyDescent="0.3">
      <c r="A128" s="23" t="s">
        <v>70</v>
      </c>
      <c r="B128" s="19" t="e">
        <f>VLOOKUP(A123,[1]!Tag[#Data],4,FALSE)</f>
        <v>#REF!</v>
      </c>
      <c r="C128" s="22" t="s">
        <v>67</v>
      </c>
      <c r="D128" s="26" t="e">
        <f>VLOOKUP(A123,[1]!Tag[#Data],14,FALSE)</f>
        <v>#REF!</v>
      </c>
      <c r="F128" s="23" t="s">
        <v>70</v>
      </c>
      <c r="G128" s="19" t="e">
        <f>VLOOKUP(F123,[1]!Tag[#Data],4,FALSE)</f>
        <v>#REF!</v>
      </c>
      <c r="H128" s="22" t="s">
        <v>67</v>
      </c>
      <c r="I128" s="26" t="e">
        <f>VLOOKUP(F123,[1]!Tag[#Data],14,FALSE)</f>
        <v>#REF!</v>
      </c>
    </row>
    <row r="129" spans="1:9" ht="15" customHeight="1" thickBot="1" x14ac:dyDescent="0.35">
      <c r="A129" s="27" t="s">
        <v>71</v>
      </c>
      <c r="B129" s="28" t="e">
        <f>VLOOKUP(A123,[1]!Tag[#Data],10,FALSE)</f>
        <v>#REF!</v>
      </c>
      <c r="C129" s="29" t="s">
        <v>68</v>
      </c>
      <c r="D129" s="30" t="e">
        <f>VLOOKUP(A123,[1]!Tag[#Data],15,FALSE)</f>
        <v>#REF!</v>
      </c>
      <c r="F129" s="27" t="s">
        <v>71</v>
      </c>
      <c r="G129" s="28" t="e">
        <f>VLOOKUP(F123,[1]!Tag[#Data],10,FALSE)</f>
        <v>#REF!</v>
      </c>
      <c r="H129" s="29" t="s">
        <v>68</v>
      </c>
      <c r="I129" s="30" t="e">
        <f>VLOOKUP(F123,[1]!Tag[#Data],15,FALSE)</f>
        <v>#REF!</v>
      </c>
    </row>
    <row r="130" spans="1:9" ht="15" customHeight="1" thickBot="1" x14ac:dyDescent="0.35"/>
    <row r="131" spans="1:9" ht="15" customHeight="1" x14ac:dyDescent="0.3">
      <c r="A131" s="236" t="s">
        <v>59</v>
      </c>
      <c r="B131" s="237"/>
      <c r="C131" s="251" t="s">
        <v>60</v>
      </c>
      <c r="D131" s="252"/>
      <c r="E131" s="31"/>
      <c r="F131" s="236" t="s">
        <v>59</v>
      </c>
      <c r="G131" s="237"/>
      <c r="H131" s="251" t="s">
        <v>60</v>
      </c>
      <c r="I131" s="252"/>
    </row>
    <row r="132" spans="1:9" ht="15" customHeight="1" x14ac:dyDescent="0.3">
      <c r="A132" s="240" t="str">
        <f>'Mix Worksheet'!$D$41</f>
        <v>-</v>
      </c>
      <c r="B132" s="241"/>
      <c r="C132" s="247" t="e">
        <f>VLOOKUP(A132,[1]!Tag[#Data],5,FALSE)</f>
        <v>#REF!</v>
      </c>
      <c r="D132" s="248"/>
      <c r="E132" s="32"/>
      <c r="F132" s="240" t="str">
        <f>'Mix Worksheet'!$D$42</f>
        <v>-</v>
      </c>
      <c r="G132" s="241"/>
      <c r="H132" s="247" t="e">
        <f>VLOOKUP(F132,[1]!Tag[#Data],5,FALSE)</f>
        <v>#REF!</v>
      </c>
      <c r="I132" s="248"/>
    </row>
    <row r="133" spans="1:9" ht="15" customHeight="1" x14ac:dyDescent="0.3">
      <c r="A133" s="23" t="s">
        <v>61</v>
      </c>
      <c r="B133" s="19" t="e">
        <f>VLOOKUP(A132,[1]!Tag[#Data],6,FALSE)</f>
        <v>#REF!</v>
      </c>
      <c r="C133" s="21" t="s">
        <v>38</v>
      </c>
      <c r="D133" s="24" t="e">
        <f>VLOOKUP(A132,[1]!Tag[#Data],3,FALSE)</f>
        <v>#REF!</v>
      </c>
      <c r="E133" s="33"/>
      <c r="F133" s="23" t="s">
        <v>61</v>
      </c>
      <c r="G133" s="19" t="e">
        <f>VLOOKUP(F132,[1]!Tag[#Data],6,FALSE)</f>
        <v>#REF!</v>
      </c>
      <c r="H133" s="21" t="s">
        <v>38</v>
      </c>
      <c r="I133" s="24" t="e">
        <f>VLOOKUP(F132,[1]!Tag[#Data],3,FALSE)</f>
        <v>#REF!</v>
      </c>
    </row>
    <row r="134" spans="1:9" ht="15" customHeight="1" x14ac:dyDescent="0.3">
      <c r="A134" s="23" t="s">
        <v>62</v>
      </c>
      <c r="B134" s="19" t="e">
        <f>VLOOKUP(A132,[1]!Tag[#Data],7,FALSE)</f>
        <v>#REF!</v>
      </c>
      <c r="C134" s="22" t="s">
        <v>64</v>
      </c>
      <c r="D134" s="25" t="e">
        <f>VLOOKUP(A132,[1]!Tag[#Data],11,FALSE)</f>
        <v>#REF!</v>
      </c>
      <c r="E134" s="34"/>
      <c r="F134" s="23" t="s">
        <v>62</v>
      </c>
      <c r="G134" s="19" t="e">
        <f>VLOOKUP(F132,[1]!Tag[#Data],7,FALSE)</f>
        <v>#REF!</v>
      </c>
      <c r="H134" s="22" t="s">
        <v>64</v>
      </c>
      <c r="I134" s="25" t="e">
        <f>VLOOKUP(F132,[1]!Tag[#Data],11,FALSE)</f>
        <v>#REF!</v>
      </c>
    </row>
    <row r="135" spans="1:9" ht="15" customHeight="1" x14ac:dyDescent="0.3">
      <c r="A135" s="23" t="s">
        <v>63</v>
      </c>
      <c r="B135" s="19" t="e">
        <f>VLOOKUP(A132,[1]!Tag[#Data],8,FALSE)</f>
        <v>#REF!</v>
      </c>
      <c r="C135" s="22" t="s">
        <v>65</v>
      </c>
      <c r="D135" s="25" t="e">
        <f>VLOOKUP(A132,[1]!Tag[#Data],12,FALSE)</f>
        <v>#REF!</v>
      </c>
      <c r="E135" s="34"/>
      <c r="F135" s="23" t="s">
        <v>63</v>
      </c>
      <c r="G135" s="19" t="e">
        <f>VLOOKUP(F132,[1]!Tag[#Data],8,FALSE)</f>
        <v>#REF!</v>
      </c>
      <c r="H135" s="22" t="s">
        <v>65</v>
      </c>
      <c r="I135" s="25" t="e">
        <f>VLOOKUP(F132,[1]!Tag[#Data],12,FALSE)</f>
        <v>#REF!</v>
      </c>
    </row>
    <row r="136" spans="1:9" ht="15" customHeight="1" x14ac:dyDescent="0.3">
      <c r="A136" s="23" t="s">
        <v>69</v>
      </c>
      <c r="B136" s="19" t="e">
        <f>VLOOKUP(A132,[1]!Tag[#Data],9,FALSE)</f>
        <v>#REF!</v>
      </c>
      <c r="C136" s="22" t="s">
        <v>66</v>
      </c>
      <c r="D136" s="25" t="e">
        <f>VLOOKUP(A132,[1]!Tag[#Data],13,FALSE)</f>
        <v>#REF!</v>
      </c>
      <c r="E136" s="34"/>
      <c r="F136" s="23" t="s">
        <v>69</v>
      </c>
      <c r="G136" s="19" t="e">
        <f>VLOOKUP(F132,[1]!Tag[#Data],9,FALSE)</f>
        <v>#REF!</v>
      </c>
      <c r="H136" s="22" t="s">
        <v>66</v>
      </c>
      <c r="I136" s="25" t="e">
        <f>VLOOKUP(F132,[1]!Tag[#Data],13,FALSE)</f>
        <v>#REF!</v>
      </c>
    </row>
    <row r="137" spans="1:9" ht="15" customHeight="1" x14ac:dyDescent="0.3">
      <c r="A137" s="23" t="s">
        <v>70</v>
      </c>
      <c r="B137" s="19" t="e">
        <f>VLOOKUP(A132,[1]!Tag[#Data],4,FALSE)</f>
        <v>#REF!</v>
      </c>
      <c r="C137" s="22" t="s">
        <v>67</v>
      </c>
      <c r="D137" s="26" t="e">
        <f>VLOOKUP(A132,[1]!Tag[#Data],14,FALSE)</f>
        <v>#REF!</v>
      </c>
      <c r="E137" s="35"/>
      <c r="F137" s="23" t="s">
        <v>70</v>
      </c>
      <c r="G137" s="19" t="e">
        <f>VLOOKUP(F132,[1]!Tag[#Data],4,FALSE)</f>
        <v>#REF!</v>
      </c>
      <c r="H137" s="22" t="s">
        <v>67</v>
      </c>
      <c r="I137" s="26" t="e">
        <f>VLOOKUP(F132,[1]!Tag[#Data],14,FALSE)</f>
        <v>#REF!</v>
      </c>
    </row>
    <row r="138" spans="1:9" ht="15" customHeight="1" thickBot="1" x14ac:dyDescent="0.35">
      <c r="A138" s="27" t="s">
        <v>71</v>
      </c>
      <c r="B138" s="28" t="e">
        <f>VLOOKUP(A132,[1]!Tag[#Data],10,FALSE)</f>
        <v>#REF!</v>
      </c>
      <c r="C138" s="29" t="s">
        <v>68</v>
      </c>
      <c r="D138" s="30" t="e">
        <f>VLOOKUP(A132,[1]!Tag[#Data],15,FALSE)</f>
        <v>#REF!</v>
      </c>
      <c r="E138" s="34"/>
      <c r="F138" s="27" t="s">
        <v>71</v>
      </c>
      <c r="G138" s="28" t="e">
        <f>VLOOKUP(F132,[1]!Tag[#Data],10,FALSE)</f>
        <v>#REF!</v>
      </c>
      <c r="H138" s="29" t="s">
        <v>68</v>
      </c>
      <c r="I138" s="30" t="e">
        <f>VLOOKUP(F132,[1]!Tag[#Data],15,FALSE)</f>
        <v>#REF!</v>
      </c>
    </row>
    <row r="139" spans="1:9" ht="15" customHeight="1" x14ac:dyDescent="0.3">
      <c r="A139" s="246" t="s">
        <v>72</v>
      </c>
      <c r="B139" s="246"/>
      <c r="C139" s="246"/>
      <c r="D139" s="246"/>
      <c r="E139" s="246"/>
      <c r="F139" s="246"/>
      <c r="G139" s="246"/>
      <c r="H139" s="246"/>
      <c r="I139" s="246"/>
    </row>
    <row r="140" spans="1:9" ht="15" customHeight="1" x14ac:dyDescent="0.3">
      <c r="A140" s="246"/>
      <c r="B140" s="246"/>
      <c r="C140" s="246"/>
      <c r="D140" s="246"/>
      <c r="E140" s="246"/>
      <c r="F140" s="246"/>
      <c r="G140" s="246"/>
      <c r="H140" s="246"/>
      <c r="I140" s="246"/>
    </row>
    <row r="141" spans="1:9" ht="15" customHeight="1" thickBot="1" x14ac:dyDescent="0.35">
      <c r="A141" s="246"/>
      <c r="B141" s="246"/>
      <c r="C141" s="246"/>
      <c r="D141" s="246"/>
      <c r="E141" s="246"/>
      <c r="F141" s="246"/>
      <c r="G141" s="246"/>
      <c r="H141" s="246"/>
      <c r="I141" s="246"/>
    </row>
    <row r="142" spans="1:9" ht="15" customHeight="1" x14ac:dyDescent="0.3">
      <c r="A142" s="236" t="s">
        <v>59</v>
      </c>
      <c r="B142" s="237"/>
      <c r="C142" s="251" t="s">
        <v>60</v>
      </c>
      <c r="D142" s="252"/>
      <c r="F142" s="236" t="s">
        <v>59</v>
      </c>
      <c r="G142" s="237"/>
      <c r="H142" s="251" t="s">
        <v>60</v>
      </c>
      <c r="I142" s="252"/>
    </row>
    <row r="143" spans="1:9" ht="15" customHeight="1" x14ac:dyDescent="0.3">
      <c r="A143" s="240" t="str">
        <f>'Mix Worksheet'!$D$43</f>
        <v>-</v>
      </c>
      <c r="B143" s="241"/>
      <c r="C143" s="247" t="e">
        <f>VLOOKUP(A143,[1]!Tag[#Data],5,FALSE)</f>
        <v>#REF!</v>
      </c>
      <c r="D143" s="248"/>
      <c r="F143" s="240" t="str">
        <f>'Mix Worksheet'!$D$44</f>
        <v>-</v>
      </c>
      <c r="G143" s="241"/>
      <c r="H143" s="247" t="e">
        <f>VLOOKUP(F143,[1]!Tag[#Data],5,FALSE)</f>
        <v>#REF!</v>
      </c>
      <c r="I143" s="248"/>
    </row>
    <row r="144" spans="1:9" ht="15" customHeight="1" x14ac:dyDescent="0.3">
      <c r="A144" s="23" t="s">
        <v>61</v>
      </c>
      <c r="B144" s="19" t="e">
        <f>VLOOKUP(A143,[1]!Tag[#Data],6,FALSE)</f>
        <v>#REF!</v>
      </c>
      <c r="C144" s="21" t="s">
        <v>38</v>
      </c>
      <c r="D144" s="24" t="e">
        <f>VLOOKUP(A143,[1]!Tag[#Data],3,FALSE)</f>
        <v>#REF!</v>
      </c>
      <c r="E144" s="33"/>
      <c r="F144" s="23" t="s">
        <v>61</v>
      </c>
      <c r="G144" s="19" t="e">
        <f>VLOOKUP(F143,[1]!Tag[#Data],6,FALSE)</f>
        <v>#REF!</v>
      </c>
      <c r="H144" s="21" t="s">
        <v>38</v>
      </c>
      <c r="I144" s="24" t="e">
        <f>VLOOKUP(F143,[1]!Tag[#Data],3,FALSE)</f>
        <v>#REF!</v>
      </c>
    </row>
    <row r="145" spans="1:9" ht="15" customHeight="1" x14ac:dyDescent="0.3">
      <c r="A145" s="23" t="s">
        <v>62</v>
      </c>
      <c r="B145" s="19" t="e">
        <f>VLOOKUP(A143,[1]!Tag[#Data],7,FALSE)</f>
        <v>#REF!</v>
      </c>
      <c r="C145" s="22" t="s">
        <v>64</v>
      </c>
      <c r="D145" s="25" t="e">
        <f>VLOOKUP(A143,[1]!Tag[#Data],11,FALSE)</f>
        <v>#REF!</v>
      </c>
      <c r="E145" s="34"/>
      <c r="F145" s="23" t="s">
        <v>62</v>
      </c>
      <c r="G145" s="19" t="e">
        <f>VLOOKUP(F143,[1]!Tag[#Data],7,FALSE)</f>
        <v>#REF!</v>
      </c>
      <c r="H145" s="22" t="s">
        <v>64</v>
      </c>
      <c r="I145" s="25" t="e">
        <f>VLOOKUP(F143,[1]!Tag[#Data],11,FALSE)</f>
        <v>#REF!</v>
      </c>
    </row>
    <row r="146" spans="1:9" ht="15" customHeight="1" x14ac:dyDescent="0.3">
      <c r="A146" s="23" t="s">
        <v>63</v>
      </c>
      <c r="B146" s="19" t="e">
        <f>VLOOKUP(A143,[1]!Tag[#Data],8,FALSE)</f>
        <v>#REF!</v>
      </c>
      <c r="C146" s="22" t="s">
        <v>65</v>
      </c>
      <c r="D146" s="25" t="e">
        <f>VLOOKUP(A143,[1]!Tag[#Data],12,FALSE)</f>
        <v>#REF!</v>
      </c>
      <c r="E146" s="34"/>
      <c r="F146" s="23" t="s">
        <v>63</v>
      </c>
      <c r="G146" s="19" t="e">
        <f>VLOOKUP(F143,[1]!Tag[#Data],8,FALSE)</f>
        <v>#REF!</v>
      </c>
      <c r="H146" s="22" t="s">
        <v>65</v>
      </c>
      <c r="I146" s="25" t="e">
        <f>VLOOKUP(F143,[1]!Tag[#Data],12,FALSE)</f>
        <v>#REF!</v>
      </c>
    </row>
    <row r="147" spans="1:9" ht="15" customHeight="1" x14ac:dyDescent="0.3">
      <c r="A147" s="23" t="s">
        <v>69</v>
      </c>
      <c r="B147" s="19" t="e">
        <f>VLOOKUP(A143,[1]!Tag[#Data],9,FALSE)</f>
        <v>#REF!</v>
      </c>
      <c r="C147" s="22" t="s">
        <v>66</v>
      </c>
      <c r="D147" s="25" t="e">
        <f>VLOOKUP(A143,[1]!Tag[#Data],13,FALSE)</f>
        <v>#REF!</v>
      </c>
      <c r="E147" s="34"/>
      <c r="F147" s="23" t="s">
        <v>69</v>
      </c>
      <c r="G147" s="19" t="e">
        <f>VLOOKUP(F143,[1]!Tag[#Data],9,FALSE)</f>
        <v>#REF!</v>
      </c>
      <c r="H147" s="22" t="s">
        <v>66</v>
      </c>
      <c r="I147" s="25" t="e">
        <f>VLOOKUP(F143,[1]!Tag[#Data],13,FALSE)</f>
        <v>#REF!</v>
      </c>
    </row>
    <row r="148" spans="1:9" ht="15" customHeight="1" x14ac:dyDescent="0.3">
      <c r="A148" s="23" t="s">
        <v>70</v>
      </c>
      <c r="B148" s="19" t="e">
        <f>VLOOKUP(A143,[1]!Tag[#Data],4,FALSE)</f>
        <v>#REF!</v>
      </c>
      <c r="C148" s="22" t="s">
        <v>67</v>
      </c>
      <c r="D148" s="26" t="e">
        <f>VLOOKUP(A143,[1]!Tag[#Data],14,FALSE)</f>
        <v>#REF!</v>
      </c>
      <c r="E148" s="35"/>
      <c r="F148" s="23" t="s">
        <v>70</v>
      </c>
      <c r="G148" s="19" t="e">
        <f>VLOOKUP(F143,[1]!Tag[#Data],4,FALSE)</f>
        <v>#REF!</v>
      </c>
      <c r="H148" s="22" t="s">
        <v>67</v>
      </c>
      <c r="I148" s="26" t="e">
        <f>VLOOKUP(F143,[1]!Tag[#Data],14,FALSE)</f>
        <v>#REF!</v>
      </c>
    </row>
    <row r="149" spans="1:9" ht="15" customHeight="1" thickBot="1" x14ac:dyDescent="0.35">
      <c r="A149" s="27" t="s">
        <v>71</v>
      </c>
      <c r="B149" s="28" t="e">
        <f>VLOOKUP(A143,[1]!Tag[#Data],10,FALSE)</f>
        <v>#REF!</v>
      </c>
      <c r="C149" s="29" t="s">
        <v>68</v>
      </c>
      <c r="D149" s="30" t="e">
        <f>VLOOKUP(A143,[1]!Tag[#Data],15,FALSE)</f>
        <v>#REF!</v>
      </c>
      <c r="E149" s="34"/>
      <c r="F149" s="27" t="s">
        <v>71</v>
      </c>
      <c r="G149" s="28" t="e">
        <f>VLOOKUP(F143,[1]!Tag[#Data],10,FALSE)</f>
        <v>#REF!</v>
      </c>
      <c r="H149" s="29" t="s">
        <v>68</v>
      </c>
      <c r="I149" s="30" t="e">
        <f>VLOOKUP(F143,[1]!Tag[#Data],15,FALSE)</f>
        <v>#REF!</v>
      </c>
    </row>
    <row r="150" spans="1:9" ht="15" customHeight="1" thickBot="1" x14ac:dyDescent="0.35"/>
    <row r="151" spans="1:9" ht="15" customHeight="1" x14ac:dyDescent="0.3">
      <c r="A151" s="236" t="s">
        <v>59</v>
      </c>
      <c r="B151" s="237"/>
      <c r="C151" s="251" t="s">
        <v>60</v>
      </c>
      <c r="D151" s="252"/>
      <c r="F151" s="236" t="s">
        <v>59</v>
      </c>
      <c r="G151" s="237"/>
      <c r="H151" s="251" t="s">
        <v>60</v>
      </c>
      <c r="I151" s="252"/>
    </row>
    <row r="152" spans="1:9" ht="15" customHeight="1" x14ac:dyDescent="0.3">
      <c r="A152" s="240" t="str">
        <f>'Mix Worksheet'!$D$45</f>
        <v>-</v>
      </c>
      <c r="B152" s="241"/>
      <c r="C152" s="247" t="e">
        <f>VLOOKUP(A152,[1]!Tag[#Data],5,FALSE)</f>
        <v>#REF!</v>
      </c>
      <c r="D152" s="248"/>
      <c r="F152" s="240" t="str">
        <f>'Mix Worksheet'!$D$46</f>
        <v>-</v>
      </c>
      <c r="G152" s="241"/>
      <c r="H152" s="247" t="e">
        <f>VLOOKUP(F152,[1]!Tag[#Data],5,FALSE)</f>
        <v>#REF!</v>
      </c>
      <c r="I152" s="248"/>
    </row>
    <row r="153" spans="1:9" ht="15" customHeight="1" x14ac:dyDescent="0.3">
      <c r="A153" s="23" t="s">
        <v>61</v>
      </c>
      <c r="B153" s="19" t="e">
        <f>VLOOKUP(A152,[1]!Tag[#Data],6,FALSE)</f>
        <v>#REF!</v>
      </c>
      <c r="C153" s="21" t="s">
        <v>38</v>
      </c>
      <c r="D153" s="24" t="e">
        <f>VLOOKUP(A152,[1]!Tag[#Data],3,FALSE)</f>
        <v>#REF!</v>
      </c>
      <c r="E153" s="33"/>
      <c r="F153" s="23" t="s">
        <v>61</v>
      </c>
      <c r="G153" s="19" t="e">
        <f>VLOOKUP(F152,[1]!Tag[#Data],6,FALSE)</f>
        <v>#REF!</v>
      </c>
      <c r="H153" s="21" t="s">
        <v>38</v>
      </c>
      <c r="I153" s="24" t="e">
        <f>VLOOKUP(F152,[1]!Tag[#Data],3,FALSE)</f>
        <v>#REF!</v>
      </c>
    </row>
    <row r="154" spans="1:9" ht="15" customHeight="1" x14ac:dyDescent="0.3">
      <c r="A154" s="23" t="s">
        <v>62</v>
      </c>
      <c r="B154" s="19" t="e">
        <f>VLOOKUP(A152,[1]!Tag[#Data],7,FALSE)</f>
        <v>#REF!</v>
      </c>
      <c r="C154" s="22" t="s">
        <v>64</v>
      </c>
      <c r="D154" s="25" t="e">
        <f>VLOOKUP(A152,[1]!Tag[#Data],11,FALSE)</f>
        <v>#REF!</v>
      </c>
      <c r="E154" s="34"/>
      <c r="F154" s="23" t="s">
        <v>62</v>
      </c>
      <c r="G154" s="19" t="e">
        <f>VLOOKUP(F152,[1]!Tag[#Data],7,FALSE)</f>
        <v>#REF!</v>
      </c>
      <c r="H154" s="22" t="s">
        <v>64</v>
      </c>
      <c r="I154" s="25" t="e">
        <f>VLOOKUP(F152,[1]!Tag[#Data],11,FALSE)</f>
        <v>#REF!</v>
      </c>
    </row>
    <row r="155" spans="1:9" ht="15" customHeight="1" x14ac:dyDescent="0.3">
      <c r="A155" s="23" t="s">
        <v>63</v>
      </c>
      <c r="B155" s="19" t="e">
        <f>VLOOKUP(A152,[1]!Tag[#Data],8,FALSE)</f>
        <v>#REF!</v>
      </c>
      <c r="C155" s="22" t="s">
        <v>65</v>
      </c>
      <c r="D155" s="25" t="e">
        <f>VLOOKUP(A152,[1]!Tag[#Data],12,FALSE)</f>
        <v>#REF!</v>
      </c>
      <c r="E155" s="34"/>
      <c r="F155" s="23" t="s">
        <v>63</v>
      </c>
      <c r="G155" s="19" t="e">
        <f>VLOOKUP(F152,[1]!Tag[#Data],8,FALSE)</f>
        <v>#REF!</v>
      </c>
      <c r="H155" s="22" t="s">
        <v>65</v>
      </c>
      <c r="I155" s="25" t="e">
        <f>VLOOKUP(F152,[1]!Tag[#Data],12,FALSE)</f>
        <v>#REF!</v>
      </c>
    </row>
    <row r="156" spans="1:9" ht="15" customHeight="1" x14ac:dyDescent="0.3">
      <c r="A156" s="23" t="s">
        <v>69</v>
      </c>
      <c r="B156" s="19" t="e">
        <f>VLOOKUP(A152,[1]!Tag[#Data],9,FALSE)</f>
        <v>#REF!</v>
      </c>
      <c r="C156" s="22" t="s">
        <v>66</v>
      </c>
      <c r="D156" s="25" t="e">
        <f>VLOOKUP(A152,[1]!Tag[#Data],13,FALSE)</f>
        <v>#REF!</v>
      </c>
      <c r="E156" s="34"/>
      <c r="F156" s="23" t="s">
        <v>69</v>
      </c>
      <c r="G156" s="19" t="e">
        <f>VLOOKUP(F152,[1]!Tag[#Data],9,FALSE)</f>
        <v>#REF!</v>
      </c>
      <c r="H156" s="22" t="s">
        <v>66</v>
      </c>
      <c r="I156" s="25" t="e">
        <f>VLOOKUP(F152,[1]!Tag[#Data],13,FALSE)</f>
        <v>#REF!</v>
      </c>
    </row>
    <row r="157" spans="1:9" ht="15" customHeight="1" x14ac:dyDescent="0.3">
      <c r="A157" s="23" t="s">
        <v>70</v>
      </c>
      <c r="B157" s="19" t="e">
        <f>VLOOKUP(A152,[1]!Tag[#Data],4,FALSE)</f>
        <v>#REF!</v>
      </c>
      <c r="C157" s="22" t="s">
        <v>67</v>
      </c>
      <c r="D157" s="26" t="e">
        <f>VLOOKUP(A152,[1]!Tag[#Data],14,FALSE)</f>
        <v>#REF!</v>
      </c>
      <c r="E157" s="35"/>
      <c r="F157" s="23" t="s">
        <v>70</v>
      </c>
      <c r="G157" s="19" t="e">
        <f>VLOOKUP(F152,[1]!Tag[#Data],4,FALSE)</f>
        <v>#REF!</v>
      </c>
      <c r="H157" s="22" t="s">
        <v>67</v>
      </c>
      <c r="I157" s="26" t="e">
        <f>VLOOKUP(F152,[1]!Tag[#Data],14,FALSE)</f>
        <v>#REF!</v>
      </c>
    </row>
    <row r="158" spans="1:9" ht="15" customHeight="1" thickBot="1" x14ac:dyDescent="0.35">
      <c r="A158" s="27" t="s">
        <v>71</v>
      </c>
      <c r="B158" s="28" t="e">
        <f>VLOOKUP(A152,[1]!Tag[#Data],10,FALSE)</f>
        <v>#REF!</v>
      </c>
      <c r="C158" s="29" t="s">
        <v>68</v>
      </c>
      <c r="D158" s="30" t="e">
        <f>VLOOKUP(A152,[1]!Tag[#Data],15,FALSE)</f>
        <v>#REF!</v>
      </c>
      <c r="E158" s="34"/>
      <c r="F158" s="27" t="s">
        <v>71</v>
      </c>
      <c r="G158" s="28" t="e">
        <f>VLOOKUP(F152,[1]!Tag[#Data],10,FALSE)</f>
        <v>#REF!</v>
      </c>
      <c r="H158" s="29" t="s">
        <v>68</v>
      </c>
      <c r="I158" s="30" t="e">
        <f>VLOOKUP(F152,[1]!Tag[#Data],15,FALSE)</f>
        <v>#REF!</v>
      </c>
    </row>
    <row r="159" spans="1:9" ht="15" customHeight="1" thickBot="1" x14ac:dyDescent="0.35"/>
    <row r="160" spans="1:9" ht="15" customHeight="1" x14ac:dyDescent="0.3">
      <c r="A160" s="236" t="s">
        <v>59</v>
      </c>
      <c r="B160" s="237"/>
      <c r="C160" s="251" t="s">
        <v>60</v>
      </c>
      <c r="D160" s="252"/>
      <c r="F160" s="236" t="s">
        <v>59</v>
      </c>
      <c r="G160" s="237"/>
      <c r="H160" s="251" t="s">
        <v>60</v>
      </c>
      <c r="I160" s="252"/>
    </row>
    <row r="161" spans="1:9" ht="15" customHeight="1" x14ac:dyDescent="0.3">
      <c r="A161" s="240" t="str">
        <f>'Mix Worksheet'!$D$47</f>
        <v>-</v>
      </c>
      <c r="B161" s="241"/>
      <c r="C161" s="247" t="e">
        <f>VLOOKUP(A161,[1]!Tag[#Data],5,FALSE)</f>
        <v>#REF!</v>
      </c>
      <c r="D161" s="248"/>
      <c r="F161" s="240" t="str">
        <f>'Mix Worksheet'!$D$48</f>
        <v>-</v>
      </c>
      <c r="G161" s="241"/>
      <c r="H161" s="247" t="e">
        <f>VLOOKUP(F161,[1]!Tag[#Data],5,FALSE)</f>
        <v>#REF!</v>
      </c>
      <c r="I161" s="248"/>
    </row>
    <row r="162" spans="1:9" ht="15" customHeight="1" x14ac:dyDescent="0.3">
      <c r="A162" s="23" t="s">
        <v>61</v>
      </c>
      <c r="B162" s="19" t="e">
        <f>VLOOKUP(A161,[1]!Tag[#Data],6,FALSE)</f>
        <v>#REF!</v>
      </c>
      <c r="C162" s="21" t="s">
        <v>38</v>
      </c>
      <c r="D162" s="24" t="e">
        <f>VLOOKUP(A161,[1]!Tag[#Data],3,FALSE)</f>
        <v>#REF!</v>
      </c>
      <c r="E162" s="33"/>
      <c r="F162" s="23" t="s">
        <v>61</v>
      </c>
      <c r="G162" s="19" t="e">
        <f>VLOOKUP(F161,[1]!Tag[#Data],6,FALSE)</f>
        <v>#REF!</v>
      </c>
      <c r="H162" s="21" t="s">
        <v>38</v>
      </c>
      <c r="I162" s="24" t="e">
        <f>VLOOKUP(F161,[1]!Tag[#Data],3,FALSE)</f>
        <v>#REF!</v>
      </c>
    </row>
    <row r="163" spans="1:9" ht="15" customHeight="1" x14ac:dyDescent="0.3">
      <c r="A163" s="23" t="s">
        <v>62</v>
      </c>
      <c r="B163" s="19" t="e">
        <f>VLOOKUP(A161,[1]!Tag[#Data],7,FALSE)</f>
        <v>#REF!</v>
      </c>
      <c r="C163" s="22" t="s">
        <v>64</v>
      </c>
      <c r="D163" s="25" t="e">
        <f>VLOOKUP(A161,[1]!Tag[#Data],11,FALSE)</f>
        <v>#REF!</v>
      </c>
      <c r="E163" s="34"/>
      <c r="F163" s="23" t="s">
        <v>62</v>
      </c>
      <c r="G163" s="19" t="e">
        <f>VLOOKUP(F161,[1]!Tag[#Data],7,FALSE)</f>
        <v>#REF!</v>
      </c>
      <c r="H163" s="22" t="s">
        <v>64</v>
      </c>
      <c r="I163" s="25" t="e">
        <f>VLOOKUP(F161,[1]!Tag[#Data],11,FALSE)</f>
        <v>#REF!</v>
      </c>
    </row>
    <row r="164" spans="1:9" ht="15" customHeight="1" x14ac:dyDescent="0.3">
      <c r="A164" s="23" t="s">
        <v>63</v>
      </c>
      <c r="B164" s="19" t="e">
        <f>VLOOKUP(A161,[1]!Tag[#Data],8,FALSE)</f>
        <v>#REF!</v>
      </c>
      <c r="C164" s="22" t="s">
        <v>65</v>
      </c>
      <c r="D164" s="25" t="e">
        <f>VLOOKUP(A161,[1]!Tag[#Data],12,FALSE)</f>
        <v>#REF!</v>
      </c>
      <c r="E164" s="34"/>
      <c r="F164" s="23" t="s">
        <v>63</v>
      </c>
      <c r="G164" s="19" t="e">
        <f>VLOOKUP(F161,[1]!Tag[#Data],8,FALSE)</f>
        <v>#REF!</v>
      </c>
      <c r="H164" s="22" t="s">
        <v>65</v>
      </c>
      <c r="I164" s="25" t="e">
        <f>VLOOKUP(F161,[1]!Tag[#Data],12,FALSE)</f>
        <v>#REF!</v>
      </c>
    </row>
    <row r="165" spans="1:9" ht="15" customHeight="1" x14ac:dyDescent="0.3">
      <c r="A165" s="23" t="s">
        <v>69</v>
      </c>
      <c r="B165" s="19" t="e">
        <f>VLOOKUP(A161,[1]!Tag[#Data],9,FALSE)</f>
        <v>#REF!</v>
      </c>
      <c r="C165" s="22" t="s">
        <v>66</v>
      </c>
      <c r="D165" s="25" t="e">
        <f>VLOOKUP(A161,[1]!Tag[#Data],13,FALSE)</f>
        <v>#REF!</v>
      </c>
      <c r="E165" s="34"/>
      <c r="F165" s="23" t="s">
        <v>69</v>
      </c>
      <c r="G165" s="19" t="e">
        <f>VLOOKUP(F161,[1]!Tag[#Data],9,FALSE)</f>
        <v>#REF!</v>
      </c>
      <c r="H165" s="22" t="s">
        <v>66</v>
      </c>
      <c r="I165" s="25" t="e">
        <f>VLOOKUP(F161,[1]!Tag[#Data],13,FALSE)</f>
        <v>#REF!</v>
      </c>
    </row>
    <row r="166" spans="1:9" ht="15" customHeight="1" x14ac:dyDescent="0.3">
      <c r="A166" s="23" t="s">
        <v>70</v>
      </c>
      <c r="B166" s="19" t="e">
        <f>VLOOKUP(A161,[1]!Tag[#Data],4,FALSE)</f>
        <v>#REF!</v>
      </c>
      <c r="C166" s="22" t="s">
        <v>67</v>
      </c>
      <c r="D166" s="26" t="e">
        <f>VLOOKUP(A161,[1]!Tag[#Data],14,FALSE)</f>
        <v>#REF!</v>
      </c>
      <c r="E166" s="35"/>
      <c r="F166" s="23" t="s">
        <v>70</v>
      </c>
      <c r="G166" s="19" t="e">
        <f>VLOOKUP(F161,[1]!Tag[#Data],4,FALSE)</f>
        <v>#REF!</v>
      </c>
      <c r="H166" s="22" t="s">
        <v>67</v>
      </c>
      <c r="I166" s="26" t="e">
        <f>VLOOKUP(F161,[1]!Tag[#Data],14,FALSE)</f>
        <v>#REF!</v>
      </c>
    </row>
    <row r="167" spans="1:9" ht="15" customHeight="1" thickBot="1" x14ac:dyDescent="0.35">
      <c r="A167" s="27" t="s">
        <v>71</v>
      </c>
      <c r="B167" s="28" t="e">
        <f>VLOOKUP(A161,[1]!Tag[#Data],10,FALSE)</f>
        <v>#REF!</v>
      </c>
      <c r="C167" s="29" t="s">
        <v>68</v>
      </c>
      <c r="D167" s="30" t="e">
        <f>VLOOKUP(A161,[1]!Tag[#Data],15,FALSE)</f>
        <v>#REF!</v>
      </c>
      <c r="E167" s="34"/>
      <c r="F167" s="27" t="s">
        <v>71</v>
      </c>
      <c r="G167" s="28" t="e">
        <f>VLOOKUP(F161,[1]!Tag[#Data],10,FALSE)</f>
        <v>#REF!</v>
      </c>
      <c r="H167" s="29" t="s">
        <v>68</v>
      </c>
      <c r="I167" s="30" t="e">
        <f>VLOOKUP(F161,[1]!Tag[#Data],15,FALSE)</f>
        <v>#REF!</v>
      </c>
    </row>
    <row r="168" spans="1:9" ht="15" customHeight="1" thickBot="1" x14ac:dyDescent="0.35"/>
    <row r="169" spans="1:9" ht="15" customHeight="1" x14ac:dyDescent="0.3">
      <c r="A169" s="236" t="s">
        <v>59</v>
      </c>
      <c r="B169" s="237"/>
      <c r="C169" s="251" t="s">
        <v>60</v>
      </c>
      <c r="D169" s="252"/>
      <c r="F169" s="236" t="s">
        <v>59</v>
      </c>
      <c r="G169" s="237"/>
      <c r="H169" s="251" t="s">
        <v>60</v>
      </c>
      <c r="I169" s="252"/>
    </row>
    <row r="170" spans="1:9" ht="15" customHeight="1" x14ac:dyDescent="0.3">
      <c r="A170" s="240" t="str">
        <f>'Mix Worksheet'!$D$49</f>
        <v>-</v>
      </c>
      <c r="B170" s="241"/>
      <c r="C170" s="247" t="e">
        <f>VLOOKUP(A170,[1]!Tag[#Data],5,FALSE)</f>
        <v>#REF!</v>
      </c>
      <c r="D170" s="248"/>
      <c r="F170" s="240" t="str">
        <f>'Mix Worksheet'!$D$50</f>
        <v>-</v>
      </c>
      <c r="G170" s="241"/>
      <c r="H170" s="247" t="e">
        <f>VLOOKUP(F170,[1]!Tag[#Data],5,FALSE)</f>
        <v>#REF!</v>
      </c>
      <c r="I170" s="248"/>
    </row>
    <row r="171" spans="1:9" ht="15" customHeight="1" x14ac:dyDescent="0.3">
      <c r="A171" s="23" t="s">
        <v>61</v>
      </c>
      <c r="B171" s="19" t="e">
        <f>VLOOKUP(A170,[1]!Tag[#Data],6,FALSE)</f>
        <v>#REF!</v>
      </c>
      <c r="C171" s="21" t="s">
        <v>38</v>
      </c>
      <c r="D171" s="24" t="e">
        <f>VLOOKUP(A170,[1]!Tag[#Data],3,FALSE)</f>
        <v>#REF!</v>
      </c>
      <c r="E171" s="33"/>
      <c r="F171" s="23" t="s">
        <v>61</v>
      </c>
      <c r="G171" s="19" t="e">
        <f>VLOOKUP(F170,[1]!Tag[#Data],6,FALSE)</f>
        <v>#REF!</v>
      </c>
      <c r="H171" s="21" t="s">
        <v>38</v>
      </c>
      <c r="I171" s="24" t="e">
        <f>VLOOKUP(F170,[1]!Tag[#Data],3,FALSE)</f>
        <v>#REF!</v>
      </c>
    </row>
    <row r="172" spans="1:9" ht="15" customHeight="1" x14ac:dyDescent="0.3">
      <c r="A172" s="23" t="s">
        <v>62</v>
      </c>
      <c r="B172" s="19" t="e">
        <f>VLOOKUP(A170,[1]!Tag[#Data],7,FALSE)</f>
        <v>#REF!</v>
      </c>
      <c r="C172" s="22" t="s">
        <v>64</v>
      </c>
      <c r="D172" s="25" t="e">
        <f>VLOOKUP(A170,[1]!Tag[#Data],11,FALSE)</f>
        <v>#REF!</v>
      </c>
      <c r="E172" s="34"/>
      <c r="F172" s="23" t="s">
        <v>62</v>
      </c>
      <c r="G172" s="19" t="e">
        <f>VLOOKUP(F170,[1]!Tag[#Data],7,FALSE)</f>
        <v>#REF!</v>
      </c>
      <c r="H172" s="22" t="s">
        <v>64</v>
      </c>
      <c r="I172" s="25" t="e">
        <f>VLOOKUP(F170,[1]!Tag[#Data],11,FALSE)</f>
        <v>#REF!</v>
      </c>
    </row>
    <row r="173" spans="1:9" ht="15" customHeight="1" x14ac:dyDescent="0.3">
      <c r="A173" s="23" t="s">
        <v>63</v>
      </c>
      <c r="B173" s="19" t="e">
        <f>VLOOKUP(A170,[1]!Tag[#Data],8,FALSE)</f>
        <v>#REF!</v>
      </c>
      <c r="C173" s="22" t="s">
        <v>65</v>
      </c>
      <c r="D173" s="25" t="e">
        <f>VLOOKUP(A170,[1]!Tag[#Data],12,FALSE)</f>
        <v>#REF!</v>
      </c>
      <c r="E173" s="34"/>
      <c r="F173" s="23" t="s">
        <v>63</v>
      </c>
      <c r="G173" s="19" t="e">
        <f>VLOOKUP(F170,[1]!Tag[#Data],8,FALSE)</f>
        <v>#REF!</v>
      </c>
      <c r="H173" s="22" t="s">
        <v>65</v>
      </c>
      <c r="I173" s="25" t="e">
        <f>VLOOKUP(F170,[1]!Tag[#Data],12,FALSE)</f>
        <v>#REF!</v>
      </c>
    </row>
    <row r="174" spans="1:9" ht="15" customHeight="1" x14ac:dyDescent="0.3">
      <c r="A174" s="23" t="s">
        <v>69</v>
      </c>
      <c r="B174" s="19" t="e">
        <f>VLOOKUP(A170,[1]!Tag[#Data],9,FALSE)</f>
        <v>#REF!</v>
      </c>
      <c r="C174" s="22" t="s">
        <v>66</v>
      </c>
      <c r="D174" s="25" t="e">
        <f>VLOOKUP(A170,[1]!Tag[#Data],13,FALSE)</f>
        <v>#REF!</v>
      </c>
      <c r="E174" s="34"/>
      <c r="F174" s="23" t="s">
        <v>69</v>
      </c>
      <c r="G174" s="19" t="e">
        <f>VLOOKUP(F170,[1]!Tag[#Data],9,FALSE)</f>
        <v>#REF!</v>
      </c>
      <c r="H174" s="22" t="s">
        <v>66</v>
      </c>
      <c r="I174" s="25" t="e">
        <f>VLOOKUP(F170,[1]!Tag[#Data],13,FALSE)</f>
        <v>#REF!</v>
      </c>
    </row>
    <row r="175" spans="1:9" ht="15" customHeight="1" x14ac:dyDescent="0.3">
      <c r="A175" s="23" t="s">
        <v>70</v>
      </c>
      <c r="B175" s="19" t="e">
        <f>VLOOKUP(A170,[1]!Tag[#Data],4,FALSE)</f>
        <v>#REF!</v>
      </c>
      <c r="C175" s="22" t="s">
        <v>67</v>
      </c>
      <c r="D175" s="26" t="e">
        <f>VLOOKUP(A170,[1]!Tag[#Data],14,FALSE)</f>
        <v>#REF!</v>
      </c>
      <c r="E175" s="35"/>
      <c r="F175" s="23" t="s">
        <v>70</v>
      </c>
      <c r="G175" s="19" t="e">
        <f>VLOOKUP(F170,[1]!Tag[#Data],4,FALSE)</f>
        <v>#REF!</v>
      </c>
      <c r="H175" s="22" t="s">
        <v>67</v>
      </c>
      <c r="I175" s="26" t="e">
        <f>VLOOKUP(F170,[1]!Tag[#Data],14,FALSE)</f>
        <v>#REF!</v>
      </c>
    </row>
    <row r="176" spans="1:9" ht="15" customHeight="1" thickBot="1" x14ac:dyDescent="0.35">
      <c r="A176" s="27" t="s">
        <v>71</v>
      </c>
      <c r="B176" s="28" t="e">
        <f>VLOOKUP(A170,[1]!Tag[#Data],10,FALSE)</f>
        <v>#REF!</v>
      </c>
      <c r="C176" s="29" t="s">
        <v>68</v>
      </c>
      <c r="D176" s="30" t="e">
        <f>VLOOKUP(A170,[1]!Tag[#Data],15,FALSE)</f>
        <v>#REF!</v>
      </c>
      <c r="E176" s="34"/>
      <c r="F176" s="27" t="s">
        <v>71</v>
      </c>
      <c r="G176" s="28" t="e">
        <f>VLOOKUP(F170,[1]!Tag[#Data],10,FALSE)</f>
        <v>#REF!</v>
      </c>
      <c r="H176" s="29" t="s">
        <v>68</v>
      </c>
      <c r="I176" s="30" t="e">
        <f>VLOOKUP(F170,[1]!Tag[#Data],15,FALSE)</f>
        <v>#REF!</v>
      </c>
    </row>
    <row r="177" spans="1:9" ht="15" customHeight="1" thickBot="1" x14ac:dyDescent="0.35"/>
    <row r="178" spans="1:9" ht="15" customHeight="1" x14ac:dyDescent="0.3">
      <c r="A178" s="250" t="s">
        <v>59</v>
      </c>
      <c r="B178" s="251"/>
      <c r="C178" s="251" t="s">
        <v>60</v>
      </c>
      <c r="D178" s="252"/>
      <c r="E178" s="31"/>
      <c r="F178" s="250" t="s">
        <v>59</v>
      </c>
      <c r="G178" s="251"/>
      <c r="H178" s="238" t="s">
        <v>60</v>
      </c>
      <c r="I178" s="239"/>
    </row>
    <row r="179" spans="1:9" ht="15" customHeight="1" x14ac:dyDescent="0.3">
      <c r="A179" s="249" t="str">
        <f>'Mix Worksheet'!$D$51</f>
        <v>-</v>
      </c>
      <c r="B179" s="247"/>
      <c r="C179" s="247" t="e">
        <f>VLOOKUP(A179,[1]!Tag[#Data],5,FALSE)</f>
        <v>#REF!</v>
      </c>
      <c r="D179" s="248"/>
      <c r="E179" s="32"/>
      <c r="F179" s="240" t="str">
        <f>'Mix Worksheet'!$D$52</f>
        <v>-</v>
      </c>
      <c r="G179" s="241"/>
      <c r="H179" s="242" t="e">
        <f>VLOOKUP(F179,[1]!Tag[#Data],5,FALSE)</f>
        <v>#REF!</v>
      </c>
      <c r="I179" s="243"/>
    </row>
    <row r="180" spans="1:9" ht="15" customHeight="1" x14ac:dyDescent="0.3">
      <c r="A180" s="23" t="s">
        <v>61</v>
      </c>
      <c r="B180" s="19" t="e">
        <f>VLOOKUP(A179,[1]!Tag[#Data],6,FALSE)</f>
        <v>#REF!</v>
      </c>
      <c r="C180" s="21" t="s">
        <v>38</v>
      </c>
      <c r="D180" s="24" t="e">
        <f>VLOOKUP(A179,[1]!Tag[#Data],3,FALSE)</f>
        <v>#REF!</v>
      </c>
      <c r="E180" s="33"/>
      <c r="F180" s="23" t="s">
        <v>61</v>
      </c>
      <c r="G180" s="19" t="e">
        <f>VLOOKUP(F179,[1]!Tag[#Data],6,FALSE)</f>
        <v>#REF!</v>
      </c>
      <c r="H180" s="21" t="s">
        <v>38</v>
      </c>
      <c r="I180" s="24" t="e">
        <f>VLOOKUP(F179,[1]!Tag[#Data],3,FALSE)</f>
        <v>#REF!</v>
      </c>
    </row>
    <row r="181" spans="1:9" ht="15" customHeight="1" x14ac:dyDescent="0.3">
      <c r="A181" s="23" t="s">
        <v>62</v>
      </c>
      <c r="B181" s="19" t="e">
        <f>VLOOKUP(A179,[1]!Tag[#Data],7,FALSE)</f>
        <v>#REF!</v>
      </c>
      <c r="C181" s="22" t="s">
        <v>64</v>
      </c>
      <c r="D181" s="25" t="e">
        <f>VLOOKUP(A179,[1]!Tag[#Data],11,FALSE)</f>
        <v>#REF!</v>
      </c>
      <c r="E181" s="34"/>
      <c r="F181" s="23" t="s">
        <v>62</v>
      </c>
      <c r="G181" s="19" t="e">
        <f>VLOOKUP(F179,[1]!Tag[#Data],7,FALSE)</f>
        <v>#REF!</v>
      </c>
      <c r="H181" s="22" t="s">
        <v>64</v>
      </c>
      <c r="I181" s="25" t="e">
        <f>VLOOKUP(F179,[1]!Tag[#Data],11,FALSE)</f>
        <v>#REF!</v>
      </c>
    </row>
    <row r="182" spans="1:9" ht="15" customHeight="1" x14ac:dyDescent="0.3">
      <c r="A182" s="23" t="s">
        <v>63</v>
      </c>
      <c r="B182" s="19" t="e">
        <f>VLOOKUP(A179,[1]!Tag[#Data],8,FALSE)</f>
        <v>#REF!</v>
      </c>
      <c r="C182" s="22" t="s">
        <v>65</v>
      </c>
      <c r="D182" s="25" t="e">
        <f>VLOOKUP(A179,[1]!Tag[#Data],12,FALSE)</f>
        <v>#REF!</v>
      </c>
      <c r="E182" s="34"/>
      <c r="F182" s="23" t="s">
        <v>63</v>
      </c>
      <c r="G182" s="19" t="e">
        <f>VLOOKUP(F179,[1]!Tag[#Data],8,FALSE)</f>
        <v>#REF!</v>
      </c>
      <c r="H182" s="22" t="s">
        <v>65</v>
      </c>
      <c r="I182" s="25" t="e">
        <f>VLOOKUP(F179,[1]!Tag[#Data],12,FALSE)</f>
        <v>#REF!</v>
      </c>
    </row>
    <row r="183" spans="1:9" ht="15" customHeight="1" x14ac:dyDescent="0.3">
      <c r="A183" s="23" t="s">
        <v>69</v>
      </c>
      <c r="B183" s="19" t="e">
        <f>VLOOKUP(A179,[1]!Tag[#Data],9,FALSE)</f>
        <v>#REF!</v>
      </c>
      <c r="C183" s="22" t="s">
        <v>66</v>
      </c>
      <c r="D183" s="25" t="e">
        <f>VLOOKUP(A179,[1]!Tag[#Data],13,FALSE)</f>
        <v>#REF!</v>
      </c>
      <c r="E183" s="34"/>
      <c r="F183" s="23" t="s">
        <v>69</v>
      </c>
      <c r="G183" s="19" t="e">
        <f>VLOOKUP(F179,[1]!Tag[#Data],9,FALSE)</f>
        <v>#REF!</v>
      </c>
      <c r="H183" s="22" t="s">
        <v>66</v>
      </c>
      <c r="I183" s="25" t="e">
        <f>VLOOKUP(F179,[1]!Tag[#Data],13,FALSE)</f>
        <v>#REF!</v>
      </c>
    </row>
    <row r="184" spans="1:9" ht="15" customHeight="1" x14ac:dyDescent="0.3">
      <c r="A184" s="23" t="s">
        <v>70</v>
      </c>
      <c r="B184" s="19" t="e">
        <f>VLOOKUP(A179,[1]!Tag[#Data],4,FALSE)</f>
        <v>#REF!</v>
      </c>
      <c r="C184" s="22" t="s">
        <v>67</v>
      </c>
      <c r="D184" s="26" t="e">
        <f>VLOOKUP(A179,[1]!Tag[#Data],14,FALSE)</f>
        <v>#REF!</v>
      </c>
      <c r="E184" s="35"/>
      <c r="F184" s="23" t="s">
        <v>70</v>
      </c>
      <c r="G184" s="19" t="e">
        <f>VLOOKUP(F179,[1]!Tag[#Data],4,FALSE)</f>
        <v>#REF!</v>
      </c>
      <c r="H184" s="22" t="s">
        <v>67</v>
      </c>
      <c r="I184" s="26" t="e">
        <f>VLOOKUP(F179,[1]!Tag[#Data],14,FALSE)</f>
        <v>#REF!</v>
      </c>
    </row>
    <row r="185" spans="1:9" ht="15" customHeight="1" thickBot="1" x14ac:dyDescent="0.35">
      <c r="A185" s="27" t="s">
        <v>71</v>
      </c>
      <c r="B185" s="28" t="e">
        <f>VLOOKUP(A179,[1]!Tag[#Data],10,FALSE)</f>
        <v>#REF!</v>
      </c>
      <c r="C185" s="29" t="s">
        <v>68</v>
      </c>
      <c r="D185" s="30" t="e">
        <f>VLOOKUP(A179,[1]!Tag[#Data],15,FALSE)</f>
        <v>#REF!</v>
      </c>
      <c r="E185" s="34"/>
      <c r="F185" s="27" t="s">
        <v>71</v>
      </c>
      <c r="G185" s="28" t="e">
        <f>VLOOKUP(F179,[1]!Tag[#Data],10,FALSE)</f>
        <v>#REF!</v>
      </c>
      <c r="H185" s="29" t="s">
        <v>68</v>
      </c>
      <c r="I185" s="30" t="e">
        <f>VLOOKUP(F179,[1]!Tag[#Data],15,FALSE)</f>
        <v>#REF!</v>
      </c>
    </row>
    <row r="186" spans="1:9" ht="15" customHeight="1" x14ac:dyDescent="0.3">
      <c r="A186" s="246" t="s">
        <v>72</v>
      </c>
      <c r="B186" s="246"/>
      <c r="C186" s="246"/>
      <c r="D186" s="246"/>
      <c r="E186" s="246"/>
      <c r="F186" s="246"/>
      <c r="G186" s="246"/>
      <c r="H186" s="246"/>
      <c r="I186" s="246"/>
    </row>
    <row r="187" spans="1:9" ht="15" customHeight="1" x14ac:dyDescent="0.3">
      <c r="A187" s="246"/>
      <c r="B187" s="246"/>
      <c r="C187" s="246"/>
      <c r="D187" s="246"/>
      <c r="E187" s="246"/>
      <c r="F187" s="246"/>
      <c r="G187" s="246"/>
      <c r="H187" s="246"/>
      <c r="I187" s="246"/>
    </row>
    <row r="188" spans="1:9" ht="15" customHeight="1" thickBot="1" x14ac:dyDescent="0.35">
      <c r="A188" s="246"/>
      <c r="B188" s="246"/>
      <c r="C188" s="246"/>
      <c r="D188" s="246"/>
      <c r="E188" s="246"/>
      <c r="F188" s="246"/>
      <c r="G188" s="246"/>
      <c r="H188" s="246"/>
      <c r="I188" s="246"/>
    </row>
    <row r="189" spans="1:9" ht="15" customHeight="1" x14ac:dyDescent="0.3">
      <c r="A189" s="250" t="s">
        <v>59</v>
      </c>
      <c r="B189" s="251"/>
      <c r="C189" s="251" t="s">
        <v>60</v>
      </c>
      <c r="D189" s="252"/>
      <c r="F189" s="250" t="s">
        <v>59</v>
      </c>
      <c r="G189" s="251"/>
      <c r="H189" s="251" t="s">
        <v>60</v>
      </c>
      <c r="I189" s="252"/>
    </row>
    <row r="190" spans="1:9" ht="15" customHeight="1" x14ac:dyDescent="0.3">
      <c r="A190" s="240" t="str">
        <f>'Mix Worksheet'!$D$53</f>
        <v>-</v>
      </c>
      <c r="B190" s="241"/>
      <c r="C190" s="247" t="e">
        <f>VLOOKUP(A190,[1]!Tag[#Data],5,FALSE)</f>
        <v>#REF!</v>
      </c>
      <c r="D190" s="248"/>
      <c r="F190" s="249" t="str">
        <f>'Mix Worksheet'!$D$54</f>
        <v>-</v>
      </c>
      <c r="G190" s="247"/>
      <c r="H190" s="247" t="e">
        <f>VLOOKUP(F190,[1]!Tag[#Data],5,FALSE)</f>
        <v>#REF!</v>
      </c>
      <c r="I190" s="248"/>
    </row>
    <row r="191" spans="1:9" ht="15" customHeight="1" x14ac:dyDescent="0.3">
      <c r="A191" s="23" t="s">
        <v>61</v>
      </c>
      <c r="B191" s="19" t="e">
        <f>VLOOKUP(A190,[1]!Tag[#Data],6,FALSE)</f>
        <v>#REF!</v>
      </c>
      <c r="C191" s="21" t="s">
        <v>38</v>
      </c>
      <c r="D191" s="24" t="e">
        <f>VLOOKUP(A190,[1]!Tag[#Data],3,FALSE)</f>
        <v>#REF!</v>
      </c>
      <c r="E191" s="33"/>
      <c r="F191" s="23" t="s">
        <v>61</v>
      </c>
      <c r="G191" s="19" t="e">
        <f>VLOOKUP(F190,[1]!Tag[#Data],6,FALSE)</f>
        <v>#REF!</v>
      </c>
      <c r="H191" s="21" t="s">
        <v>38</v>
      </c>
      <c r="I191" s="24" t="e">
        <f>VLOOKUP(F190,[1]!Tag[#Data],3,FALSE)</f>
        <v>#REF!</v>
      </c>
    </row>
    <row r="192" spans="1:9" ht="15" customHeight="1" x14ac:dyDescent="0.3">
      <c r="A192" s="23" t="s">
        <v>62</v>
      </c>
      <c r="B192" s="19" t="e">
        <f>VLOOKUP(A190,[1]!Tag[#Data],7,FALSE)</f>
        <v>#REF!</v>
      </c>
      <c r="C192" s="22" t="s">
        <v>64</v>
      </c>
      <c r="D192" s="25" t="e">
        <f>VLOOKUP(A190,[1]!Tag[#Data],11,FALSE)</f>
        <v>#REF!</v>
      </c>
      <c r="E192" s="34"/>
      <c r="F192" s="23" t="s">
        <v>62</v>
      </c>
      <c r="G192" s="19" t="e">
        <f>VLOOKUP(F190,[1]!Tag[#Data],7,FALSE)</f>
        <v>#REF!</v>
      </c>
      <c r="H192" s="22" t="s">
        <v>64</v>
      </c>
      <c r="I192" s="25" t="e">
        <f>VLOOKUP(F190,[1]!Tag[#Data],11,FALSE)</f>
        <v>#REF!</v>
      </c>
    </row>
    <row r="193" spans="1:9" ht="15" customHeight="1" x14ac:dyDescent="0.3">
      <c r="A193" s="23" t="s">
        <v>63</v>
      </c>
      <c r="B193" s="19" t="e">
        <f>VLOOKUP(A190,[1]!Tag[#Data],8,FALSE)</f>
        <v>#REF!</v>
      </c>
      <c r="C193" s="22" t="s">
        <v>65</v>
      </c>
      <c r="D193" s="25" t="e">
        <f>VLOOKUP(A190,[1]!Tag[#Data],12,FALSE)</f>
        <v>#REF!</v>
      </c>
      <c r="E193" s="34"/>
      <c r="F193" s="23" t="s">
        <v>63</v>
      </c>
      <c r="G193" s="19" t="e">
        <f>VLOOKUP(F190,[1]!Tag[#Data],8,FALSE)</f>
        <v>#REF!</v>
      </c>
      <c r="H193" s="22" t="s">
        <v>65</v>
      </c>
      <c r="I193" s="25" t="e">
        <f>VLOOKUP(F190,[1]!Tag[#Data],12,FALSE)</f>
        <v>#REF!</v>
      </c>
    </row>
    <row r="194" spans="1:9" ht="15" customHeight="1" x14ac:dyDescent="0.3">
      <c r="A194" s="23" t="s">
        <v>69</v>
      </c>
      <c r="B194" s="19" t="e">
        <f>VLOOKUP(A190,[1]!Tag[#Data],9,FALSE)</f>
        <v>#REF!</v>
      </c>
      <c r="C194" s="22" t="s">
        <v>66</v>
      </c>
      <c r="D194" s="25" t="e">
        <f>VLOOKUP(A190,[1]!Tag[#Data],13,FALSE)</f>
        <v>#REF!</v>
      </c>
      <c r="E194" s="34"/>
      <c r="F194" s="23" t="s">
        <v>69</v>
      </c>
      <c r="G194" s="19" t="e">
        <f>VLOOKUP(F190,[1]!Tag[#Data],9,FALSE)</f>
        <v>#REF!</v>
      </c>
      <c r="H194" s="22" t="s">
        <v>66</v>
      </c>
      <c r="I194" s="25" t="e">
        <f>VLOOKUP(F190,[1]!Tag[#Data],13,FALSE)</f>
        <v>#REF!</v>
      </c>
    </row>
    <row r="195" spans="1:9" ht="15" customHeight="1" x14ac:dyDescent="0.3">
      <c r="A195" s="23" t="s">
        <v>70</v>
      </c>
      <c r="B195" s="19" t="e">
        <f>VLOOKUP(A190,[1]!Tag[#Data],4,FALSE)</f>
        <v>#REF!</v>
      </c>
      <c r="C195" s="22" t="s">
        <v>67</v>
      </c>
      <c r="D195" s="26" t="e">
        <f>VLOOKUP(A190,[1]!Tag[#Data],14,FALSE)</f>
        <v>#REF!</v>
      </c>
      <c r="E195" s="35"/>
      <c r="F195" s="23" t="s">
        <v>70</v>
      </c>
      <c r="G195" s="19" t="e">
        <f>VLOOKUP(F190,[1]!Tag[#Data],4,FALSE)</f>
        <v>#REF!</v>
      </c>
      <c r="H195" s="22" t="s">
        <v>67</v>
      </c>
      <c r="I195" s="26" t="e">
        <f>VLOOKUP(F190,[1]!Tag[#Data],14,FALSE)</f>
        <v>#REF!</v>
      </c>
    </row>
    <row r="196" spans="1:9" ht="15" customHeight="1" thickBot="1" x14ac:dyDescent="0.35">
      <c r="A196" s="27" t="s">
        <v>71</v>
      </c>
      <c r="B196" s="28" t="e">
        <f>VLOOKUP(A190,[1]!Tag[#Data],10,FALSE)</f>
        <v>#REF!</v>
      </c>
      <c r="C196" s="29" t="s">
        <v>68</v>
      </c>
      <c r="D196" s="30" t="e">
        <f>VLOOKUP(A190,[1]!Tag[#Data],15,FALSE)</f>
        <v>#REF!</v>
      </c>
      <c r="E196" s="34"/>
      <c r="F196" s="27" t="s">
        <v>71</v>
      </c>
      <c r="G196" s="28" t="e">
        <f>VLOOKUP(F190,[1]!Tag[#Data],10,FALSE)</f>
        <v>#REF!</v>
      </c>
      <c r="H196" s="29" t="s">
        <v>68</v>
      </c>
      <c r="I196" s="30" t="e">
        <f>VLOOKUP(F190,[1]!Tag[#Data],15,FALSE)</f>
        <v>#REF!</v>
      </c>
    </row>
    <row r="197" spans="1:9" ht="15" customHeight="1" thickBot="1" x14ac:dyDescent="0.35"/>
    <row r="198" spans="1:9" ht="15" customHeight="1" x14ac:dyDescent="0.3">
      <c r="A198" s="250" t="s">
        <v>59</v>
      </c>
      <c r="B198" s="251"/>
      <c r="C198" s="251" t="s">
        <v>60</v>
      </c>
      <c r="D198" s="252"/>
      <c r="F198" s="250" t="s">
        <v>59</v>
      </c>
      <c r="G198" s="251"/>
      <c r="H198" s="251" t="s">
        <v>60</v>
      </c>
      <c r="I198" s="252"/>
    </row>
    <row r="199" spans="1:9" ht="15" customHeight="1" x14ac:dyDescent="0.3">
      <c r="A199" s="249" t="str">
        <f>'Mix Worksheet'!$D$55</f>
        <v>-</v>
      </c>
      <c r="B199" s="247"/>
      <c r="C199" s="247" t="e">
        <f>VLOOKUP(A199,[1]!Tag[#Data],5,FALSE)</f>
        <v>#REF!</v>
      </c>
      <c r="D199" s="248"/>
      <c r="F199" s="240" t="str">
        <f>'Mix Worksheet'!$D$56</f>
        <v>-</v>
      </c>
      <c r="G199" s="241"/>
      <c r="H199" s="247" t="e">
        <f>VLOOKUP(F199,[1]!Tag[#Data],5,FALSE)</f>
        <v>#REF!</v>
      </c>
      <c r="I199" s="248"/>
    </row>
    <row r="200" spans="1:9" ht="15" customHeight="1" x14ac:dyDescent="0.3">
      <c r="A200" s="23" t="s">
        <v>61</v>
      </c>
      <c r="B200" s="19" t="e">
        <f>VLOOKUP(A199,[1]!Tag[#Data],6,FALSE)</f>
        <v>#REF!</v>
      </c>
      <c r="C200" s="21" t="s">
        <v>38</v>
      </c>
      <c r="D200" s="24" t="e">
        <f>VLOOKUP(A199,[1]!Tag[#Data],3,FALSE)</f>
        <v>#REF!</v>
      </c>
      <c r="E200" s="33"/>
      <c r="F200" s="23" t="s">
        <v>61</v>
      </c>
      <c r="G200" s="19" t="e">
        <f>VLOOKUP(F199,[1]!Tag[#Data],6,FALSE)</f>
        <v>#REF!</v>
      </c>
      <c r="H200" s="21" t="s">
        <v>38</v>
      </c>
      <c r="I200" s="24" t="e">
        <f>VLOOKUP(F199,[1]!Tag[#Data],3,FALSE)</f>
        <v>#REF!</v>
      </c>
    </row>
    <row r="201" spans="1:9" ht="15" customHeight="1" x14ac:dyDescent="0.3">
      <c r="A201" s="23" t="s">
        <v>62</v>
      </c>
      <c r="B201" s="19" t="e">
        <f>VLOOKUP(A199,[1]!Tag[#Data],7,FALSE)</f>
        <v>#REF!</v>
      </c>
      <c r="C201" s="22" t="s">
        <v>64</v>
      </c>
      <c r="D201" s="25" t="e">
        <f>VLOOKUP(A199,[1]!Tag[#Data],11,FALSE)</f>
        <v>#REF!</v>
      </c>
      <c r="E201" s="34"/>
      <c r="F201" s="23" t="s">
        <v>62</v>
      </c>
      <c r="G201" s="19" t="e">
        <f>VLOOKUP(F199,[1]!Tag[#Data],7,FALSE)</f>
        <v>#REF!</v>
      </c>
      <c r="H201" s="22" t="s">
        <v>64</v>
      </c>
      <c r="I201" s="25" t="e">
        <f>VLOOKUP(F199,[1]!Tag[#Data],11,FALSE)</f>
        <v>#REF!</v>
      </c>
    </row>
    <row r="202" spans="1:9" ht="15" customHeight="1" x14ac:dyDescent="0.3">
      <c r="A202" s="23" t="s">
        <v>63</v>
      </c>
      <c r="B202" s="19" t="e">
        <f>VLOOKUP(A199,[1]!Tag[#Data],8,FALSE)</f>
        <v>#REF!</v>
      </c>
      <c r="C202" s="22" t="s">
        <v>65</v>
      </c>
      <c r="D202" s="25" t="e">
        <f>VLOOKUP(A199,[1]!Tag[#Data],12,FALSE)</f>
        <v>#REF!</v>
      </c>
      <c r="E202" s="34"/>
      <c r="F202" s="23" t="s">
        <v>63</v>
      </c>
      <c r="G202" s="19" t="e">
        <f>VLOOKUP(F199,[1]!Tag[#Data],8,FALSE)</f>
        <v>#REF!</v>
      </c>
      <c r="H202" s="22" t="s">
        <v>65</v>
      </c>
      <c r="I202" s="25" t="e">
        <f>VLOOKUP(F199,[1]!Tag[#Data],12,FALSE)</f>
        <v>#REF!</v>
      </c>
    </row>
    <row r="203" spans="1:9" ht="15" customHeight="1" x14ac:dyDescent="0.3">
      <c r="A203" s="23" t="s">
        <v>69</v>
      </c>
      <c r="B203" s="19" t="e">
        <f>VLOOKUP(A199,[1]!Tag[#Data],9,FALSE)</f>
        <v>#REF!</v>
      </c>
      <c r="C203" s="22" t="s">
        <v>66</v>
      </c>
      <c r="D203" s="25" t="e">
        <f>VLOOKUP(A199,[1]!Tag[#Data],13,FALSE)</f>
        <v>#REF!</v>
      </c>
      <c r="E203" s="34"/>
      <c r="F203" s="23" t="s">
        <v>69</v>
      </c>
      <c r="G203" s="19" t="e">
        <f>VLOOKUP(F199,[1]!Tag[#Data],9,FALSE)</f>
        <v>#REF!</v>
      </c>
      <c r="H203" s="22" t="s">
        <v>66</v>
      </c>
      <c r="I203" s="25" t="e">
        <f>VLOOKUP(F199,[1]!Tag[#Data],13,FALSE)</f>
        <v>#REF!</v>
      </c>
    </row>
    <row r="204" spans="1:9" ht="15" customHeight="1" x14ac:dyDescent="0.3">
      <c r="A204" s="23" t="s">
        <v>70</v>
      </c>
      <c r="B204" s="19" t="e">
        <f>VLOOKUP(A199,[1]!Tag[#Data],4,FALSE)</f>
        <v>#REF!</v>
      </c>
      <c r="C204" s="22" t="s">
        <v>67</v>
      </c>
      <c r="D204" s="26" t="e">
        <f>VLOOKUP(A199,[1]!Tag[#Data],14,FALSE)</f>
        <v>#REF!</v>
      </c>
      <c r="E204" s="35"/>
      <c r="F204" s="23" t="s">
        <v>70</v>
      </c>
      <c r="G204" s="19" t="e">
        <f>VLOOKUP(F199,[1]!Tag[#Data],4,FALSE)</f>
        <v>#REF!</v>
      </c>
      <c r="H204" s="22" t="s">
        <v>67</v>
      </c>
      <c r="I204" s="26" t="e">
        <f>VLOOKUP(F199,[1]!Tag[#Data],14,FALSE)</f>
        <v>#REF!</v>
      </c>
    </row>
    <row r="205" spans="1:9" ht="15" customHeight="1" thickBot="1" x14ac:dyDescent="0.35">
      <c r="A205" s="27" t="s">
        <v>71</v>
      </c>
      <c r="B205" s="28" t="e">
        <f>VLOOKUP(A199,[1]!Tag[#Data],10,FALSE)</f>
        <v>#REF!</v>
      </c>
      <c r="C205" s="29" t="s">
        <v>68</v>
      </c>
      <c r="D205" s="30" t="e">
        <f>VLOOKUP(A199,[1]!Tag[#Data],15,FALSE)</f>
        <v>#REF!</v>
      </c>
      <c r="E205" s="34"/>
      <c r="F205" s="27" t="s">
        <v>71</v>
      </c>
      <c r="G205" s="28" t="e">
        <f>VLOOKUP(F199,[1]!Tag[#Data],10,FALSE)</f>
        <v>#REF!</v>
      </c>
      <c r="H205" s="29" t="s">
        <v>68</v>
      </c>
      <c r="I205" s="30" t="e">
        <f>VLOOKUP(F199,[1]!Tag[#Data],15,FALSE)</f>
        <v>#REF!</v>
      </c>
    </row>
    <row r="206" spans="1:9" ht="15" customHeight="1" thickBot="1" x14ac:dyDescent="0.35"/>
    <row r="207" spans="1:9" ht="15" customHeight="1" x14ac:dyDescent="0.3">
      <c r="A207" s="250" t="s">
        <v>59</v>
      </c>
      <c r="B207" s="251"/>
      <c r="C207" s="251" t="s">
        <v>60</v>
      </c>
      <c r="D207" s="252"/>
      <c r="F207" s="250" t="s">
        <v>59</v>
      </c>
      <c r="G207" s="251"/>
      <c r="H207" s="251" t="s">
        <v>60</v>
      </c>
      <c r="I207" s="252"/>
    </row>
    <row r="208" spans="1:9" ht="15" customHeight="1" x14ac:dyDescent="0.3">
      <c r="A208" s="240" t="str">
        <f>'Mix Worksheet'!$D$57</f>
        <v>-</v>
      </c>
      <c r="B208" s="241"/>
      <c r="C208" s="247" t="e">
        <f>VLOOKUP(A208,[1]!Tag[#Data],5,FALSE)</f>
        <v>#REF!</v>
      </c>
      <c r="D208" s="248"/>
      <c r="F208" s="249" t="str">
        <f>'Mix Worksheet'!$D$58</f>
        <v>-</v>
      </c>
      <c r="G208" s="247"/>
      <c r="H208" s="247" t="e">
        <f>VLOOKUP(F208,[1]!Tag[#Data],5,FALSE)</f>
        <v>#REF!</v>
      </c>
      <c r="I208" s="248"/>
    </row>
    <row r="209" spans="1:9" ht="15" customHeight="1" x14ac:dyDescent="0.3">
      <c r="A209" s="23" t="s">
        <v>61</v>
      </c>
      <c r="B209" s="19" t="e">
        <f>VLOOKUP(A208,[1]!Tag[#Data],6,FALSE)</f>
        <v>#REF!</v>
      </c>
      <c r="C209" s="21" t="s">
        <v>38</v>
      </c>
      <c r="D209" s="24" t="e">
        <f>VLOOKUP(A208,[1]!Tag[#Data],3,FALSE)</f>
        <v>#REF!</v>
      </c>
      <c r="E209" s="33"/>
      <c r="F209" s="23" t="s">
        <v>61</v>
      </c>
      <c r="G209" s="19" t="e">
        <f>VLOOKUP(F208,[1]!Tag[#Data],6,FALSE)</f>
        <v>#REF!</v>
      </c>
      <c r="H209" s="21" t="s">
        <v>38</v>
      </c>
      <c r="I209" s="24" t="e">
        <f>VLOOKUP(F208,[1]!Tag[#Data],3,FALSE)</f>
        <v>#REF!</v>
      </c>
    </row>
    <row r="210" spans="1:9" ht="15" customHeight="1" x14ac:dyDescent="0.3">
      <c r="A210" s="23" t="s">
        <v>62</v>
      </c>
      <c r="B210" s="19" t="e">
        <f>VLOOKUP(A208,[1]!Tag[#Data],7,FALSE)</f>
        <v>#REF!</v>
      </c>
      <c r="C210" s="22" t="s">
        <v>64</v>
      </c>
      <c r="D210" s="25" t="e">
        <f>VLOOKUP(A208,[1]!Tag[#Data],11,FALSE)</f>
        <v>#REF!</v>
      </c>
      <c r="E210" s="34"/>
      <c r="F210" s="23" t="s">
        <v>62</v>
      </c>
      <c r="G210" s="19" t="e">
        <f>VLOOKUP(F208,[1]!Tag[#Data],7,FALSE)</f>
        <v>#REF!</v>
      </c>
      <c r="H210" s="22" t="s">
        <v>64</v>
      </c>
      <c r="I210" s="25" t="e">
        <f>VLOOKUP(F208,[1]!Tag[#Data],11,FALSE)</f>
        <v>#REF!</v>
      </c>
    </row>
    <row r="211" spans="1:9" ht="15" customHeight="1" x14ac:dyDescent="0.3">
      <c r="A211" s="23" t="s">
        <v>63</v>
      </c>
      <c r="B211" s="19" t="e">
        <f>VLOOKUP(A208,[1]!Tag[#Data],8,FALSE)</f>
        <v>#REF!</v>
      </c>
      <c r="C211" s="22" t="s">
        <v>65</v>
      </c>
      <c r="D211" s="25" t="e">
        <f>VLOOKUP(A208,[1]!Tag[#Data],12,FALSE)</f>
        <v>#REF!</v>
      </c>
      <c r="E211" s="34"/>
      <c r="F211" s="23" t="s">
        <v>63</v>
      </c>
      <c r="G211" s="19" t="e">
        <f>VLOOKUP(F208,[1]!Tag[#Data],8,FALSE)</f>
        <v>#REF!</v>
      </c>
      <c r="H211" s="22" t="s">
        <v>65</v>
      </c>
      <c r="I211" s="25" t="e">
        <f>VLOOKUP(F208,[1]!Tag[#Data],12,FALSE)</f>
        <v>#REF!</v>
      </c>
    </row>
    <row r="212" spans="1:9" ht="15" customHeight="1" x14ac:dyDescent="0.3">
      <c r="A212" s="23" t="s">
        <v>69</v>
      </c>
      <c r="B212" s="19" t="e">
        <f>VLOOKUP(A208,[1]!Tag[#Data],9,FALSE)</f>
        <v>#REF!</v>
      </c>
      <c r="C212" s="22" t="s">
        <v>66</v>
      </c>
      <c r="D212" s="25" t="e">
        <f>VLOOKUP(A208,[1]!Tag[#Data],13,FALSE)</f>
        <v>#REF!</v>
      </c>
      <c r="E212" s="34"/>
      <c r="F212" s="23" t="s">
        <v>69</v>
      </c>
      <c r="G212" s="19" t="e">
        <f>VLOOKUP(F208,[1]!Tag[#Data],9,FALSE)</f>
        <v>#REF!</v>
      </c>
      <c r="H212" s="22" t="s">
        <v>66</v>
      </c>
      <c r="I212" s="25" t="e">
        <f>VLOOKUP(F208,[1]!Tag[#Data],13,FALSE)</f>
        <v>#REF!</v>
      </c>
    </row>
    <row r="213" spans="1:9" ht="15" customHeight="1" x14ac:dyDescent="0.3">
      <c r="A213" s="23" t="s">
        <v>70</v>
      </c>
      <c r="B213" s="19" t="e">
        <f>VLOOKUP(A208,[1]!Tag[#Data],4,FALSE)</f>
        <v>#REF!</v>
      </c>
      <c r="C213" s="22" t="s">
        <v>67</v>
      </c>
      <c r="D213" s="26" t="e">
        <f>VLOOKUP(A208,[1]!Tag[#Data],14,FALSE)</f>
        <v>#REF!</v>
      </c>
      <c r="E213" s="35"/>
      <c r="F213" s="23" t="s">
        <v>70</v>
      </c>
      <c r="G213" s="19" t="e">
        <f>VLOOKUP(F208,[1]!Tag[#Data],4,FALSE)</f>
        <v>#REF!</v>
      </c>
      <c r="H213" s="22" t="s">
        <v>67</v>
      </c>
      <c r="I213" s="26" t="e">
        <f>VLOOKUP(F208,[1]!Tag[#Data],14,FALSE)</f>
        <v>#REF!</v>
      </c>
    </row>
    <row r="214" spans="1:9" ht="15" customHeight="1" thickBot="1" x14ac:dyDescent="0.35">
      <c r="A214" s="27" t="s">
        <v>71</v>
      </c>
      <c r="B214" s="28" t="e">
        <f>VLOOKUP(A208,[1]!Tag[#Data],10,FALSE)</f>
        <v>#REF!</v>
      </c>
      <c r="C214" s="29" t="s">
        <v>68</v>
      </c>
      <c r="D214" s="30" t="e">
        <f>VLOOKUP(A208,[1]!Tag[#Data],15,FALSE)</f>
        <v>#REF!</v>
      </c>
      <c r="E214" s="34"/>
      <c r="F214" s="27" t="s">
        <v>71</v>
      </c>
      <c r="G214" s="28" t="e">
        <f>VLOOKUP(F208,[1]!Tag[#Data],10,FALSE)</f>
        <v>#REF!</v>
      </c>
      <c r="H214" s="29" t="s">
        <v>68</v>
      </c>
      <c r="I214" s="30" t="e">
        <f>VLOOKUP(F208,[1]!Tag[#Data],15,FALSE)</f>
        <v>#REF!</v>
      </c>
    </row>
    <row r="215" spans="1:9" ht="15" customHeight="1" thickBot="1" x14ac:dyDescent="0.35"/>
    <row r="216" spans="1:9" ht="15" customHeight="1" x14ac:dyDescent="0.3">
      <c r="A216" s="250" t="s">
        <v>59</v>
      </c>
      <c r="B216" s="251"/>
      <c r="C216" s="251" t="s">
        <v>60</v>
      </c>
      <c r="D216" s="252"/>
      <c r="F216" s="250" t="s">
        <v>59</v>
      </c>
      <c r="G216" s="251"/>
      <c r="H216" s="251" t="s">
        <v>60</v>
      </c>
      <c r="I216" s="252"/>
    </row>
    <row r="217" spans="1:9" ht="15" customHeight="1" x14ac:dyDescent="0.3">
      <c r="A217" s="249" t="str">
        <f>'Mix Worksheet'!$D$59</f>
        <v>-</v>
      </c>
      <c r="B217" s="247"/>
      <c r="C217" s="247" t="e">
        <f>VLOOKUP(A217,[1]!Tag[#Data],5,FALSE)</f>
        <v>#REF!</v>
      </c>
      <c r="D217" s="248"/>
      <c r="F217" s="249" t="str">
        <f>'Mix Worksheet'!$D$60</f>
        <v>-</v>
      </c>
      <c r="G217" s="247"/>
      <c r="H217" s="247" t="e">
        <f>VLOOKUP(F217,[1]!Tag[#Data],5,FALSE)</f>
        <v>#REF!</v>
      </c>
      <c r="I217" s="248"/>
    </row>
    <row r="218" spans="1:9" ht="15" customHeight="1" x14ac:dyDescent="0.3">
      <c r="A218" s="23" t="s">
        <v>61</v>
      </c>
      <c r="B218" s="19" t="e">
        <f>VLOOKUP(A217,[1]!Tag[#Data],6,FALSE)</f>
        <v>#REF!</v>
      </c>
      <c r="C218" s="21" t="s">
        <v>38</v>
      </c>
      <c r="D218" s="24" t="e">
        <f>VLOOKUP(A217,[1]!Tag[#Data],3,FALSE)</f>
        <v>#REF!</v>
      </c>
      <c r="E218" s="33"/>
      <c r="F218" s="23" t="s">
        <v>61</v>
      </c>
      <c r="G218" s="19" t="e">
        <f>VLOOKUP(F217,[1]!Tag[#Data],6,FALSE)</f>
        <v>#REF!</v>
      </c>
      <c r="H218" s="21" t="s">
        <v>38</v>
      </c>
      <c r="I218" s="24" t="e">
        <f>VLOOKUP(F217,[1]!Tag[#Data],3,FALSE)</f>
        <v>#REF!</v>
      </c>
    </row>
    <row r="219" spans="1:9" ht="15" customHeight="1" x14ac:dyDescent="0.3">
      <c r="A219" s="23" t="s">
        <v>62</v>
      </c>
      <c r="B219" s="19" t="e">
        <f>VLOOKUP(A217,[1]!Tag[#Data],7,FALSE)</f>
        <v>#REF!</v>
      </c>
      <c r="C219" s="22" t="s">
        <v>64</v>
      </c>
      <c r="D219" s="25" t="e">
        <f>VLOOKUP(A217,[1]!Tag[#Data],11,FALSE)</f>
        <v>#REF!</v>
      </c>
      <c r="E219" s="34"/>
      <c r="F219" s="23" t="s">
        <v>62</v>
      </c>
      <c r="G219" s="19" t="e">
        <f>VLOOKUP(F217,[1]!Tag[#Data],7,FALSE)</f>
        <v>#REF!</v>
      </c>
      <c r="H219" s="22" t="s">
        <v>64</v>
      </c>
      <c r="I219" s="25" t="e">
        <f>VLOOKUP(F217,[1]!Tag[#Data],11,FALSE)</f>
        <v>#REF!</v>
      </c>
    </row>
    <row r="220" spans="1:9" ht="15" customHeight="1" x14ac:dyDescent="0.3">
      <c r="A220" s="23" t="s">
        <v>63</v>
      </c>
      <c r="B220" s="19" t="e">
        <f>VLOOKUP(A217,[1]!Tag[#Data],8,FALSE)</f>
        <v>#REF!</v>
      </c>
      <c r="C220" s="22" t="s">
        <v>65</v>
      </c>
      <c r="D220" s="25" t="e">
        <f>VLOOKUP(A217,[1]!Tag[#Data],12,FALSE)</f>
        <v>#REF!</v>
      </c>
      <c r="E220" s="34"/>
      <c r="F220" s="23" t="s">
        <v>63</v>
      </c>
      <c r="G220" s="19" t="e">
        <f>VLOOKUP(F217,[1]!Tag[#Data],8,FALSE)</f>
        <v>#REF!</v>
      </c>
      <c r="H220" s="22" t="s">
        <v>65</v>
      </c>
      <c r="I220" s="25" t="e">
        <f>VLOOKUP(F217,[1]!Tag[#Data],12,FALSE)</f>
        <v>#REF!</v>
      </c>
    </row>
    <row r="221" spans="1:9" ht="15" customHeight="1" x14ac:dyDescent="0.3">
      <c r="A221" s="23" t="s">
        <v>69</v>
      </c>
      <c r="B221" s="19" t="e">
        <f>VLOOKUP(A217,[1]!Tag[#Data],9,FALSE)</f>
        <v>#REF!</v>
      </c>
      <c r="C221" s="22" t="s">
        <v>66</v>
      </c>
      <c r="D221" s="25" t="e">
        <f>VLOOKUP(A217,[1]!Tag[#Data],13,FALSE)</f>
        <v>#REF!</v>
      </c>
      <c r="E221" s="34"/>
      <c r="F221" s="23" t="s">
        <v>69</v>
      </c>
      <c r="G221" s="19" t="e">
        <f>VLOOKUP(F217,[1]!Tag[#Data],9,FALSE)</f>
        <v>#REF!</v>
      </c>
      <c r="H221" s="22" t="s">
        <v>66</v>
      </c>
      <c r="I221" s="25" t="e">
        <f>VLOOKUP(F217,[1]!Tag[#Data],13,FALSE)</f>
        <v>#REF!</v>
      </c>
    </row>
    <row r="222" spans="1:9" ht="15" customHeight="1" x14ac:dyDescent="0.3">
      <c r="A222" s="23" t="s">
        <v>70</v>
      </c>
      <c r="B222" s="19" t="e">
        <f>VLOOKUP(A217,[1]!Tag[#Data],4,FALSE)</f>
        <v>#REF!</v>
      </c>
      <c r="C222" s="22" t="s">
        <v>67</v>
      </c>
      <c r="D222" s="26" t="e">
        <f>VLOOKUP(A217,[1]!Tag[#Data],14,FALSE)</f>
        <v>#REF!</v>
      </c>
      <c r="E222" s="35"/>
      <c r="F222" s="23" t="s">
        <v>70</v>
      </c>
      <c r="G222" s="19" t="e">
        <f>VLOOKUP(F217,[1]!Tag[#Data],4,FALSE)</f>
        <v>#REF!</v>
      </c>
      <c r="H222" s="22" t="s">
        <v>67</v>
      </c>
      <c r="I222" s="26" t="e">
        <f>VLOOKUP(F217,[1]!Tag[#Data],14,FALSE)</f>
        <v>#REF!</v>
      </c>
    </row>
    <row r="223" spans="1:9" ht="15" customHeight="1" thickBot="1" x14ac:dyDescent="0.35">
      <c r="A223" s="27" t="s">
        <v>71</v>
      </c>
      <c r="B223" s="28" t="e">
        <f>VLOOKUP(A217,[1]!Tag[#Data],10,FALSE)</f>
        <v>#REF!</v>
      </c>
      <c r="C223" s="29" t="s">
        <v>68</v>
      </c>
      <c r="D223" s="30" t="e">
        <f>VLOOKUP(A217,[1]!Tag[#Data],15,FALSE)</f>
        <v>#REF!</v>
      </c>
      <c r="E223" s="34"/>
      <c r="F223" s="27" t="s">
        <v>71</v>
      </c>
      <c r="G223" s="28" t="e">
        <f>VLOOKUP(F217,[1]!Tag[#Data],10,FALSE)</f>
        <v>#REF!</v>
      </c>
      <c r="H223" s="29" t="s">
        <v>68</v>
      </c>
      <c r="I223" s="30" t="e">
        <f>VLOOKUP(F217,[1]!Tag[#Data],15,FALSE)</f>
        <v>#REF!</v>
      </c>
    </row>
    <row r="224" spans="1:9" ht="15" customHeight="1" thickBot="1" x14ac:dyDescent="0.35"/>
    <row r="225" spans="1:9" ht="15" customHeight="1" x14ac:dyDescent="0.3">
      <c r="A225" s="250" t="s">
        <v>59</v>
      </c>
      <c r="B225" s="251"/>
      <c r="C225" s="251" t="s">
        <v>60</v>
      </c>
      <c r="D225" s="252"/>
      <c r="F225" s="250" t="s">
        <v>59</v>
      </c>
      <c r="G225" s="251"/>
      <c r="H225" s="251" t="s">
        <v>60</v>
      </c>
      <c r="I225" s="252"/>
    </row>
    <row r="226" spans="1:9" ht="15" customHeight="1" x14ac:dyDescent="0.3">
      <c r="A226" s="249" t="str">
        <f>'Mix Worksheet'!$D$61</f>
        <v>-</v>
      </c>
      <c r="B226" s="247"/>
      <c r="C226" s="247" t="e">
        <f>VLOOKUP(A226,[1]!Tag[#Data],5,FALSE)</f>
        <v>#REF!</v>
      </c>
      <c r="D226" s="248"/>
      <c r="F226" s="249" t="str">
        <f>'Mix Worksheet'!$D$62</f>
        <v>-</v>
      </c>
      <c r="G226" s="247"/>
      <c r="H226" s="247" t="e">
        <f>VLOOKUP(F226,[1]!Tag[#Data],5,FALSE)</f>
        <v>#REF!</v>
      </c>
      <c r="I226" s="248"/>
    </row>
    <row r="227" spans="1:9" ht="15" customHeight="1" x14ac:dyDescent="0.3">
      <c r="A227" s="23" t="s">
        <v>61</v>
      </c>
      <c r="B227" s="19" t="e">
        <f>VLOOKUP(A226,[1]!Tag[#Data],6,FALSE)</f>
        <v>#REF!</v>
      </c>
      <c r="C227" s="21" t="s">
        <v>38</v>
      </c>
      <c r="D227" s="24" t="e">
        <f>VLOOKUP(A226,[1]!Tag[#Data],3,FALSE)</f>
        <v>#REF!</v>
      </c>
      <c r="E227" s="33"/>
      <c r="F227" s="23" t="s">
        <v>61</v>
      </c>
      <c r="G227" s="19" t="e">
        <f>VLOOKUP(F226,[1]!Tag[#Data],6,FALSE)</f>
        <v>#REF!</v>
      </c>
      <c r="H227" s="21" t="s">
        <v>38</v>
      </c>
      <c r="I227" s="24" t="e">
        <f>VLOOKUP(F226,[1]!Tag[#Data],3,FALSE)</f>
        <v>#REF!</v>
      </c>
    </row>
    <row r="228" spans="1:9" ht="15" customHeight="1" x14ac:dyDescent="0.3">
      <c r="A228" s="23" t="s">
        <v>62</v>
      </c>
      <c r="B228" s="19" t="e">
        <f>VLOOKUP(A226,[1]!Tag[#Data],7,FALSE)</f>
        <v>#REF!</v>
      </c>
      <c r="C228" s="22" t="s">
        <v>64</v>
      </c>
      <c r="D228" s="25" t="e">
        <f>VLOOKUP(A226,[1]!Tag[#Data],11,FALSE)</f>
        <v>#REF!</v>
      </c>
      <c r="E228" s="34"/>
      <c r="F228" s="23" t="s">
        <v>62</v>
      </c>
      <c r="G228" s="19" t="e">
        <f>VLOOKUP(F226,[1]!Tag[#Data],7,FALSE)</f>
        <v>#REF!</v>
      </c>
      <c r="H228" s="22" t="s">
        <v>64</v>
      </c>
      <c r="I228" s="25" t="e">
        <f>VLOOKUP(F226,[1]!Tag[#Data],11,FALSE)</f>
        <v>#REF!</v>
      </c>
    </row>
    <row r="229" spans="1:9" ht="15" customHeight="1" x14ac:dyDescent="0.3">
      <c r="A229" s="23" t="s">
        <v>63</v>
      </c>
      <c r="B229" s="19" t="e">
        <f>VLOOKUP(A226,[1]!Tag[#Data],8,FALSE)</f>
        <v>#REF!</v>
      </c>
      <c r="C229" s="22" t="s">
        <v>65</v>
      </c>
      <c r="D229" s="25" t="e">
        <f>VLOOKUP(A226,[1]!Tag[#Data],12,FALSE)</f>
        <v>#REF!</v>
      </c>
      <c r="E229" s="34"/>
      <c r="F229" s="23" t="s">
        <v>63</v>
      </c>
      <c r="G229" s="19" t="e">
        <f>VLOOKUP(F226,[1]!Tag[#Data],8,FALSE)</f>
        <v>#REF!</v>
      </c>
      <c r="H229" s="22" t="s">
        <v>65</v>
      </c>
      <c r="I229" s="25" t="e">
        <f>VLOOKUP(F226,[1]!Tag[#Data],12,FALSE)</f>
        <v>#REF!</v>
      </c>
    </row>
    <row r="230" spans="1:9" ht="15" customHeight="1" x14ac:dyDescent="0.3">
      <c r="A230" s="23" t="s">
        <v>69</v>
      </c>
      <c r="B230" s="19" t="e">
        <f>VLOOKUP(A226,[1]!Tag[#Data],9,FALSE)</f>
        <v>#REF!</v>
      </c>
      <c r="C230" s="22" t="s">
        <v>66</v>
      </c>
      <c r="D230" s="25" t="e">
        <f>VLOOKUP(A226,[1]!Tag[#Data],13,FALSE)</f>
        <v>#REF!</v>
      </c>
      <c r="E230" s="34"/>
      <c r="F230" s="23" t="s">
        <v>69</v>
      </c>
      <c r="G230" s="19" t="e">
        <f>VLOOKUP(F226,[1]!Tag[#Data],9,FALSE)</f>
        <v>#REF!</v>
      </c>
      <c r="H230" s="22" t="s">
        <v>66</v>
      </c>
      <c r="I230" s="25" t="e">
        <f>VLOOKUP(F226,[1]!Tag[#Data],13,FALSE)</f>
        <v>#REF!</v>
      </c>
    </row>
    <row r="231" spans="1:9" ht="15" customHeight="1" x14ac:dyDescent="0.3">
      <c r="A231" s="23" t="s">
        <v>70</v>
      </c>
      <c r="B231" s="19" t="e">
        <f>VLOOKUP(A226,[1]!Tag[#Data],4,FALSE)</f>
        <v>#REF!</v>
      </c>
      <c r="C231" s="22" t="s">
        <v>67</v>
      </c>
      <c r="D231" s="26" t="e">
        <f>VLOOKUP(A226,[1]!Tag[#Data],14,FALSE)</f>
        <v>#REF!</v>
      </c>
      <c r="E231" s="35"/>
      <c r="F231" s="23" t="s">
        <v>70</v>
      </c>
      <c r="G231" s="19" t="e">
        <f>VLOOKUP(F226,[1]!Tag[#Data],4,FALSE)</f>
        <v>#REF!</v>
      </c>
      <c r="H231" s="22" t="s">
        <v>67</v>
      </c>
      <c r="I231" s="26" t="e">
        <f>VLOOKUP(F226,[1]!Tag[#Data],14,FALSE)</f>
        <v>#REF!</v>
      </c>
    </row>
    <row r="232" spans="1:9" ht="15" customHeight="1" thickBot="1" x14ac:dyDescent="0.35">
      <c r="A232" s="27" t="s">
        <v>71</v>
      </c>
      <c r="B232" s="28" t="e">
        <f>VLOOKUP(A226,[1]!Tag[#Data],10,FALSE)</f>
        <v>#REF!</v>
      </c>
      <c r="C232" s="29" t="s">
        <v>68</v>
      </c>
      <c r="D232" s="30" t="e">
        <f>VLOOKUP(A226,[1]!Tag[#Data],15,FALSE)</f>
        <v>#REF!</v>
      </c>
      <c r="E232" s="34"/>
      <c r="F232" s="27" t="s">
        <v>71</v>
      </c>
      <c r="G232" s="28" t="e">
        <f>VLOOKUP(F226,[1]!Tag[#Data],10,FALSE)</f>
        <v>#REF!</v>
      </c>
      <c r="H232" s="29" t="s">
        <v>68</v>
      </c>
      <c r="I232" s="30" t="e">
        <f>VLOOKUP(F226,[1]!Tag[#Data],15,FALSE)</f>
        <v>#REF!</v>
      </c>
    </row>
    <row r="233" spans="1:9" ht="15" customHeight="1" x14ac:dyDescent="0.3">
      <c r="A233" s="246" t="s">
        <v>72</v>
      </c>
      <c r="B233" s="246"/>
      <c r="C233" s="246"/>
      <c r="D233" s="246"/>
      <c r="E233" s="246"/>
      <c r="F233" s="246"/>
      <c r="G233" s="246"/>
      <c r="H233" s="246"/>
      <c r="I233" s="246"/>
    </row>
    <row r="234" spans="1:9" ht="15" customHeight="1" x14ac:dyDescent="0.3">
      <c r="A234" s="246"/>
      <c r="B234" s="246"/>
      <c r="C234" s="246"/>
      <c r="D234" s="246"/>
      <c r="E234" s="246"/>
      <c r="F234" s="246"/>
      <c r="G234" s="246"/>
      <c r="H234" s="246"/>
      <c r="I234" s="246"/>
    </row>
    <row r="235" spans="1:9" ht="15" customHeight="1" thickBot="1" x14ac:dyDescent="0.35">
      <c r="A235" s="246"/>
      <c r="B235" s="246"/>
      <c r="C235" s="246"/>
      <c r="D235" s="246"/>
      <c r="E235" s="246"/>
      <c r="F235" s="246"/>
      <c r="G235" s="246"/>
      <c r="H235" s="246"/>
      <c r="I235" s="246"/>
    </row>
    <row r="236" spans="1:9" ht="15" customHeight="1" x14ac:dyDescent="0.3">
      <c r="A236" s="250" t="s">
        <v>59</v>
      </c>
      <c r="B236" s="251"/>
      <c r="C236" s="251" t="s">
        <v>60</v>
      </c>
      <c r="D236" s="252"/>
      <c r="F236" s="250" t="s">
        <v>59</v>
      </c>
      <c r="G236" s="251"/>
      <c r="H236" s="251" t="s">
        <v>60</v>
      </c>
      <c r="I236" s="252"/>
    </row>
    <row r="237" spans="1:9" ht="15" customHeight="1" x14ac:dyDescent="0.3">
      <c r="A237" s="240" t="str">
        <f>'Mix Worksheet'!$D$63</f>
        <v>-</v>
      </c>
      <c r="B237" s="241"/>
      <c r="C237" s="247" t="e">
        <f>VLOOKUP(A237,[1]!Tag[#Data],5,FALSE)</f>
        <v>#REF!</v>
      </c>
      <c r="D237" s="248"/>
      <c r="F237" s="249" t="str">
        <f>'Mix Worksheet'!$D$64</f>
        <v>-</v>
      </c>
      <c r="G237" s="247"/>
      <c r="H237" s="247" t="e">
        <f>VLOOKUP(F237,[1]!Tag[#Data],5,FALSE)</f>
        <v>#REF!</v>
      </c>
      <c r="I237" s="248"/>
    </row>
    <row r="238" spans="1:9" ht="15" customHeight="1" x14ac:dyDescent="0.3">
      <c r="A238" s="23" t="s">
        <v>61</v>
      </c>
      <c r="B238" s="19" t="e">
        <f>VLOOKUP(A237,[1]!Tag[#Data],6,FALSE)</f>
        <v>#REF!</v>
      </c>
      <c r="C238" s="21" t="s">
        <v>38</v>
      </c>
      <c r="D238" s="24" t="e">
        <f>VLOOKUP(A237,[1]!Tag[#Data],3,FALSE)</f>
        <v>#REF!</v>
      </c>
      <c r="E238" s="33"/>
      <c r="F238" s="23" t="s">
        <v>61</v>
      </c>
      <c r="G238" s="19" t="e">
        <f>VLOOKUP(F237,[1]!Tag[#Data],6,FALSE)</f>
        <v>#REF!</v>
      </c>
      <c r="H238" s="21" t="s">
        <v>38</v>
      </c>
      <c r="I238" s="24" t="e">
        <f>VLOOKUP(F237,[1]!Tag[#Data],3,FALSE)</f>
        <v>#REF!</v>
      </c>
    </row>
    <row r="239" spans="1:9" ht="15" customHeight="1" x14ac:dyDescent="0.3">
      <c r="A239" s="23" t="s">
        <v>62</v>
      </c>
      <c r="B239" s="19" t="e">
        <f>VLOOKUP(A237,[1]!Tag[#Data],7,FALSE)</f>
        <v>#REF!</v>
      </c>
      <c r="C239" s="22" t="s">
        <v>64</v>
      </c>
      <c r="D239" s="25" t="e">
        <f>VLOOKUP(A237,[1]!Tag[#Data],11,FALSE)</f>
        <v>#REF!</v>
      </c>
      <c r="E239" s="34"/>
      <c r="F239" s="23" t="s">
        <v>62</v>
      </c>
      <c r="G239" s="19" t="e">
        <f>VLOOKUP(F237,[1]!Tag[#Data],7,FALSE)</f>
        <v>#REF!</v>
      </c>
      <c r="H239" s="22" t="s">
        <v>64</v>
      </c>
      <c r="I239" s="25" t="e">
        <f>VLOOKUP(F237,[1]!Tag[#Data],11,FALSE)</f>
        <v>#REF!</v>
      </c>
    </row>
    <row r="240" spans="1:9" ht="15" customHeight="1" x14ac:dyDescent="0.3">
      <c r="A240" s="23" t="s">
        <v>63</v>
      </c>
      <c r="B240" s="19" t="e">
        <f>VLOOKUP(A237,[1]!Tag[#Data],8,FALSE)</f>
        <v>#REF!</v>
      </c>
      <c r="C240" s="22" t="s">
        <v>65</v>
      </c>
      <c r="D240" s="25" t="e">
        <f>VLOOKUP(A237,[1]!Tag[#Data],12,FALSE)</f>
        <v>#REF!</v>
      </c>
      <c r="E240" s="34"/>
      <c r="F240" s="23" t="s">
        <v>63</v>
      </c>
      <c r="G240" s="19" t="e">
        <f>VLOOKUP(F237,[1]!Tag[#Data],8,FALSE)</f>
        <v>#REF!</v>
      </c>
      <c r="H240" s="22" t="s">
        <v>65</v>
      </c>
      <c r="I240" s="25" t="e">
        <f>VLOOKUP(F237,[1]!Tag[#Data],12,FALSE)</f>
        <v>#REF!</v>
      </c>
    </row>
    <row r="241" spans="1:9" ht="15" customHeight="1" x14ac:dyDescent="0.3">
      <c r="A241" s="23" t="s">
        <v>69</v>
      </c>
      <c r="B241" s="19" t="e">
        <f>VLOOKUP(A237,[1]!Tag[#Data],9,FALSE)</f>
        <v>#REF!</v>
      </c>
      <c r="C241" s="22" t="s">
        <v>66</v>
      </c>
      <c r="D241" s="25" t="e">
        <f>VLOOKUP(A237,[1]!Tag[#Data],13,FALSE)</f>
        <v>#REF!</v>
      </c>
      <c r="E241" s="34"/>
      <c r="F241" s="23" t="s">
        <v>69</v>
      </c>
      <c r="G241" s="19" t="e">
        <f>VLOOKUP(F237,[1]!Tag[#Data],9,FALSE)</f>
        <v>#REF!</v>
      </c>
      <c r="H241" s="22" t="s">
        <v>66</v>
      </c>
      <c r="I241" s="25" t="e">
        <f>VLOOKUP(F237,[1]!Tag[#Data],13,FALSE)</f>
        <v>#REF!</v>
      </c>
    </row>
    <row r="242" spans="1:9" ht="15" customHeight="1" x14ac:dyDescent="0.3">
      <c r="A242" s="23" t="s">
        <v>70</v>
      </c>
      <c r="B242" s="19" t="e">
        <f>VLOOKUP(A237,[1]!Tag[#Data],4,FALSE)</f>
        <v>#REF!</v>
      </c>
      <c r="C242" s="22" t="s">
        <v>67</v>
      </c>
      <c r="D242" s="26" t="e">
        <f>VLOOKUP(A237,[1]!Tag[#Data],14,FALSE)</f>
        <v>#REF!</v>
      </c>
      <c r="E242" s="35"/>
      <c r="F242" s="23" t="s">
        <v>70</v>
      </c>
      <c r="G242" s="19" t="e">
        <f>VLOOKUP(F237,[1]!Tag[#Data],4,FALSE)</f>
        <v>#REF!</v>
      </c>
      <c r="H242" s="22" t="s">
        <v>67</v>
      </c>
      <c r="I242" s="26" t="e">
        <f>VLOOKUP(F237,[1]!Tag[#Data],14,FALSE)</f>
        <v>#REF!</v>
      </c>
    </row>
    <row r="243" spans="1:9" ht="15" customHeight="1" thickBot="1" x14ac:dyDescent="0.35">
      <c r="A243" s="27" t="s">
        <v>71</v>
      </c>
      <c r="B243" s="28" t="e">
        <f>VLOOKUP(A237,[1]!Tag[#Data],10,FALSE)</f>
        <v>#REF!</v>
      </c>
      <c r="C243" s="29" t="s">
        <v>68</v>
      </c>
      <c r="D243" s="30" t="e">
        <f>VLOOKUP(A237,[1]!Tag[#Data],15,FALSE)</f>
        <v>#REF!</v>
      </c>
      <c r="E243" s="34"/>
      <c r="F243" s="27" t="s">
        <v>71</v>
      </c>
      <c r="G243" s="28" t="e">
        <f>VLOOKUP(F237,[1]!Tag[#Data],10,FALSE)</f>
        <v>#REF!</v>
      </c>
      <c r="H243" s="29" t="s">
        <v>68</v>
      </c>
      <c r="I243" s="30" t="e">
        <f>VLOOKUP(F237,[1]!Tag[#Data],15,FALSE)</f>
        <v>#REF!</v>
      </c>
    </row>
    <row r="244" spans="1:9" ht="15" customHeight="1" thickBot="1" x14ac:dyDescent="0.35"/>
    <row r="245" spans="1:9" ht="15" customHeight="1" x14ac:dyDescent="0.3">
      <c r="A245" s="250" t="s">
        <v>59</v>
      </c>
      <c r="B245" s="251"/>
      <c r="C245" s="251" t="s">
        <v>60</v>
      </c>
      <c r="D245" s="252"/>
      <c r="F245" s="250" t="s">
        <v>59</v>
      </c>
      <c r="G245" s="251"/>
      <c r="H245" s="251" t="s">
        <v>60</v>
      </c>
      <c r="I245" s="252"/>
    </row>
    <row r="246" spans="1:9" ht="15" customHeight="1" x14ac:dyDescent="0.3">
      <c r="A246" s="249" t="str">
        <f>'Mix Worksheet'!$D$65</f>
        <v>-</v>
      </c>
      <c r="B246" s="247"/>
      <c r="C246" s="247" t="e">
        <f>VLOOKUP(A246,[1]!Tag[#Data],5,FALSE)</f>
        <v>#REF!</v>
      </c>
      <c r="D246" s="248"/>
      <c r="F246" s="249" t="str">
        <f>'Mix Worksheet'!$D$66</f>
        <v>-</v>
      </c>
      <c r="G246" s="247"/>
      <c r="H246" s="247" t="e">
        <f>VLOOKUP(F246,[1]!Tag[#Data],5,FALSE)</f>
        <v>#REF!</v>
      </c>
      <c r="I246" s="248"/>
    </row>
    <row r="247" spans="1:9" ht="15" customHeight="1" x14ac:dyDescent="0.3">
      <c r="A247" s="23" t="s">
        <v>61</v>
      </c>
      <c r="B247" s="19" t="e">
        <f>VLOOKUP(A246,[1]!Tag[#Data],6,FALSE)</f>
        <v>#REF!</v>
      </c>
      <c r="C247" s="21" t="s">
        <v>38</v>
      </c>
      <c r="D247" s="24" t="e">
        <f>VLOOKUP(A246,[1]!Tag[#Data],3,FALSE)</f>
        <v>#REF!</v>
      </c>
      <c r="E247" s="33"/>
      <c r="F247" s="23" t="s">
        <v>61</v>
      </c>
      <c r="G247" s="19" t="e">
        <f>VLOOKUP(F246,[1]!Tag[#Data],6,FALSE)</f>
        <v>#REF!</v>
      </c>
      <c r="H247" s="21" t="s">
        <v>38</v>
      </c>
      <c r="I247" s="24" t="e">
        <f>VLOOKUP(F246,[1]!Tag[#Data],3,FALSE)</f>
        <v>#REF!</v>
      </c>
    </row>
    <row r="248" spans="1:9" ht="15" customHeight="1" x14ac:dyDescent="0.3">
      <c r="A248" s="23" t="s">
        <v>62</v>
      </c>
      <c r="B248" s="19" t="e">
        <f>VLOOKUP(A246,[1]!Tag[#Data],7,FALSE)</f>
        <v>#REF!</v>
      </c>
      <c r="C248" s="22" t="s">
        <v>64</v>
      </c>
      <c r="D248" s="25" t="e">
        <f>VLOOKUP(A246,[1]!Tag[#Data],11,FALSE)</f>
        <v>#REF!</v>
      </c>
      <c r="E248" s="34"/>
      <c r="F248" s="23" t="s">
        <v>62</v>
      </c>
      <c r="G248" s="19" t="e">
        <f>VLOOKUP(F246,[1]!Tag[#Data],7,FALSE)</f>
        <v>#REF!</v>
      </c>
      <c r="H248" s="22" t="s">
        <v>64</v>
      </c>
      <c r="I248" s="25" t="e">
        <f>VLOOKUP(F246,[1]!Tag[#Data],11,FALSE)</f>
        <v>#REF!</v>
      </c>
    </row>
    <row r="249" spans="1:9" ht="15" customHeight="1" x14ac:dyDescent="0.3">
      <c r="A249" s="23" t="s">
        <v>63</v>
      </c>
      <c r="B249" s="19" t="e">
        <f>VLOOKUP(A246,[1]!Tag[#Data],8,FALSE)</f>
        <v>#REF!</v>
      </c>
      <c r="C249" s="22" t="s">
        <v>65</v>
      </c>
      <c r="D249" s="25" t="e">
        <f>VLOOKUP(A246,[1]!Tag[#Data],12,FALSE)</f>
        <v>#REF!</v>
      </c>
      <c r="E249" s="34"/>
      <c r="F249" s="23" t="s">
        <v>63</v>
      </c>
      <c r="G249" s="19" t="e">
        <f>VLOOKUP(F246,[1]!Tag[#Data],8,FALSE)</f>
        <v>#REF!</v>
      </c>
      <c r="H249" s="22" t="s">
        <v>65</v>
      </c>
      <c r="I249" s="25" t="e">
        <f>VLOOKUP(F246,[1]!Tag[#Data],12,FALSE)</f>
        <v>#REF!</v>
      </c>
    </row>
    <row r="250" spans="1:9" ht="15" customHeight="1" x14ac:dyDescent="0.3">
      <c r="A250" s="23" t="s">
        <v>69</v>
      </c>
      <c r="B250" s="19" t="e">
        <f>VLOOKUP(A246,[1]!Tag[#Data],9,FALSE)</f>
        <v>#REF!</v>
      </c>
      <c r="C250" s="22" t="s">
        <v>66</v>
      </c>
      <c r="D250" s="25" t="e">
        <f>VLOOKUP(A246,[1]!Tag[#Data],13,FALSE)</f>
        <v>#REF!</v>
      </c>
      <c r="E250" s="34"/>
      <c r="F250" s="23" t="s">
        <v>69</v>
      </c>
      <c r="G250" s="19" t="e">
        <f>VLOOKUP(F246,[1]!Tag[#Data],9,FALSE)</f>
        <v>#REF!</v>
      </c>
      <c r="H250" s="22" t="s">
        <v>66</v>
      </c>
      <c r="I250" s="25" t="e">
        <f>VLOOKUP(F246,[1]!Tag[#Data],13,FALSE)</f>
        <v>#REF!</v>
      </c>
    </row>
    <row r="251" spans="1:9" ht="15" customHeight="1" x14ac:dyDescent="0.3">
      <c r="A251" s="23" t="s">
        <v>70</v>
      </c>
      <c r="B251" s="19" t="e">
        <f>VLOOKUP(A246,[1]!Tag[#Data],4,FALSE)</f>
        <v>#REF!</v>
      </c>
      <c r="C251" s="22" t="s">
        <v>67</v>
      </c>
      <c r="D251" s="26" t="e">
        <f>VLOOKUP(A246,[1]!Tag[#Data],14,FALSE)</f>
        <v>#REF!</v>
      </c>
      <c r="E251" s="35"/>
      <c r="F251" s="23" t="s">
        <v>70</v>
      </c>
      <c r="G251" s="19" t="e">
        <f>VLOOKUP(F246,[1]!Tag[#Data],4,FALSE)</f>
        <v>#REF!</v>
      </c>
      <c r="H251" s="22" t="s">
        <v>67</v>
      </c>
      <c r="I251" s="26" t="e">
        <f>VLOOKUP(F246,[1]!Tag[#Data],14,FALSE)</f>
        <v>#REF!</v>
      </c>
    </row>
    <row r="252" spans="1:9" ht="15" customHeight="1" thickBot="1" x14ac:dyDescent="0.35">
      <c r="A252" s="27" t="s">
        <v>71</v>
      </c>
      <c r="B252" s="28" t="e">
        <f>VLOOKUP(A246,[1]!Tag[#Data],10,FALSE)</f>
        <v>#REF!</v>
      </c>
      <c r="C252" s="29" t="s">
        <v>68</v>
      </c>
      <c r="D252" s="30" t="e">
        <f>VLOOKUP(A246,[1]!Tag[#Data],15,FALSE)</f>
        <v>#REF!</v>
      </c>
      <c r="E252" s="34"/>
      <c r="F252" s="27" t="s">
        <v>71</v>
      </c>
      <c r="G252" s="28" t="e">
        <f>VLOOKUP(F246,[1]!Tag[#Data],10,FALSE)</f>
        <v>#REF!</v>
      </c>
      <c r="H252" s="29" t="s">
        <v>68</v>
      </c>
      <c r="I252" s="30" t="e">
        <f>VLOOKUP(F246,[1]!Tag[#Data],15,FALSE)</f>
        <v>#REF!</v>
      </c>
    </row>
    <row r="253" spans="1:9" ht="15" customHeight="1" thickBot="1" x14ac:dyDescent="0.35"/>
    <row r="254" spans="1:9" ht="15" customHeight="1" x14ac:dyDescent="0.3">
      <c r="A254" s="250" t="s">
        <v>59</v>
      </c>
      <c r="B254" s="251"/>
      <c r="C254" s="251" t="s">
        <v>60</v>
      </c>
      <c r="D254" s="252"/>
      <c r="F254" s="250" t="s">
        <v>59</v>
      </c>
      <c r="G254" s="251"/>
      <c r="H254" s="251" t="s">
        <v>60</v>
      </c>
      <c r="I254" s="252"/>
    </row>
    <row r="255" spans="1:9" ht="15" customHeight="1" x14ac:dyDescent="0.3">
      <c r="A255" s="240" t="str">
        <f>'Mix Worksheet'!$D$67</f>
        <v>-</v>
      </c>
      <c r="B255" s="241"/>
      <c r="C255" s="247" t="e">
        <f>VLOOKUP(A255,[1]!Tag[#Data],5,FALSE)</f>
        <v>#REF!</v>
      </c>
      <c r="D255" s="248"/>
      <c r="F255" s="249" t="str">
        <f>'Mix Worksheet'!$D$68</f>
        <v>-</v>
      </c>
      <c r="G255" s="247"/>
      <c r="H255" s="247" t="e">
        <f>VLOOKUP(F255,[1]!Tag[#Data],5,FALSE)</f>
        <v>#REF!</v>
      </c>
      <c r="I255" s="248"/>
    </row>
    <row r="256" spans="1:9" ht="15" customHeight="1" x14ac:dyDescent="0.3">
      <c r="A256" s="23" t="s">
        <v>61</v>
      </c>
      <c r="B256" s="19" t="e">
        <f>VLOOKUP(A255,[1]!Tag[#Data],6,FALSE)</f>
        <v>#REF!</v>
      </c>
      <c r="C256" s="21" t="s">
        <v>38</v>
      </c>
      <c r="D256" s="24" t="e">
        <f>VLOOKUP(A255,[1]!Tag[#Data],3,FALSE)</f>
        <v>#REF!</v>
      </c>
      <c r="E256" s="33"/>
      <c r="F256" s="23" t="s">
        <v>61</v>
      </c>
      <c r="G256" s="19" t="e">
        <f>VLOOKUP(F255,[1]!Tag[#Data],6,FALSE)</f>
        <v>#REF!</v>
      </c>
      <c r="H256" s="21" t="s">
        <v>38</v>
      </c>
      <c r="I256" s="24" t="e">
        <f>VLOOKUP(F255,[1]!Tag[#Data],3,FALSE)</f>
        <v>#REF!</v>
      </c>
    </row>
    <row r="257" spans="1:9" ht="15" customHeight="1" x14ac:dyDescent="0.3">
      <c r="A257" s="23" t="s">
        <v>62</v>
      </c>
      <c r="B257" s="19" t="e">
        <f>VLOOKUP(A255,[1]!Tag[#Data],7,FALSE)</f>
        <v>#REF!</v>
      </c>
      <c r="C257" s="22" t="s">
        <v>64</v>
      </c>
      <c r="D257" s="25" t="e">
        <f>VLOOKUP(A255,[1]!Tag[#Data],11,FALSE)</f>
        <v>#REF!</v>
      </c>
      <c r="E257" s="34"/>
      <c r="F257" s="23" t="s">
        <v>62</v>
      </c>
      <c r="G257" s="19" t="e">
        <f>VLOOKUP(F255,[1]!Tag[#Data],7,FALSE)</f>
        <v>#REF!</v>
      </c>
      <c r="H257" s="22" t="s">
        <v>64</v>
      </c>
      <c r="I257" s="25" t="e">
        <f>VLOOKUP(F255,[1]!Tag[#Data],11,FALSE)</f>
        <v>#REF!</v>
      </c>
    </row>
    <row r="258" spans="1:9" ht="15" customHeight="1" x14ac:dyDescent="0.3">
      <c r="A258" s="23" t="s">
        <v>63</v>
      </c>
      <c r="B258" s="19" t="e">
        <f>VLOOKUP(A255,[1]!Tag[#Data],8,FALSE)</f>
        <v>#REF!</v>
      </c>
      <c r="C258" s="22" t="s">
        <v>65</v>
      </c>
      <c r="D258" s="25" t="e">
        <f>VLOOKUP(A255,[1]!Tag[#Data],12,FALSE)</f>
        <v>#REF!</v>
      </c>
      <c r="E258" s="34"/>
      <c r="F258" s="23" t="s">
        <v>63</v>
      </c>
      <c r="G258" s="19" t="e">
        <f>VLOOKUP(F255,[1]!Tag[#Data],8,FALSE)</f>
        <v>#REF!</v>
      </c>
      <c r="H258" s="22" t="s">
        <v>65</v>
      </c>
      <c r="I258" s="25" t="e">
        <f>VLOOKUP(F255,[1]!Tag[#Data],12,FALSE)</f>
        <v>#REF!</v>
      </c>
    </row>
    <row r="259" spans="1:9" ht="15" customHeight="1" x14ac:dyDescent="0.3">
      <c r="A259" s="23" t="s">
        <v>69</v>
      </c>
      <c r="B259" s="19" t="e">
        <f>VLOOKUP(A255,[1]!Tag[#Data],9,FALSE)</f>
        <v>#REF!</v>
      </c>
      <c r="C259" s="22" t="s">
        <v>66</v>
      </c>
      <c r="D259" s="25" t="e">
        <f>VLOOKUP(A255,[1]!Tag[#Data],13,FALSE)</f>
        <v>#REF!</v>
      </c>
      <c r="E259" s="34"/>
      <c r="F259" s="23" t="s">
        <v>69</v>
      </c>
      <c r="G259" s="19" t="e">
        <f>VLOOKUP(F255,[1]!Tag[#Data],9,FALSE)</f>
        <v>#REF!</v>
      </c>
      <c r="H259" s="22" t="s">
        <v>66</v>
      </c>
      <c r="I259" s="25" t="e">
        <f>VLOOKUP(F255,[1]!Tag[#Data],13,FALSE)</f>
        <v>#REF!</v>
      </c>
    </row>
    <row r="260" spans="1:9" ht="15" customHeight="1" x14ac:dyDescent="0.3">
      <c r="A260" s="23" t="s">
        <v>70</v>
      </c>
      <c r="B260" s="19" t="e">
        <f>VLOOKUP(A255,[1]!Tag[#Data],4,FALSE)</f>
        <v>#REF!</v>
      </c>
      <c r="C260" s="22" t="s">
        <v>67</v>
      </c>
      <c r="D260" s="26" t="e">
        <f>VLOOKUP(A255,[1]!Tag[#Data],14,FALSE)</f>
        <v>#REF!</v>
      </c>
      <c r="E260" s="35"/>
      <c r="F260" s="23" t="s">
        <v>70</v>
      </c>
      <c r="G260" s="19" t="e">
        <f>VLOOKUP(F255,[1]!Tag[#Data],4,FALSE)</f>
        <v>#REF!</v>
      </c>
      <c r="H260" s="22" t="s">
        <v>67</v>
      </c>
      <c r="I260" s="26" t="e">
        <f>VLOOKUP(F255,[1]!Tag[#Data],14,FALSE)</f>
        <v>#REF!</v>
      </c>
    </row>
    <row r="261" spans="1:9" ht="15" customHeight="1" thickBot="1" x14ac:dyDescent="0.35">
      <c r="A261" s="27" t="s">
        <v>71</v>
      </c>
      <c r="B261" s="28" t="e">
        <f>VLOOKUP(A255,[1]!Tag[#Data],10,FALSE)</f>
        <v>#REF!</v>
      </c>
      <c r="C261" s="29" t="s">
        <v>68</v>
      </c>
      <c r="D261" s="30" t="e">
        <f>VLOOKUP(A255,[1]!Tag[#Data],15,FALSE)</f>
        <v>#REF!</v>
      </c>
      <c r="E261" s="34"/>
      <c r="F261" s="27" t="s">
        <v>71</v>
      </c>
      <c r="G261" s="28" t="e">
        <f>VLOOKUP(F255,[1]!Tag[#Data],10,FALSE)</f>
        <v>#REF!</v>
      </c>
      <c r="H261" s="29" t="s">
        <v>68</v>
      </c>
      <c r="I261" s="30" t="e">
        <f>VLOOKUP(F255,[1]!Tag[#Data],15,FALSE)</f>
        <v>#REF!</v>
      </c>
    </row>
    <row r="262" spans="1:9" ht="15" customHeight="1" thickBot="1" x14ac:dyDescent="0.35"/>
    <row r="263" spans="1:9" ht="15" customHeight="1" x14ac:dyDescent="0.3">
      <c r="A263" s="250" t="s">
        <v>59</v>
      </c>
      <c r="B263" s="251"/>
      <c r="C263" s="251" t="s">
        <v>60</v>
      </c>
      <c r="D263" s="252"/>
      <c r="F263" s="250" t="s">
        <v>59</v>
      </c>
      <c r="G263" s="251"/>
      <c r="H263" s="251" t="s">
        <v>60</v>
      </c>
      <c r="I263" s="252"/>
    </row>
    <row r="264" spans="1:9" ht="15" customHeight="1" x14ac:dyDescent="0.3">
      <c r="A264" s="249" t="str">
        <f>'Mix Worksheet'!$D$69</f>
        <v>-</v>
      </c>
      <c r="B264" s="247"/>
      <c r="C264" s="247" t="e">
        <f>VLOOKUP(A264,[1]!Tag[#Data],5,FALSE)</f>
        <v>#REF!</v>
      </c>
      <c r="D264" s="248"/>
      <c r="F264" s="249" t="str">
        <f>'Mix Worksheet'!$D$70</f>
        <v>-</v>
      </c>
      <c r="G264" s="247"/>
      <c r="H264" s="247" t="e">
        <f>VLOOKUP(F264,[1]!Tag[#Data],5,FALSE)</f>
        <v>#REF!</v>
      </c>
      <c r="I264" s="248"/>
    </row>
    <row r="265" spans="1:9" ht="15" customHeight="1" x14ac:dyDescent="0.3">
      <c r="A265" s="23" t="s">
        <v>61</v>
      </c>
      <c r="B265" s="19" t="e">
        <f>VLOOKUP(A264,[1]!Tag[#Data],6,FALSE)</f>
        <v>#REF!</v>
      </c>
      <c r="C265" s="21" t="s">
        <v>38</v>
      </c>
      <c r="D265" s="24" t="e">
        <f>VLOOKUP(A264,[1]!Tag[#Data],3,FALSE)</f>
        <v>#REF!</v>
      </c>
      <c r="E265" s="33"/>
      <c r="F265" s="23" t="s">
        <v>61</v>
      </c>
      <c r="G265" s="19" t="e">
        <f>VLOOKUP(F264,[1]!Tag[#Data],6,FALSE)</f>
        <v>#REF!</v>
      </c>
      <c r="H265" s="21" t="s">
        <v>38</v>
      </c>
      <c r="I265" s="24" t="e">
        <f>VLOOKUP(F264,[1]!Tag[#Data],3,FALSE)</f>
        <v>#REF!</v>
      </c>
    </row>
    <row r="266" spans="1:9" ht="15" customHeight="1" x14ac:dyDescent="0.3">
      <c r="A266" s="23" t="s">
        <v>62</v>
      </c>
      <c r="B266" s="19" t="e">
        <f>VLOOKUP(A264,[1]!Tag[#Data],7,FALSE)</f>
        <v>#REF!</v>
      </c>
      <c r="C266" s="22" t="s">
        <v>64</v>
      </c>
      <c r="D266" s="25" t="e">
        <f>VLOOKUP(A264,[1]!Tag[#Data],11,FALSE)</f>
        <v>#REF!</v>
      </c>
      <c r="E266" s="34"/>
      <c r="F266" s="23" t="s">
        <v>62</v>
      </c>
      <c r="G266" s="19" t="e">
        <f>VLOOKUP(F264,[1]!Tag[#Data],7,FALSE)</f>
        <v>#REF!</v>
      </c>
      <c r="H266" s="22" t="s">
        <v>64</v>
      </c>
      <c r="I266" s="25" t="e">
        <f>VLOOKUP(F264,[1]!Tag[#Data],11,FALSE)</f>
        <v>#REF!</v>
      </c>
    </row>
    <row r="267" spans="1:9" ht="15" customHeight="1" x14ac:dyDescent="0.3">
      <c r="A267" s="23" t="s">
        <v>63</v>
      </c>
      <c r="B267" s="19" t="e">
        <f>VLOOKUP(A264,[1]!Tag[#Data],8,FALSE)</f>
        <v>#REF!</v>
      </c>
      <c r="C267" s="22" t="s">
        <v>65</v>
      </c>
      <c r="D267" s="25" t="e">
        <f>VLOOKUP(A264,[1]!Tag[#Data],12,FALSE)</f>
        <v>#REF!</v>
      </c>
      <c r="E267" s="34"/>
      <c r="F267" s="23" t="s">
        <v>63</v>
      </c>
      <c r="G267" s="19" t="e">
        <f>VLOOKUP(F264,[1]!Tag[#Data],8,FALSE)</f>
        <v>#REF!</v>
      </c>
      <c r="H267" s="22" t="s">
        <v>65</v>
      </c>
      <c r="I267" s="25" t="e">
        <f>VLOOKUP(F264,[1]!Tag[#Data],12,FALSE)</f>
        <v>#REF!</v>
      </c>
    </row>
    <row r="268" spans="1:9" ht="15" customHeight="1" x14ac:dyDescent="0.3">
      <c r="A268" s="23" t="s">
        <v>69</v>
      </c>
      <c r="B268" s="19" t="e">
        <f>VLOOKUP(A264,[1]!Tag[#Data],9,FALSE)</f>
        <v>#REF!</v>
      </c>
      <c r="C268" s="22" t="s">
        <v>66</v>
      </c>
      <c r="D268" s="25" t="e">
        <f>VLOOKUP(A264,[1]!Tag[#Data],13,FALSE)</f>
        <v>#REF!</v>
      </c>
      <c r="E268" s="34"/>
      <c r="F268" s="23" t="s">
        <v>69</v>
      </c>
      <c r="G268" s="19" t="e">
        <f>VLOOKUP(F264,[1]!Tag[#Data],9,FALSE)</f>
        <v>#REF!</v>
      </c>
      <c r="H268" s="22" t="s">
        <v>66</v>
      </c>
      <c r="I268" s="25" t="e">
        <f>VLOOKUP(F264,[1]!Tag[#Data],13,FALSE)</f>
        <v>#REF!</v>
      </c>
    </row>
    <row r="269" spans="1:9" ht="15" customHeight="1" x14ac:dyDescent="0.3">
      <c r="A269" s="23" t="s">
        <v>70</v>
      </c>
      <c r="B269" s="19" t="e">
        <f>VLOOKUP(A264,[1]!Tag[#Data],4,FALSE)</f>
        <v>#REF!</v>
      </c>
      <c r="C269" s="22" t="s">
        <v>67</v>
      </c>
      <c r="D269" s="26" t="e">
        <f>VLOOKUP(A264,[1]!Tag[#Data],14,FALSE)</f>
        <v>#REF!</v>
      </c>
      <c r="E269" s="35"/>
      <c r="F269" s="23" t="s">
        <v>70</v>
      </c>
      <c r="G269" s="19" t="e">
        <f>VLOOKUP(F264,[1]!Tag[#Data],4,FALSE)</f>
        <v>#REF!</v>
      </c>
      <c r="H269" s="22" t="s">
        <v>67</v>
      </c>
      <c r="I269" s="26" t="e">
        <f>VLOOKUP(F264,[1]!Tag[#Data],14,FALSE)</f>
        <v>#REF!</v>
      </c>
    </row>
    <row r="270" spans="1:9" ht="15" customHeight="1" thickBot="1" x14ac:dyDescent="0.35">
      <c r="A270" s="27" t="s">
        <v>71</v>
      </c>
      <c r="B270" s="28" t="e">
        <f>VLOOKUP(A264,[1]!Tag[#Data],10,FALSE)</f>
        <v>#REF!</v>
      </c>
      <c r="C270" s="29" t="s">
        <v>68</v>
      </c>
      <c r="D270" s="30" t="e">
        <f>VLOOKUP(A264,[1]!Tag[#Data],15,FALSE)</f>
        <v>#REF!</v>
      </c>
      <c r="E270" s="34"/>
      <c r="F270" s="27" t="s">
        <v>71</v>
      </c>
      <c r="G270" s="28" t="e">
        <f>VLOOKUP(F264,[1]!Tag[#Data],10,FALSE)</f>
        <v>#REF!</v>
      </c>
      <c r="H270" s="29" t="s">
        <v>68</v>
      </c>
      <c r="I270" s="30" t="e">
        <f>VLOOKUP(F264,[1]!Tag[#Data],15,FALSE)</f>
        <v>#REF!</v>
      </c>
    </row>
    <row r="271" spans="1:9" ht="15" customHeight="1" thickBot="1" x14ac:dyDescent="0.35"/>
    <row r="272" spans="1:9" ht="15" customHeight="1" x14ac:dyDescent="0.3">
      <c r="A272" s="250" t="s">
        <v>59</v>
      </c>
      <c r="B272" s="251"/>
      <c r="C272" s="251" t="s">
        <v>60</v>
      </c>
      <c r="D272" s="252"/>
      <c r="F272" s="250" t="s">
        <v>59</v>
      </c>
      <c r="G272" s="251"/>
      <c r="H272" s="251" t="s">
        <v>60</v>
      </c>
      <c r="I272" s="252"/>
    </row>
    <row r="273" spans="1:9" ht="15" customHeight="1" x14ac:dyDescent="0.3">
      <c r="A273" s="249" t="str">
        <f>'Mix Worksheet'!$D$71</f>
        <v>-</v>
      </c>
      <c r="B273" s="247"/>
      <c r="C273" s="247" t="e">
        <f>VLOOKUP(A273,[1]!Tag[#Data],5,FALSE)</f>
        <v>#REF!</v>
      </c>
      <c r="D273" s="248"/>
      <c r="F273" s="249" t="str">
        <f>'Mix Worksheet'!$D$72</f>
        <v>-</v>
      </c>
      <c r="G273" s="247"/>
      <c r="H273" s="247" t="e">
        <f>VLOOKUP(F273,[1]!Tag[#Data],5,FALSE)</f>
        <v>#REF!</v>
      </c>
      <c r="I273" s="248"/>
    </row>
    <row r="274" spans="1:9" ht="15" customHeight="1" x14ac:dyDescent="0.3">
      <c r="A274" s="23" t="s">
        <v>61</v>
      </c>
      <c r="B274" s="19" t="e">
        <f>VLOOKUP(A273,[1]!Tag[#Data],6,FALSE)</f>
        <v>#REF!</v>
      </c>
      <c r="C274" s="21" t="s">
        <v>38</v>
      </c>
      <c r="D274" s="24" t="e">
        <f>VLOOKUP(A273,[1]!Tag[#Data],3,FALSE)</f>
        <v>#REF!</v>
      </c>
      <c r="E274" s="33"/>
      <c r="F274" s="23" t="s">
        <v>61</v>
      </c>
      <c r="G274" s="19" t="e">
        <f>VLOOKUP(F273,[1]!Tag[#Data],6,FALSE)</f>
        <v>#REF!</v>
      </c>
      <c r="H274" s="21" t="s">
        <v>38</v>
      </c>
      <c r="I274" s="24" t="e">
        <f>VLOOKUP(F273,[1]!Tag[#Data],3,FALSE)</f>
        <v>#REF!</v>
      </c>
    </row>
    <row r="275" spans="1:9" ht="15" customHeight="1" x14ac:dyDescent="0.3">
      <c r="A275" s="23" t="s">
        <v>62</v>
      </c>
      <c r="B275" s="19" t="e">
        <f>VLOOKUP(A273,[1]!Tag[#Data],7,FALSE)</f>
        <v>#REF!</v>
      </c>
      <c r="C275" s="22" t="s">
        <v>64</v>
      </c>
      <c r="D275" s="25" t="e">
        <f>VLOOKUP(A273,[1]!Tag[#Data],11,FALSE)</f>
        <v>#REF!</v>
      </c>
      <c r="E275" s="34"/>
      <c r="F275" s="23" t="s">
        <v>62</v>
      </c>
      <c r="G275" s="19" t="e">
        <f>VLOOKUP(F273,[1]!Tag[#Data],7,FALSE)</f>
        <v>#REF!</v>
      </c>
      <c r="H275" s="22" t="s">
        <v>64</v>
      </c>
      <c r="I275" s="25" t="e">
        <f>VLOOKUP(F273,[1]!Tag[#Data],11,FALSE)</f>
        <v>#REF!</v>
      </c>
    </row>
    <row r="276" spans="1:9" ht="15" customHeight="1" x14ac:dyDescent="0.3">
      <c r="A276" s="23" t="s">
        <v>63</v>
      </c>
      <c r="B276" s="19" t="e">
        <f>VLOOKUP(A273,[1]!Tag[#Data],8,FALSE)</f>
        <v>#REF!</v>
      </c>
      <c r="C276" s="22" t="s">
        <v>65</v>
      </c>
      <c r="D276" s="25" t="e">
        <f>VLOOKUP(A273,[1]!Tag[#Data],12,FALSE)</f>
        <v>#REF!</v>
      </c>
      <c r="E276" s="34"/>
      <c r="F276" s="23" t="s">
        <v>63</v>
      </c>
      <c r="G276" s="19" t="e">
        <f>VLOOKUP(F273,[1]!Tag[#Data],8,FALSE)</f>
        <v>#REF!</v>
      </c>
      <c r="H276" s="22" t="s">
        <v>65</v>
      </c>
      <c r="I276" s="25" t="e">
        <f>VLOOKUP(F273,[1]!Tag[#Data],12,FALSE)</f>
        <v>#REF!</v>
      </c>
    </row>
    <row r="277" spans="1:9" ht="15" customHeight="1" x14ac:dyDescent="0.3">
      <c r="A277" s="23" t="s">
        <v>69</v>
      </c>
      <c r="B277" s="19" t="e">
        <f>VLOOKUP(A273,[1]!Tag[#Data],9,FALSE)</f>
        <v>#REF!</v>
      </c>
      <c r="C277" s="22" t="s">
        <v>66</v>
      </c>
      <c r="D277" s="25" t="e">
        <f>VLOOKUP(A273,[1]!Tag[#Data],13,FALSE)</f>
        <v>#REF!</v>
      </c>
      <c r="E277" s="34"/>
      <c r="F277" s="23" t="s">
        <v>69</v>
      </c>
      <c r="G277" s="19" t="e">
        <f>VLOOKUP(F273,[1]!Tag[#Data],9,FALSE)</f>
        <v>#REF!</v>
      </c>
      <c r="H277" s="22" t="s">
        <v>66</v>
      </c>
      <c r="I277" s="25" t="e">
        <f>VLOOKUP(F273,[1]!Tag[#Data],13,FALSE)</f>
        <v>#REF!</v>
      </c>
    </row>
    <row r="278" spans="1:9" ht="15" customHeight="1" x14ac:dyDescent="0.3">
      <c r="A278" s="23" t="s">
        <v>70</v>
      </c>
      <c r="B278" s="19" t="e">
        <f>VLOOKUP(A273,[1]!Tag[#Data],4,FALSE)</f>
        <v>#REF!</v>
      </c>
      <c r="C278" s="22" t="s">
        <v>67</v>
      </c>
      <c r="D278" s="26" t="e">
        <f>VLOOKUP(A273,[1]!Tag[#Data],14,FALSE)</f>
        <v>#REF!</v>
      </c>
      <c r="E278" s="35"/>
      <c r="F278" s="23" t="s">
        <v>70</v>
      </c>
      <c r="G278" s="19" t="e">
        <f>VLOOKUP(F273,[1]!Tag[#Data],4,FALSE)</f>
        <v>#REF!</v>
      </c>
      <c r="H278" s="22" t="s">
        <v>67</v>
      </c>
      <c r="I278" s="26" t="e">
        <f>VLOOKUP(F273,[1]!Tag[#Data],14,FALSE)</f>
        <v>#REF!</v>
      </c>
    </row>
    <row r="279" spans="1:9" ht="15" customHeight="1" thickBot="1" x14ac:dyDescent="0.35">
      <c r="A279" s="27" t="s">
        <v>71</v>
      </c>
      <c r="B279" s="28" t="e">
        <f>VLOOKUP(A273,[1]!Tag[#Data],10,FALSE)</f>
        <v>#REF!</v>
      </c>
      <c r="C279" s="29" t="s">
        <v>68</v>
      </c>
      <c r="D279" s="30" t="e">
        <f>VLOOKUP(A273,[1]!Tag[#Data],15,FALSE)</f>
        <v>#REF!</v>
      </c>
      <c r="E279" s="34"/>
      <c r="F279" s="27" t="s">
        <v>71</v>
      </c>
      <c r="G279" s="28" t="e">
        <f>VLOOKUP(F273,[1]!Tag[#Data],10,FALSE)</f>
        <v>#REF!</v>
      </c>
      <c r="H279" s="29" t="s">
        <v>68</v>
      </c>
      <c r="I279" s="30" t="e">
        <f>VLOOKUP(F273,[1]!Tag[#Data],15,FALSE)</f>
        <v>#REF!</v>
      </c>
    </row>
    <row r="280" spans="1:9" ht="15" customHeight="1" x14ac:dyDescent="0.3">
      <c r="A280" s="246" t="s">
        <v>72</v>
      </c>
      <c r="B280" s="246"/>
      <c r="C280" s="246"/>
      <c r="D280" s="246"/>
      <c r="E280" s="246"/>
      <c r="F280" s="246"/>
      <c r="G280" s="246"/>
      <c r="H280" s="246"/>
      <c r="I280" s="246"/>
    </row>
    <row r="281" spans="1:9" ht="15" customHeight="1" x14ac:dyDescent="0.3">
      <c r="A281" s="246"/>
      <c r="B281" s="246"/>
      <c r="C281" s="246"/>
      <c r="D281" s="246"/>
      <c r="E281" s="246"/>
      <c r="F281" s="246"/>
      <c r="G281" s="246"/>
      <c r="H281" s="246"/>
      <c r="I281" s="246"/>
    </row>
    <row r="282" spans="1:9" ht="15" customHeight="1" thickBot="1" x14ac:dyDescent="0.35">
      <c r="A282" s="246"/>
      <c r="B282" s="246"/>
      <c r="C282" s="246"/>
      <c r="D282" s="246"/>
      <c r="E282" s="246"/>
      <c r="F282" s="246"/>
      <c r="G282" s="246"/>
      <c r="H282" s="246"/>
      <c r="I282" s="246"/>
    </row>
    <row r="283" spans="1:9" ht="15" customHeight="1" x14ac:dyDescent="0.3">
      <c r="A283" s="250" t="s">
        <v>59</v>
      </c>
      <c r="B283" s="251"/>
      <c r="C283" s="251" t="s">
        <v>60</v>
      </c>
      <c r="D283" s="252"/>
      <c r="F283" s="250" t="s">
        <v>59</v>
      </c>
      <c r="G283" s="251"/>
      <c r="H283" s="251" t="s">
        <v>60</v>
      </c>
      <c r="I283" s="252"/>
    </row>
    <row r="284" spans="1:9" ht="15" customHeight="1" x14ac:dyDescent="0.3">
      <c r="A284" s="249" t="str">
        <f>'Mix Worksheet'!$D$73</f>
        <v>-</v>
      </c>
      <c r="B284" s="247"/>
      <c r="C284" s="247" t="e">
        <f>VLOOKUP(A284,[1]!Tag[#Data],5,FALSE)</f>
        <v>#REF!</v>
      </c>
      <c r="D284" s="248"/>
      <c r="F284" s="249" t="str">
        <f>'Mix Worksheet'!$D$74</f>
        <v>-</v>
      </c>
      <c r="G284" s="247"/>
      <c r="H284" s="247" t="e">
        <f>VLOOKUP(F284,[1]!Tag[#Data],5,FALSE)</f>
        <v>#REF!</v>
      </c>
      <c r="I284" s="248"/>
    </row>
    <row r="285" spans="1:9" ht="15" customHeight="1" x14ac:dyDescent="0.3">
      <c r="A285" s="23" t="s">
        <v>61</v>
      </c>
      <c r="B285" s="19" t="e">
        <f>VLOOKUP(A284,[1]!Tag[#Data],6,FALSE)</f>
        <v>#REF!</v>
      </c>
      <c r="C285" s="21" t="s">
        <v>38</v>
      </c>
      <c r="D285" s="24" t="e">
        <f>VLOOKUP(A284,[1]!Tag[#Data],3,FALSE)</f>
        <v>#REF!</v>
      </c>
      <c r="E285" s="33"/>
      <c r="F285" s="23" t="s">
        <v>61</v>
      </c>
      <c r="G285" s="19" t="e">
        <f>VLOOKUP(F284,[1]!Tag[#Data],6,FALSE)</f>
        <v>#REF!</v>
      </c>
      <c r="H285" s="21" t="s">
        <v>38</v>
      </c>
      <c r="I285" s="24" t="e">
        <f>VLOOKUP(F284,[1]!Tag[#Data],3,FALSE)</f>
        <v>#REF!</v>
      </c>
    </row>
    <row r="286" spans="1:9" ht="15" customHeight="1" x14ac:dyDescent="0.3">
      <c r="A286" s="23" t="s">
        <v>62</v>
      </c>
      <c r="B286" s="19" t="e">
        <f>VLOOKUP(A284,[1]!Tag[#Data],7,FALSE)</f>
        <v>#REF!</v>
      </c>
      <c r="C286" s="22" t="s">
        <v>64</v>
      </c>
      <c r="D286" s="25" t="e">
        <f>VLOOKUP(A284,[1]!Tag[#Data],11,FALSE)</f>
        <v>#REF!</v>
      </c>
      <c r="E286" s="34"/>
      <c r="F286" s="23" t="s">
        <v>62</v>
      </c>
      <c r="G286" s="19" t="e">
        <f>VLOOKUP(F284,[1]!Tag[#Data],7,FALSE)</f>
        <v>#REF!</v>
      </c>
      <c r="H286" s="22" t="s">
        <v>64</v>
      </c>
      <c r="I286" s="25" t="e">
        <f>VLOOKUP(F284,[1]!Tag[#Data],11,FALSE)</f>
        <v>#REF!</v>
      </c>
    </row>
    <row r="287" spans="1:9" ht="15" customHeight="1" x14ac:dyDescent="0.3">
      <c r="A287" s="23" t="s">
        <v>63</v>
      </c>
      <c r="B287" s="19" t="e">
        <f>VLOOKUP(A284,[1]!Tag[#Data],8,FALSE)</f>
        <v>#REF!</v>
      </c>
      <c r="C287" s="22" t="s">
        <v>65</v>
      </c>
      <c r="D287" s="25" t="e">
        <f>VLOOKUP(A284,[1]!Tag[#Data],12,FALSE)</f>
        <v>#REF!</v>
      </c>
      <c r="E287" s="34"/>
      <c r="F287" s="23" t="s">
        <v>63</v>
      </c>
      <c r="G287" s="19" t="e">
        <f>VLOOKUP(F284,[1]!Tag[#Data],8,FALSE)</f>
        <v>#REF!</v>
      </c>
      <c r="H287" s="22" t="s">
        <v>65</v>
      </c>
      <c r="I287" s="25" t="e">
        <f>VLOOKUP(F284,[1]!Tag[#Data],12,FALSE)</f>
        <v>#REF!</v>
      </c>
    </row>
    <row r="288" spans="1:9" ht="15" customHeight="1" x14ac:dyDescent="0.3">
      <c r="A288" s="23" t="s">
        <v>69</v>
      </c>
      <c r="B288" s="19" t="e">
        <f>VLOOKUP(A284,[1]!Tag[#Data],9,FALSE)</f>
        <v>#REF!</v>
      </c>
      <c r="C288" s="22" t="s">
        <v>66</v>
      </c>
      <c r="D288" s="25" t="e">
        <f>VLOOKUP(A284,[1]!Tag[#Data],13,FALSE)</f>
        <v>#REF!</v>
      </c>
      <c r="E288" s="34"/>
      <c r="F288" s="23" t="s">
        <v>69</v>
      </c>
      <c r="G288" s="19" t="e">
        <f>VLOOKUP(F284,[1]!Tag[#Data],9,FALSE)</f>
        <v>#REF!</v>
      </c>
      <c r="H288" s="22" t="s">
        <v>66</v>
      </c>
      <c r="I288" s="25" t="e">
        <f>VLOOKUP(F284,[1]!Tag[#Data],13,FALSE)</f>
        <v>#REF!</v>
      </c>
    </row>
    <row r="289" spans="1:9" ht="15" customHeight="1" x14ac:dyDescent="0.3">
      <c r="A289" s="23" t="s">
        <v>70</v>
      </c>
      <c r="B289" s="19" t="e">
        <f>VLOOKUP(A284,[1]!Tag[#Data],4,FALSE)</f>
        <v>#REF!</v>
      </c>
      <c r="C289" s="22" t="s">
        <v>67</v>
      </c>
      <c r="D289" s="26" t="e">
        <f>VLOOKUP(A284,[1]!Tag[#Data],14,FALSE)</f>
        <v>#REF!</v>
      </c>
      <c r="E289" s="35"/>
      <c r="F289" s="23" t="s">
        <v>70</v>
      </c>
      <c r="G289" s="19" t="e">
        <f>VLOOKUP(F284,[1]!Tag[#Data],4,FALSE)</f>
        <v>#REF!</v>
      </c>
      <c r="H289" s="22" t="s">
        <v>67</v>
      </c>
      <c r="I289" s="26" t="e">
        <f>VLOOKUP(F284,[1]!Tag[#Data],14,FALSE)</f>
        <v>#REF!</v>
      </c>
    </row>
    <row r="290" spans="1:9" ht="15" customHeight="1" thickBot="1" x14ac:dyDescent="0.35">
      <c r="A290" s="27" t="s">
        <v>71</v>
      </c>
      <c r="B290" s="28" t="e">
        <f>VLOOKUP(A284,[1]!Tag[#Data],10,FALSE)</f>
        <v>#REF!</v>
      </c>
      <c r="C290" s="29" t="s">
        <v>68</v>
      </c>
      <c r="D290" s="30" t="e">
        <f>VLOOKUP(A284,[1]!Tag[#Data],15,FALSE)</f>
        <v>#REF!</v>
      </c>
      <c r="E290" s="34"/>
      <c r="F290" s="27" t="s">
        <v>71</v>
      </c>
      <c r="G290" s="28" t="e">
        <f>VLOOKUP(F284,[1]!Tag[#Data],10,FALSE)</f>
        <v>#REF!</v>
      </c>
      <c r="H290" s="29" t="s">
        <v>68</v>
      </c>
      <c r="I290" s="30" t="e">
        <f>VLOOKUP(F284,[1]!Tag[#Data],15,FALSE)</f>
        <v>#REF!</v>
      </c>
    </row>
    <row r="291" spans="1:9" ht="15" customHeight="1" thickBot="1" x14ac:dyDescent="0.35"/>
    <row r="292" spans="1:9" ht="15" customHeight="1" x14ac:dyDescent="0.3">
      <c r="A292" s="250" t="s">
        <v>59</v>
      </c>
      <c r="B292" s="251"/>
      <c r="C292" s="251" t="s">
        <v>60</v>
      </c>
      <c r="D292" s="252"/>
    </row>
    <row r="293" spans="1:9" ht="15" customHeight="1" x14ac:dyDescent="0.3">
      <c r="A293" s="249" t="str">
        <f>'Mix Worksheet'!$D$75</f>
        <v>-</v>
      </c>
      <c r="B293" s="247"/>
      <c r="C293" s="247" t="e">
        <f>VLOOKUP(A293,[1]!Tag[#Data],5,FALSE)</f>
        <v>#REF!</v>
      </c>
      <c r="D293" s="248"/>
    </row>
    <row r="294" spans="1:9" ht="15" customHeight="1" x14ac:dyDescent="0.3">
      <c r="A294" s="23" t="s">
        <v>61</v>
      </c>
      <c r="B294" s="19" t="e">
        <f>VLOOKUP(A293,[1]!Tag[#Data],6,FALSE)</f>
        <v>#REF!</v>
      </c>
      <c r="C294" s="21" t="s">
        <v>38</v>
      </c>
      <c r="D294" s="24" t="e">
        <f>VLOOKUP(A293,[1]!Tag[#Data],3,FALSE)</f>
        <v>#REF!</v>
      </c>
      <c r="E294" s="33"/>
    </row>
    <row r="295" spans="1:9" ht="15" customHeight="1" x14ac:dyDescent="0.3">
      <c r="A295" s="23" t="s">
        <v>62</v>
      </c>
      <c r="B295" s="19" t="e">
        <f>VLOOKUP(A293,[1]!Tag[#Data],7,FALSE)</f>
        <v>#REF!</v>
      </c>
      <c r="C295" s="22" t="s">
        <v>64</v>
      </c>
      <c r="D295" s="25" t="e">
        <f>VLOOKUP(A293,[1]!Tag[#Data],11,FALSE)</f>
        <v>#REF!</v>
      </c>
      <c r="E295" s="34"/>
    </row>
    <row r="296" spans="1:9" ht="15" customHeight="1" x14ac:dyDescent="0.3">
      <c r="A296" s="23" t="s">
        <v>63</v>
      </c>
      <c r="B296" s="19" t="e">
        <f>VLOOKUP(A293,[1]!Tag[#Data],8,FALSE)</f>
        <v>#REF!</v>
      </c>
      <c r="C296" s="22" t="s">
        <v>65</v>
      </c>
      <c r="D296" s="25" t="e">
        <f>VLOOKUP(A293,[1]!Tag[#Data],12,FALSE)</f>
        <v>#REF!</v>
      </c>
      <c r="E296" s="34"/>
    </row>
    <row r="297" spans="1:9" ht="15" customHeight="1" x14ac:dyDescent="0.3">
      <c r="A297" s="23" t="s">
        <v>69</v>
      </c>
      <c r="B297" s="19" t="e">
        <f>VLOOKUP(A293,[1]!Tag[#Data],9,FALSE)</f>
        <v>#REF!</v>
      </c>
      <c r="C297" s="22" t="s">
        <v>66</v>
      </c>
      <c r="D297" s="25" t="e">
        <f>VLOOKUP(A293,[1]!Tag[#Data],13,FALSE)</f>
        <v>#REF!</v>
      </c>
      <c r="E297" s="34"/>
    </row>
    <row r="298" spans="1:9" ht="15" customHeight="1" x14ac:dyDescent="0.3">
      <c r="A298" s="23" t="s">
        <v>70</v>
      </c>
      <c r="B298" s="19" t="e">
        <f>VLOOKUP(A293,[1]!Tag[#Data],4,FALSE)</f>
        <v>#REF!</v>
      </c>
      <c r="C298" s="22" t="s">
        <v>67</v>
      </c>
      <c r="D298" s="26" t="e">
        <f>VLOOKUP(A293,[1]!Tag[#Data],14,FALSE)</f>
        <v>#REF!</v>
      </c>
      <c r="E298" s="35"/>
    </row>
    <row r="299" spans="1:9" ht="15" customHeight="1" thickBot="1" x14ac:dyDescent="0.35">
      <c r="A299" s="27" t="s">
        <v>71</v>
      </c>
      <c r="B299" s="28" t="e">
        <f>VLOOKUP(A293,[1]!Tag[#Data],10,FALSE)</f>
        <v>#REF!</v>
      </c>
      <c r="C299" s="29" t="s">
        <v>68</v>
      </c>
      <c r="D299" s="30" t="e">
        <f>VLOOKUP(A293,[1]!Tag[#Data],15,FALSE)</f>
        <v>#REF!</v>
      </c>
      <c r="E299" s="34"/>
    </row>
    <row r="300" spans="1:9" ht="15" customHeight="1" x14ac:dyDescent="0.3">
      <c r="A300" s="246" t="s">
        <v>72</v>
      </c>
      <c r="B300" s="246"/>
      <c r="C300" s="246"/>
      <c r="D300" s="246"/>
      <c r="E300" s="246"/>
      <c r="F300" s="246"/>
      <c r="G300" s="246"/>
      <c r="H300" s="246"/>
      <c r="I300" s="246"/>
    </row>
    <row r="301" spans="1:9" ht="15" customHeight="1" x14ac:dyDescent="0.3">
      <c r="A301" s="246"/>
      <c r="B301" s="246"/>
      <c r="C301" s="246"/>
      <c r="D301" s="246"/>
      <c r="E301" s="246"/>
      <c r="F301" s="246"/>
      <c r="G301" s="246"/>
      <c r="H301" s="246"/>
      <c r="I301" s="246"/>
    </row>
    <row r="302" spans="1:9" ht="15" customHeight="1" x14ac:dyDescent="0.3">
      <c r="A302" s="246"/>
      <c r="B302" s="246"/>
      <c r="C302" s="246"/>
      <c r="D302" s="246"/>
      <c r="E302" s="246"/>
      <c r="F302" s="246"/>
      <c r="G302" s="246"/>
      <c r="H302" s="246"/>
      <c r="I302" s="246"/>
    </row>
  </sheetData>
  <mergeCells count="257">
    <mergeCell ref="A273:B273"/>
    <mergeCell ref="C273:D273"/>
    <mergeCell ref="F273:G273"/>
    <mergeCell ref="H273:I273"/>
    <mergeCell ref="A292:B292"/>
    <mergeCell ref="C292:D292"/>
    <mergeCell ref="A293:B293"/>
    <mergeCell ref="C293:D293"/>
    <mergeCell ref="A300:I302"/>
    <mergeCell ref="A280:I282"/>
    <mergeCell ref="A283:B283"/>
    <mergeCell ref="C283:D283"/>
    <mergeCell ref="F283:G283"/>
    <mergeCell ref="H283:I283"/>
    <mergeCell ref="A284:B284"/>
    <mergeCell ref="C284:D284"/>
    <mergeCell ref="F284:G284"/>
    <mergeCell ref="H284:I284"/>
    <mergeCell ref="A263:B263"/>
    <mergeCell ref="C263:D263"/>
    <mergeCell ref="F263:G263"/>
    <mergeCell ref="H263:I263"/>
    <mergeCell ref="A264:B264"/>
    <mergeCell ref="C264:D264"/>
    <mergeCell ref="F264:G264"/>
    <mergeCell ref="H264:I264"/>
    <mergeCell ref="A272:B272"/>
    <mergeCell ref="C272:D272"/>
    <mergeCell ref="F272:G272"/>
    <mergeCell ref="H272:I272"/>
    <mergeCell ref="A246:B246"/>
    <mergeCell ref="C246:D246"/>
    <mergeCell ref="F246:G246"/>
    <mergeCell ref="H246:I246"/>
    <mergeCell ref="A254:B254"/>
    <mergeCell ref="C254:D254"/>
    <mergeCell ref="F254:G254"/>
    <mergeCell ref="H254:I254"/>
    <mergeCell ref="A255:B255"/>
    <mergeCell ref="C255:D255"/>
    <mergeCell ref="F255:G255"/>
    <mergeCell ref="H255:I255"/>
    <mergeCell ref="A236:B236"/>
    <mergeCell ref="C236:D236"/>
    <mergeCell ref="F236:G236"/>
    <mergeCell ref="H236:I236"/>
    <mergeCell ref="A237:B237"/>
    <mergeCell ref="C237:D237"/>
    <mergeCell ref="F237:G237"/>
    <mergeCell ref="H237:I237"/>
    <mergeCell ref="A245:B245"/>
    <mergeCell ref="C245:D245"/>
    <mergeCell ref="F245:G245"/>
    <mergeCell ref="H245:I245"/>
    <mergeCell ref="F216:G216"/>
    <mergeCell ref="H216:I216"/>
    <mergeCell ref="A217:B217"/>
    <mergeCell ref="C217:D217"/>
    <mergeCell ref="F217:G217"/>
    <mergeCell ref="H217:I217"/>
    <mergeCell ref="F225:G225"/>
    <mergeCell ref="H225:I225"/>
    <mergeCell ref="A226:B226"/>
    <mergeCell ref="C226:D226"/>
    <mergeCell ref="F226:G226"/>
    <mergeCell ref="H226:I226"/>
    <mergeCell ref="F198:G198"/>
    <mergeCell ref="H198:I198"/>
    <mergeCell ref="F199:G199"/>
    <mergeCell ref="H199:I199"/>
    <mergeCell ref="F207:G207"/>
    <mergeCell ref="H207:I207"/>
    <mergeCell ref="A208:B208"/>
    <mergeCell ref="C208:D208"/>
    <mergeCell ref="F208:G208"/>
    <mergeCell ref="H208:I208"/>
    <mergeCell ref="A186:I188"/>
    <mergeCell ref="A233:I235"/>
    <mergeCell ref="A198:B198"/>
    <mergeCell ref="C198:D198"/>
    <mergeCell ref="A199:B199"/>
    <mergeCell ref="C199:D199"/>
    <mergeCell ref="A179:B179"/>
    <mergeCell ref="C179:D179"/>
    <mergeCell ref="F179:G179"/>
    <mergeCell ref="H179:I179"/>
    <mergeCell ref="A189:B189"/>
    <mergeCell ref="C189:D189"/>
    <mergeCell ref="F189:G189"/>
    <mergeCell ref="H189:I189"/>
    <mergeCell ref="A190:B190"/>
    <mergeCell ref="C190:D190"/>
    <mergeCell ref="F190:G190"/>
    <mergeCell ref="H190:I190"/>
    <mergeCell ref="A207:B207"/>
    <mergeCell ref="C207:D207"/>
    <mergeCell ref="A216:B216"/>
    <mergeCell ref="C216:D216"/>
    <mergeCell ref="A225:B225"/>
    <mergeCell ref="C225:D225"/>
    <mergeCell ref="A178:B178"/>
    <mergeCell ref="C178:D178"/>
    <mergeCell ref="F178:G178"/>
    <mergeCell ref="H178:I178"/>
    <mergeCell ref="A160:B160"/>
    <mergeCell ref="C160:D160"/>
    <mergeCell ref="F160:G160"/>
    <mergeCell ref="H160:I160"/>
    <mergeCell ref="A161:B161"/>
    <mergeCell ref="C161:D161"/>
    <mergeCell ref="F161:G161"/>
    <mergeCell ref="H161:I161"/>
    <mergeCell ref="A169:B169"/>
    <mergeCell ref="C169:D169"/>
    <mergeCell ref="F169:G169"/>
    <mergeCell ref="H169:I169"/>
    <mergeCell ref="A170:B170"/>
    <mergeCell ref="C170:D170"/>
    <mergeCell ref="F170:G170"/>
    <mergeCell ref="H170:I170"/>
    <mergeCell ref="A143:B143"/>
    <mergeCell ref="C143:D143"/>
    <mergeCell ref="F143:G143"/>
    <mergeCell ref="H143:I143"/>
    <mergeCell ref="A151:B151"/>
    <mergeCell ref="C151:D151"/>
    <mergeCell ref="F151:G151"/>
    <mergeCell ref="H151:I151"/>
    <mergeCell ref="A152:B152"/>
    <mergeCell ref="C152:D152"/>
    <mergeCell ref="F152:G152"/>
    <mergeCell ref="H152:I152"/>
    <mergeCell ref="A131:B131"/>
    <mergeCell ref="C131:D131"/>
    <mergeCell ref="F131:G131"/>
    <mergeCell ref="H131:I131"/>
    <mergeCell ref="A132:B132"/>
    <mergeCell ref="C132:D132"/>
    <mergeCell ref="F132:G132"/>
    <mergeCell ref="H132:I132"/>
    <mergeCell ref="A142:B142"/>
    <mergeCell ref="C142:D142"/>
    <mergeCell ref="F142:G142"/>
    <mergeCell ref="H142:I142"/>
    <mergeCell ref="A139:I141"/>
    <mergeCell ref="A92:I94"/>
    <mergeCell ref="H19:I19"/>
    <mergeCell ref="F20:G20"/>
    <mergeCell ref="H20:I20"/>
    <mergeCell ref="A122:B122"/>
    <mergeCell ref="C122:D122"/>
    <mergeCell ref="F122:G122"/>
    <mergeCell ref="H122:I122"/>
    <mergeCell ref="A123:B123"/>
    <mergeCell ref="C123:D123"/>
    <mergeCell ref="F123:G123"/>
    <mergeCell ref="H123:I123"/>
    <mergeCell ref="A113:B113"/>
    <mergeCell ref="C113:D113"/>
    <mergeCell ref="F113:G113"/>
    <mergeCell ref="H113:I113"/>
    <mergeCell ref="A114:B114"/>
    <mergeCell ref="C114:D114"/>
    <mergeCell ref="F114:G114"/>
    <mergeCell ref="H114:I114"/>
    <mergeCell ref="A104:B104"/>
    <mergeCell ref="C104:D104"/>
    <mergeCell ref="F104:G104"/>
    <mergeCell ref="H104:I104"/>
    <mergeCell ref="A105:B105"/>
    <mergeCell ref="C105:D105"/>
    <mergeCell ref="F105:G105"/>
    <mergeCell ref="H105:I105"/>
    <mergeCell ref="A95:B95"/>
    <mergeCell ref="C95:D95"/>
    <mergeCell ref="F95:G95"/>
    <mergeCell ref="H95:I95"/>
    <mergeCell ref="A96:B96"/>
    <mergeCell ref="C96:D96"/>
    <mergeCell ref="F96:G96"/>
    <mergeCell ref="H96:I96"/>
    <mergeCell ref="F28:G28"/>
    <mergeCell ref="H28:I28"/>
    <mergeCell ref="F29:G29"/>
    <mergeCell ref="A19:B19"/>
    <mergeCell ref="C19:D19"/>
    <mergeCell ref="F10:G10"/>
    <mergeCell ref="H10:I10"/>
    <mergeCell ref="F11:G11"/>
    <mergeCell ref="H11:I11"/>
    <mergeCell ref="D1:F1"/>
    <mergeCell ref="D2:F2"/>
    <mergeCell ref="D3:F3"/>
    <mergeCell ref="D4:F4"/>
    <mergeCell ref="D5:F5"/>
    <mergeCell ref="A48:B48"/>
    <mergeCell ref="C48:D48"/>
    <mergeCell ref="F48:G48"/>
    <mergeCell ref="H48:I48"/>
    <mergeCell ref="A20:B20"/>
    <mergeCell ref="C20:D20"/>
    <mergeCell ref="F19:G19"/>
    <mergeCell ref="A10:B10"/>
    <mergeCell ref="C10:D10"/>
    <mergeCell ref="A11:B11"/>
    <mergeCell ref="C11:D11"/>
    <mergeCell ref="D7:F7"/>
    <mergeCell ref="H29:I29"/>
    <mergeCell ref="A45:I47"/>
    <mergeCell ref="A38:B38"/>
    <mergeCell ref="A28:B28"/>
    <mergeCell ref="C28:D28"/>
    <mergeCell ref="A29:B29"/>
    <mergeCell ref="C29:D29"/>
    <mergeCell ref="C38:D38"/>
    <mergeCell ref="F37:G37"/>
    <mergeCell ref="A57:B57"/>
    <mergeCell ref="C57:D57"/>
    <mergeCell ref="F57:G57"/>
    <mergeCell ref="H57:I57"/>
    <mergeCell ref="A58:B58"/>
    <mergeCell ref="C58:D58"/>
    <mergeCell ref="F58:G58"/>
    <mergeCell ref="H58:I58"/>
    <mergeCell ref="F38:G38"/>
    <mergeCell ref="H38:I38"/>
    <mergeCell ref="A37:B37"/>
    <mergeCell ref="C37:D37"/>
    <mergeCell ref="H37:I37"/>
    <mergeCell ref="A49:B49"/>
    <mergeCell ref="C49:D49"/>
    <mergeCell ref="F49:G49"/>
    <mergeCell ref="H49:I49"/>
    <mergeCell ref="A66:B66"/>
    <mergeCell ref="C66:D66"/>
    <mergeCell ref="F66:G66"/>
    <mergeCell ref="H66:I66"/>
    <mergeCell ref="A84:B84"/>
    <mergeCell ref="C84:D84"/>
    <mergeCell ref="F84:G84"/>
    <mergeCell ref="H84:I84"/>
    <mergeCell ref="A85:B85"/>
    <mergeCell ref="C85:D85"/>
    <mergeCell ref="F85:G85"/>
    <mergeCell ref="H85:I85"/>
    <mergeCell ref="A67:B67"/>
    <mergeCell ref="C67:D67"/>
    <mergeCell ref="F67:G67"/>
    <mergeCell ref="H67:I67"/>
    <mergeCell ref="A75:B75"/>
    <mergeCell ref="C75:D75"/>
    <mergeCell ref="F75:G75"/>
    <mergeCell ref="H75:I75"/>
    <mergeCell ref="A76:B76"/>
    <mergeCell ref="C76:D76"/>
    <mergeCell ref="F76:G76"/>
    <mergeCell ref="H76:I76"/>
  </mergeCells>
  <phoneticPr fontId="3" type="noConversion"/>
  <conditionalFormatting sqref="A10:I302">
    <cfRule type="cellIs" dxfId="50" priority="1" operator="equal">
      <formula>0</formula>
    </cfRule>
  </conditionalFormatting>
  <hyperlinks>
    <hyperlink ref="D5" r:id="rId1"/>
  </hyperlinks>
  <pageMargins left="0.7" right="0.7" top="0.75" bottom="0.75" header="0.3" footer="0.3"/>
  <pageSetup fitToHeight="0" orientation="portrait" horizontalDpi="4294967292" verticalDpi="4294967292"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299"/>
  <sheetViews>
    <sheetView workbookViewId="0">
      <selection sqref="A1:F3"/>
    </sheetView>
  </sheetViews>
  <sheetFormatPr defaultRowHeight="14.4" x14ac:dyDescent="0.3"/>
  <cols>
    <col min="1" max="6" width="8.44140625" customWidth="1"/>
    <col min="7" max="7" width="2.6640625" customWidth="1"/>
    <col min="8" max="13" width="8.44140625" customWidth="1"/>
    <col min="15" max="15" width="11.44140625" customWidth="1"/>
  </cols>
  <sheetData>
    <row r="1" spans="1:16" ht="9.75" customHeight="1" x14ac:dyDescent="0.3">
      <c r="A1" s="253" t="s">
        <v>116</v>
      </c>
      <c r="B1" s="253"/>
      <c r="C1" s="253"/>
      <c r="D1" s="253"/>
      <c r="E1" s="253"/>
      <c r="F1" s="253"/>
      <c r="G1" s="101"/>
      <c r="H1" s="253" t="s">
        <v>116</v>
      </c>
      <c r="I1" s="253"/>
      <c r="J1" s="253"/>
      <c r="K1" s="253"/>
      <c r="L1" s="253"/>
      <c r="M1" s="253"/>
    </row>
    <row r="2" spans="1:16" ht="9.75" customHeight="1" x14ac:dyDescent="0.3">
      <c r="A2" s="253"/>
      <c r="B2" s="253"/>
      <c r="C2" s="253"/>
      <c r="D2" s="253"/>
      <c r="E2" s="253"/>
      <c r="F2" s="253"/>
      <c r="G2" s="101"/>
      <c r="H2" s="253"/>
      <c r="I2" s="253"/>
      <c r="J2" s="253"/>
      <c r="K2" s="253"/>
      <c r="L2" s="253"/>
      <c r="M2" s="253"/>
    </row>
    <row r="3" spans="1:16" ht="9.75" customHeight="1" x14ac:dyDescent="0.3">
      <c r="A3" s="253"/>
      <c r="B3" s="253"/>
      <c r="C3" s="253"/>
      <c r="D3" s="253"/>
      <c r="E3" s="253"/>
      <c r="F3" s="253"/>
      <c r="G3" s="101"/>
      <c r="H3" s="253"/>
      <c r="I3" s="253"/>
      <c r="J3" s="253"/>
      <c r="K3" s="253"/>
      <c r="L3" s="253"/>
      <c r="M3" s="253"/>
    </row>
    <row r="4" spans="1:16" ht="9.75" customHeight="1" x14ac:dyDescent="0.3">
      <c r="A4" s="254" t="s">
        <v>117</v>
      </c>
      <c r="B4" s="254"/>
      <c r="C4" s="254"/>
      <c r="D4" s="254"/>
      <c r="E4" s="254"/>
      <c r="F4" s="254"/>
      <c r="G4" s="102"/>
      <c r="H4" s="254" t="s">
        <v>117</v>
      </c>
      <c r="I4" s="254"/>
      <c r="J4" s="254"/>
      <c r="K4" s="254"/>
      <c r="L4" s="254"/>
      <c r="M4" s="254"/>
    </row>
    <row r="5" spans="1:16" ht="9.75" customHeight="1" x14ac:dyDescent="0.3">
      <c r="A5" s="254" t="s">
        <v>118</v>
      </c>
      <c r="B5" s="254"/>
      <c r="C5" s="254"/>
      <c r="D5" s="254"/>
      <c r="E5" s="254"/>
      <c r="F5" s="254"/>
      <c r="G5" s="102"/>
      <c r="H5" s="254" t="s">
        <v>118</v>
      </c>
      <c r="I5" s="254"/>
      <c r="J5" s="254"/>
      <c r="K5" s="254"/>
      <c r="L5" s="254"/>
      <c r="M5" s="254"/>
    </row>
    <row r="6" spans="1:16" ht="9.75" customHeight="1" x14ac:dyDescent="0.3">
      <c r="A6" s="63"/>
      <c r="B6" s="63"/>
      <c r="C6" s="63"/>
      <c r="D6" s="63"/>
      <c r="E6" s="63"/>
      <c r="F6" s="63"/>
      <c r="G6" s="63"/>
      <c r="H6" s="63"/>
      <c r="I6" s="63"/>
      <c r="J6" s="63"/>
      <c r="K6" s="63"/>
      <c r="L6" s="63"/>
      <c r="M6" s="63"/>
      <c r="O6" s="105" t="s">
        <v>2</v>
      </c>
      <c r="P6" s="106" t="s">
        <v>132</v>
      </c>
    </row>
    <row r="7" spans="1:16" s="89" customFormat="1" ht="9.75" customHeight="1" x14ac:dyDescent="0.3">
      <c r="A7" s="257">
        <f>'Mix Worksheet'!$D$10</f>
        <v>0</v>
      </c>
      <c r="B7" s="257"/>
      <c r="C7" s="257"/>
      <c r="D7" s="257"/>
      <c r="E7" s="107" t="s">
        <v>119</v>
      </c>
      <c r="F7" s="119">
        <f>$P$7</f>
        <v>0</v>
      </c>
      <c r="G7" s="84"/>
      <c r="H7" s="257">
        <f>$A$7</f>
        <v>0</v>
      </c>
      <c r="I7" s="257"/>
      <c r="J7" s="257"/>
      <c r="K7" s="257"/>
      <c r="L7" s="107" t="s">
        <v>119</v>
      </c>
      <c r="M7" s="120">
        <f>$F$7</f>
        <v>0</v>
      </c>
      <c r="O7" s="105" t="s">
        <v>119</v>
      </c>
      <c r="P7" s="108"/>
    </row>
    <row r="8" spans="1:16" s="89" customFormat="1" ht="4.5" customHeight="1" x14ac:dyDescent="0.3">
      <c r="A8" s="94"/>
      <c r="B8" s="84"/>
      <c r="C8" s="84"/>
      <c r="D8" s="84"/>
      <c r="E8" s="95"/>
      <c r="F8" s="84"/>
      <c r="G8" s="84"/>
      <c r="H8" s="94"/>
      <c r="I8" s="84"/>
      <c r="J8" s="84"/>
      <c r="K8" s="84"/>
      <c r="L8" s="95"/>
      <c r="M8" s="84"/>
      <c r="O8" s="109"/>
      <c r="P8" s="108"/>
    </row>
    <row r="9" spans="1:16" s="89" customFormat="1" ht="9.75" customHeight="1" x14ac:dyDescent="0.3">
      <c r="A9" s="258" t="str">
        <f>$P$6</f>
        <v xml:space="preserve">Lot# </v>
      </c>
      <c r="B9" s="258"/>
      <c r="C9" s="110"/>
      <c r="D9" s="111" t="s">
        <v>53</v>
      </c>
      <c r="E9" s="111" t="s">
        <v>56</v>
      </c>
      <c r="F9" s="111" t="s">
        <v>120</v>
      </c>
      <c r="G9" s="100"/>
      <c r="H9" s="258" t="str">
        <f>$A$9</f>
        <v xml:space="preserve">Lot# </v>
      </c>
      <c r="I9" s="258"/>
      <c r="J9" s="258"/>
      <c r="K9" s="111" t="s">
        <v>53</v>
      </c>
      <c r="L9" s="111" t="s">
        <v>56</v>
      </c>
      <c r="M9" s="111" t="s">
        <v>120</v>
      </c>
      <c r="O9" s="109" t="s">
        <v>128</v>
      </c>
      <c r="P9" s="112" t="e">
        <f>SUM(D10:D15)</f>
        <v>#VALUE!</v>
      </c>
    </row>
    <row r="10" spans="1:16" ht="9.75" customHeight="1" x14ac:dyDescent="0.3">
      <c r="A10" s="255" t="str">
        <f>Bag!E9</f>
        <v>-</v>
      </c>
      <c r="B10" s="255"/>
      <c r="C10" s="255"/>
      <c r="D10" s="99" t="e">
        <f>Bag!H9</f>
        <v>#VALUE!</v>
      </c>
      <c r="E10" s="99" t="e">
        <f>Bag!L9</f>
        <v>#REF!</v>
      </c>
      <c r="F10" s="99" t="e">
        <f>Bag!G9</f>
        <v>#REF!</v>
      </c>
      <c r="G10" s="113"/>
      <c r="H10" s="255" t="str">
        <f t="shared" ref="H10:H15" si="0">A10</f>
        <v>-</v>
      </c>
      <c r="I10" s="255"/>
      <c r="J10" s="255"/>
      <c r="K10" s="99" t="e">
        <f t="shared" ref="K10:M15" si="1">D10</f>
        <v>#VALUE!</v>
      </c>
      <c r="L10" s="99" t="e">
        <f t="shared" si="1"/>
        <v>#REF!</v>
      </c>
      <c r="M10" s="99" t="e">
        <f t="shared" si="1"/>
        <v>#REF!</v>
      </c>
      <c r="O10" s="109" t="s">
        <v>121</v>
      </c>
      <c r="P10" s="114">
        <v>0</v>
      </c>
    </row>
    <row r="11" spans="1:16" ht="9.75" customHeight="1" x14ac:dyDescent="0.3">
      <c r="A11" s="255" t="str">
        <f>Bag!E10</f>
        <v>-</v>
      </c>
      <c r="B11" s="255"/>
      <c r="C11" s="255"/>
      <c r="D11" s="99" t="e">
        <f>Bag!H10</f>
        <v>#VALUE!</v>
      </c>
      <c r="E11" s="99" t="e">
        <f>Bag!L10</f>
        <v>#REF!</v>
      </c>
      <c r="F11" s="99" t="e">
        <f>Bag!G10</f>
        <v>#REF!</v>
      </c>
      <c r="G11" s="113"/>
      <c r="H11" s="255" t="str">
        <f t="shared" si="0"/>
        <v>-</v>
      </c>
      <c r="I11" s="255"/>
      <c r="J11" s="255"/>
      <c r="K11" s="99" t="e">
        <f t="shared" si="1"/>
        <v>#VALUE!</v>
      </c>
      <c r="L11" s="99" t="e">
        <f t="shared" si="1"/>
        <v>#REF!</v>
      </c>
      <c r="M11" s="99" t="e">
        <f t="shared" si="1"/>
        <v>#REF!</v>
      </c>
      <c r="O11" s="105" t="s">
        <v>122</v>
      </c>
      <c r="P11" s="114">
        <v>0</v>
      </c>
    </row>
    <row r="12" spans="1:16" ht="9.75" customHeight="1" x14ac:dyDescent="0.3">
      <c r="A12" s="255" t="str">
        <f>Bag!E11</f>
        <v>-</v>
      </c>
      <c r="B12" s="255"/>
      <c r="C12" s="255"/>
      <c r="D12" s="99" t="e">
        <f>Bag!H11</f>
        <v>#VALUE!</v>
      </c>
      <c r="E12" s="99" t="e">
        <f>Bag!L11</f>
        <v>#REF!</v>
      </c>
      <c r="F12" s="99" t="e">
        <f>Bag!G11</f>
        <v>#REF!</v>
      </c>
      <c r="G12" s="113"/>
      <c r="H12" s="255" t="str">
        <f t="shared" si="0"/>
        <v>-</v>
      </c>
      <c r="I12" s="255"/>
      <c r="J12" s="255"/>
      <c r="K12" s="99" t="e">
        <f t="shared" si="1"/>
        <v>#VALUE!</v>
      </c>
      <c r="L12" s="99" t="e">
        <f t="shared" si="1"/>
        <v>#REF!</v>
      </c>
      <c r="M12" s="99" t="e">
        <f t="shared" si="1"/>
        <v>#REF!</v>
      </c>
      <c r="O12" s="105" t="s">
        <v>123</v>
      </c>
      <c r="P12" s="114">
        <v>0</v>
      </c>
    </row>
    <row r="13" spans="1:16" ht="9.75" customHeight="1" x14ac:dyDescent="0.3">
      <c r="A13" s="255" t="str">
        <f>Bag!E12</f>
        <v>-</v>
      </c>
      <c r="B13" s="255"/>
      <c r="C13" s="255"/>
      <c r="D13" s="99" t="e">
        <f>Bag!H12</f>
        <v>#VALUE!</v>
      </c>
      <c r="E13" s="99" t="e">
        <f>Bag!L12</f>
        <v>#REF!</v>
      </c>
      <c r="F13" s="99" t="e">
        <f>Bag!G12</f>
        <v>#REF!</v>
      </c>
      <c r="G13" s="113"/>
      <c r="H13" s="255" t="str">
        <f t="shared" si="0"/>
        <v>-</v>
      </c>
      <c r="I13" s="255"/>
      <c r="J13" s="255"/>
      <c r="K13" s="99" t="e">
        <f t="shared" si="1"/>
        <v>#VALUE!</v>
      </c>
      <c r="L13" s="99" t="e">
        <f t="shared" si="1"/>
        <v>#REF!</v>
      </c>
      <c r="M13" s="99" t="e">
        <f t="shared" si="1"/>
        <v>#REF!</v>
      </c>
      <c r="O13" s="105" t="s">
        <v>129</v>
      </c>
      <c r="P13" s="114" t="s">
        <v>130</v>
      </c>
    </row>
    <row r="14" spans="1:16" ht="9.75" customHeight="1" x14ac:dyDescent="0.3">
      <c r="A14" s="255" t="str">
        <f>Bag!E13</f>
        <v>-</v>
      </c>
      <c r="B14" s="255"/>
      <c r="C14" s="255"/>
      <c r="D14" s="99" t="e">
        <f>Bag!H13</f>
        <v>#VALUE!</v>
      </c>
      <c r="E14" s="99" t="e">
        <f>Bag!L13</f>
        <v>#REF!</v>
      </c>
      <c r="F14" s="99" t="e">
        <f>Bag!G13</f>
        <v>#REF!</v>
      </c>
      <c r="G14" s="113"/>
      <c r="H14" s="255" t="str">
        <f t="shared" si="0"/>
        <v>-</v>
      </c>
      <c r="I14" s="255"/>
      <c r="J14" s="255"/>
      <c r="K14" s="99" t="e">
        <f t="shared" si="1"/>
        <v>#VALUE!</v>
      </c>
      <c r="L14" s="99" t="e">
        <f t="shared" si="1"/>
        <v>#REF!</v>
      </c>
      <c r="M14" s="99" t="e">
        <f t="shared" si="1"/>
        <v>#REF!</v>
      </c>
      <c r="O14" s="105" t="s">
        <v>131</v>
      </c>
      <c r="P14" s="114" t="e">
        <f>SUM(P9:P12)</f>
        <v>#VALUE!</v>
      </c>
    </row>
    <row r="15" spans="1:16" ht="9.75" customHeight="1" x14ac:dyDescent="0.3">
      <c r="A15" s="255" t="str">
        <f>Bag!E14</f>
        <v>-</v>
      </c>
      <c r="B15" s="255"/>
      <c r="C15" s="255"/>
      <c r="D15" s="99" t="e">
        <f>Bag!H14</f>
        <v>#VALUE!</v>
      </c>
      <c r="E15" s="99" t="e">
        <f>Bag!L14</f>
        <v>#REF!</v>
      </c>
      <c r="F15" s="99" t="e">
        <f>Bag!G14</f>
        <v>#REF!</v>
      </c>
      <c r="G15" s="113"/>
      <c r="H15" s="255" t="str">
        <f t="shared" si="0"/>
        <v>-</v>
      </c>
      <c r="I15" s="255"/>
      <c r="J15" s="255"/>
      <c r="K15" s="99" t="e">
        <f t="shared" si="1"/>
        <v>#VALUE!</v>
      </c>
      <c r="L15" s="99" t="e">
        <f t="shared" si="1"/>
        <v>#REF!</v>
      </c>
      <c r="M15" s="99" t="e">
        <f t="shared" si="1"/>
        <v>#REF!</v>
      </c>
      <c r="O15" s="105" t="s">
        <v>57</v>
      </c>
      <c r="P15" s="115">
        <v>42352</v>
      </c>
    </row>
    <row r="16" spans="1:16" ht="9.75" customHeight="1" x14ac:dyDescent="0.3">
      <c r="A16" s="116" t="s">
        <v>121</v>
      </c>
      <c r="B16" s="104">
        <f>$P$10</f>
        <v>0</v>
      </c>
      <c r="C16" s="116" t="s">
        <v>122</v>
      </c>
      <c r="D16" s="104">
        <f>$P$11</f>
        <v>0</v>
      </c>
      <c r="E16" s="116" t="s">
        <v>123</v>
      </c>
      <c r="F16" s="104">
        <f>$P$12</f>
        <v>0</v>
      </c>
      <c r="G16" s="92"/>
      <c r="H16" s="116" t="str">
        <f>$A$16</f>
        <v>Other Crop</v>
      </c>
      <c r="I16" s="104">
        <f>$B$16</f>
        <v>0</v>
      </c>
      <c r="J16" s="116" t="str">
        <f>$C$16</f>
        <v>Inert Matter</v>
      </c>
      <c r="K16" s="104">
        <f>$D$16</f>
        <v>0</v>
      </c>
      <c r="L16" s="116" t="str">
        <f>$E$16</f>
        <v>Weed Seed</v>
      </c>
      <c r="M16" s="104">
        <f>$F$16</f>
        <v>0</v>
      </c>
    </row>
    <row r="17" spans="1:15" ht="9.75" customHeight="1" x14ac:dyDescent="0.3">
      <c r="A17" s="256" t="s">
        <v>124</v>
      </c>
      <c r="B17" s="256"/>
      <c r="C17" s="117" t="str">
        <f>$P$13</f>
        <v>NONE</v>
      </c>
      <c r="D17" s="116" t="s">
        <v>125</v>
      </c>
      <c r="E17" s="118">
        <f>$P$15</f>
        <v>42352</v>
      </c>
      <c r="F17" s="113"/>
      <c r="G17" s="63"/>
      <c r="H17" s="256" t="s">
        <v>124</v>
      </c>
      <c r="I17" s="256"/>
      <c r="J17" s="117" t="str">
        <f>$C$17</f>
        <v>NONE</v>
      </c>
      <c r="K17" s="116" t="s">
        <v>125</v>
      </c>
      <c r="L17" s="118">
        <f>$E$17</f>
        <v>42352</v>
      </c>
      <c r="M17" s="113"/>
    </row>
    <row r="18" spans="1:15" ht="9.75" customHeight="1" x14ac:dyDescent="0.3">
      <c r="A18" s="261" t="s">
        <v>126</v>
      </c>
      <c r="B18" s="261"/>
      <c r="C18" s="261"/>
      <c r="D18" s="261"/>
      <c r="E18" s="261"/>
      <c r="F18" s="261"/>
      <c r="G18" s="85"/>
      <c r="H18" s="261" t="s">
        <v>126</v>
      </c>
      <c r="I18" s="261"/>
      <c r="J18" s="261"/>
      <c r="K18" s="261"/>
      <c r="L18" s="261"/>
      <c r="M18" s="261"/>
    </row>
    <row r="19" spans="1:15" ht="9.75" customHeight="1" x14ac:dyDescent="0.3">
      <c r="A19" s="261"/>
      <c r="B19" s="261"/>
      <c r="C19" s="261"/>
      <c r="D19" s="261"/>
      <c r="E19" s="261"/>
      <c r="F19" s="261"/>
      <c r="G19" s="85"/>
      <c r="H19" s="261"/>
      <c r="I19" s="261"/>
      <c r="J19" s="261"/>
      <c r="K19" s="261"/>
      <c r="L19" s="261"/>
      <c r="M19" s="261"/>
    </row>
    <row r="20" spans="1:15" ht="9.75" customHeight="1" x14ac:dyDescent="0.3">
      <c r="A20" s="261"/>
      <c r="B20" s="261"/>
      <c r="C20" s="261"/>
      <c r="D20" s="261"/>
      <c r="E20" s="261"/>
      <c r="F20" s="261"/>
      <c r="G20" s="85"/>
      <c r="H20" s="261"/>
      <c r="I20" s="261"/>
      <c r="J20" s="261"/>
      <c r="K20" s="261"/>
      <c r="L20" s="261"/>
      <c r="M20" s="261"/>
    </row>
    <row r="21" spans="1:15" ht="12" customHeight="1" x14ac:dyDescent="0.3">
      <c r="A21" s="261"/>
      <c r="B21" s="261"/>
      <c r="C21" s="261"/>
      <c r="D21" s="261"/>
      <c r="E21" s="261"/>
      <c r="F21" s="261"/>
      <c r="G21" s="85"/>
      <c r="H21" s="261"/>
      <c r="I21" s="261"/>
      <c r="J21" s="261"/>
      <c r="K21" s="261"/>
      <c r="L21" s="261"/>
      <c r="M21" s="261"/>
    </row>
    <row r="22" spans="1:15" ht="9.75" customHeight="1" x14ac:dyDescent="0.3">
      <c r="A22" s="253" t="s">
        <v>116</v>
      </c>
      <c r="B22" s="253"/>
      <c r="C22" s="253"/>
      <c r="D22" s="253"/>
      <c r="E22" s="253"/>
      <c r="F22" s="253"/>
      <c r="G22" s="101"/>
      <c r="H22" s="253" t="s">
        <v>116</v>
      </c>
      <c r="I22" s="253"/>
      <c r="J22" s="253"/>
      <c r="K22" s="253"/>
      <c r="L22" s="253"/>
      <c r="M22" s="253"/>
    </row>
    <row r="23" spans="1:15" ht="9.75" customHeight="1" x14ac:dyDescent="0.3">
      <c r="A23" s="253"/>
      <c r="B23" s="253"/>
      <c r="C23" s="253"/>
      <c r="D23" s="253"/>
      <c r="E23" s="253"/>
      <c r="F23" s="253"/>
      <c r="G23" s="101"/>
      <c r="H23" s="253"/>
      <c r="I23" s="253"/>
      <c r="J23" s="253"/>
      <c r="K23" s="253"/>
      <c r="L23" s="253"/>
      <c r="M23" s="253"/>
    </row>
    <row r="24" spans="1:15" ht="9.75" customHeight="1" x14ac:dyDescent="0.3">
      <c r="A24" s="253"/>
      <c r="B24" s="253"/>
      <c r="C24" s="253"/>
      <c r="D24" s="253"/>
      <c r="E24" s="253"/>
      <c r="F24" s="253"/>
      <c r="G24" s="101"/>
      <c r="H24" s="253"/>
      <c r="I24" s="253"/>
      <c r="J24" s="253"/>
      <c r="K24" s="253"/>
      <c r="L24" s="253"/>
      <c r="M24" s="253"/>
    </row>
    <row r="25" spans="1:15" ht="9.75" customHeight="1" x14ac:dyDescent="0.3">
      <c r="A25" s="254" t="s">
        <v>117</v>
      </c>
      <c r="B25" s="254"/>
      <c r="C25" s="254"/>
      <c r="D25" s="254"/>
      <c r="E25" s="254"/>
      <c r="F25" s="254"/>
      <c r="G25" s="102"/>
      <c r="H25" s="254" t="s">
        <v>117</v>
      </c>
      <c r="I25" s="254"/>
      <c r="J25" s="254"/>
      <c r="K25" s="254"/>
      <c r="L25" s="254"/>
      <c r="M25" s="254"/>
    </row>
    <row r="26" spans="1:15" ht="9.75" customHeight="1" x14ac:dyDescent="0.3">
      <c r="A26" s="254" t="s">
        <v>118</v>
      </c>
      <c r="B26" s="254"/>
      <c r="C26" s="254"/>
      <c r="D26" s="254"/>
      <c r="E26" s="254"/>
      <c r="F26" s="254"/>
      <c r="G26" s="102"/>
      <c r="H26" s="254" t="s">
        <v>118</v>
      </c>
      <c r="I26" s="254"/>
      <c r="J26" s="254"/>
      <c r="K26" s="254"/>
      <c r="L26" s="254"/>
      <c r="M26" s="254"/>
    </row>
    <row r="27" spans="1:15" ht="9.75" customHeight="1" x14ac:dyDescent="0.3">
      <c r="A27" s="63"/>
      <c r="B27" s="63"/>
      <c r="C27" s="63"/>
      <c r="D27" s="63"/>
      <c r="E27" s="63"/>
      <c r="F27" s="63"/>
      <c r="G27" s="63"/>
      <c r="H27" s="63"/>
      <c r="I27" s="63"/>
      <c r="J27" s="63"/>
      <c r="K27" s="63"/>
      <c r="L27" s="63"/>
      <c r="M27" s="63"/>
    </row>
    <row r="28" spans="1:15" s="91" customFormat="1" ht="9.75" customHeight="1" x14ac:dyDescent="0.3">
      <c r="A28" s="259">
        <f>$A$7</f>
        <v>0</v>
      </c>
      <c r="B28" s="259"/>
      <c r="C28" s="259"/>
      <c r="D28" s="259"/>
      <c r="E28" s="107" t="s">
        <v>119</v>
      </c>
      <c r="F28" s="119">
        <f>$F$7</f>
        <v>0</v>
      </c>
      <c r="G28" s="86"/>
      <c r="H28" s="259">
        <f>$A$7</f>
        <v>0</v>
      </c>
      <c r="I28" s="259"/>
      <c r="J28" s="259"/>
      <c r="K28" s="259"/>
      <c r="L28" s="107" t="s">
        <v>119</v>
      </c>
      <c r="M28" s="119">
        <f>$F$7</f>
        <v>0</v>
      </c>
      <c r="O28"/>
    </row>
    <row r="29" spans="1:15" s="91" customFormat="1" ht="4.5" customHeight="1" x14ac:dyDescent="0.25">
      <c r="A29" s="98"/>
      <c r="B29" s="86"/>
      <c r="C29" s="86"/>
      <c r="D29" s="86"/>
      <c r="E29" s="87"/>
      <c r="F29" s="86"/>
      <c r="G29" s="86"/>
      <c r="H29" s="98"/>
      <c r="I29" s="86"/>
      <c r="J29" s="86"/>
      <c r="K29" s="86"/>
      <c r="L29" s="87"/>
      <c r="M29" s="86"/>
    </row>
    <row r="30" spans="1:15" s="91" customFormat="1" ht="9.75" customHeight="1" x14ac:dyDescent="0.25">
      <c r="A30" s="260" t="str">
        <f>$A$9</f>
        <v xml:space="preserve">Lot# </v>
      </c>
      <c r="B30" s="260"/>
      <c r="C30" s="260"/>
      <c r="D30" s="103" t="s">
        <v>53</v>
      </c>
      <c r="E30" s="103" t="s">
        <v>127</v>
      </c>
      <c r="F30" s="103" t="s">
        <v>120</v>
      </c>
      <c r="G30" s="103"/>
      <c r="H30" s="260" t="str">
        <f>$A$9</f>
        <v xml:space="preserve">Lot# </v>
      </c>
      <c r="I30" s="260"/>
      <c r="J30" s="260"/>
      <c r="K30" s="103" t="s">
        <v>53</v>
      </c>
      <c r="L30" s="103" t="s">
        <v>56</v>
      </c>
      <c r="M30" s="103" t="s">
        <v>120</v>
      </c>
    </row>
    <row r="31" spans="1:15" ht="9.75" customHeight="1" x14ac:dyDescent="0.3">
      <c r="A31" s="255" t="str">
        <f t="shared" ref="A31:A36" si="2">A10</f>
        <v>-</v>
      </c>
      <c r="B31" s="255"/>
      <c r="C31" s="255"/>
      <c r="D31" s="99" t="e">
        <f t="shared" ref="D31:F36" si="3">D10</f>
        <v>#VALUE!</v>
      </c>
      <c r="E31" s="99" t="e">
        <f t="shared" si="3"/>
        <v>#REF!</v>
      </c>
      <c r="F31" s="96" t="e">
        <f t="shared" si="3"/>
        <v>#REF!</v>
      </c>
      <c r="G31" s="113"/>
      <c r="H31" s="262" t="str">
        <f t="shared" ref="H31:H36" si="4">A10</f>
        <v>-</v>
      </c>
      <c r="I31" s="262"/>
      <c r="J31" s="262"/>
      <c r="K31" s="99" t="e">
        <f t="shared" ref="K31:M36" si="5">D10</f>
        <v>#VALUE!</v>
      </c>
      <c r="L31" s="99" t="e">
        <f t="shared" si="5"/>
        <v>#REF!</v>
      </c>
      <c r="M31" s="96" t="e">
        <f t="shared" si="5"/>
        <v>#REF!</v>
      </c>
      <c r="O31" s="91"/>
    </row>
    <row r="32" spans="1:15" ht="9.75" customHeight="1" x14ac:dyDescent="0.3">
      <c r="A32" s="255" t="str">
        <f t="shared" si="2"/>
        <v>-</v>
      </c>
      <c r="B32" s="255"/>
      <c r="C32" s="255"/>
      <c r="D32" s="99" t="e">
        <f t="shared" si="3"/>
        <v>#VALUE!</v>
      </c>
      <c r="E32" s="99" t="e">
        <f t="shared" si="3"/>
        <v>#REF!</v>
      </c>
      <c r="F32" s="96" t="e">
        <f t="shared" si="3"/>
        <v>#REF!</v>
      </c>
      <c r="G32" s="113"/>
      <c r="H32" s="262" t="str">
        <f t="shared" si="4"/>
        <v>-</v>
      </c>
      <c r="I32" s="262"/>
      <c r="J32" s="262"/>
      <c r="K32" s="99" t="e">
        <f t="shared" si="5"/>
        <v>#VALUE!</v>
      </c>
      <c r="L32" s="99" t="e">
        <f t="shared" si="5"/>
        <v>#REF!</v>
      </c>
      <c r="M32" s="96" t="e">
        <f t="shared" si="5"/>
        <v>#REF!</v>
      </c>
    </row>
    <row r="33" spans="1:15" ht="9.75" customHeight="1" x14ac:dyDescent="0.3">
      <c r="A33" s="255" t="str">
        <f t="shared" si="2"/>
        <v>-</v>
      </c>
      <c r="B33" s="255"/>
      <c r="C33" s="255"/>
      <c r="D33" s="99" t="e">
        <f t="shared" si="3"/>
        <v>#VALUE!</v>
      </c>
      <c r="E33" s="99" t="e">
        <f t="shared" si="3"/>
        <v>#REF!</v>
      </c>
      <c r="F33" s="96" t="e">
        <f t="shared" si="3"/>
        <v>#REF!</v>
      </c>
      <c r="G33" s="113"/>
      <c r="H33" s="262" t="str">
        <f t="shared" si="4"/>
        <v>-</v>
      </c>
      <c r="I33" s="262"/>
      <c r="J33" s="262"/>
      <c r="K33" s="99" t="e">
        <f t="shared" si="5"/>
        <v>#VALUE!</v>
      </c>
      <c r="L33" s="99" t="e">
        <f t="shared" si="5"/>
        <v>#REF!</v>
      </c>
      <c r="M33" s="96" t="e">
        <f t="shared" si="5"/>
        <v>#REF!</v>
      </c>
    </row>
    <row r="34" spans="1:15" ht="9.75" customHeight="1" x14ac:dyDescent="0.3">
      <c r="A34" s="255" t="str">
        <f t="shared" si="2"/>
        <v>-</v>
      </c>
      <c r="B34" s="255"/>
      <c r="C34" s="255"/>
      <c r="D34" s="99" t="e">
        <f t="shared" si="3"/>
        <v>#VALUE!</v>
      </c>
      <c r="E34" s="99" t="e">
        <f t="shared" si="3"/>
        <v>#REF!</v>
      </c>
      <c r="F34" s="96" t="e">
        <f t="shared" si="3"/>
        <v>#REF!</v>
      </c>
      <c r="G34" s="113"/>
      <c r="H34" s="262" t="str">
        <f t="shared" si="4"/>
        <v>-</v>
      </c>
      <c r="I34" s="262"/>
      <c r="J34" s="262"/>
      <c r="K34" s="99" t="e">
        <f t="shared" si="5"/>
        <v>#VALUE!</v>
      </c>
      <c r="L34" s="99" t="e">
        <f t="shared" si="5"/>
        <v>#REF!</v>
      </c>
      <c r="M34" s="96" t="e">
        <f t="shared" si="5"/>
        <v>#REF!</v>
      </c>
    </row>
    <row r="35" spans="1:15" ht="9.75" customHeight="1" x14ac:dyDescent="0.3">
      <c r="A35" s="255" t="str">
        <f t="shared" si="2"/>
        <v>-</v>
      </c>
      <c r="B35" s="255"/>
      <c r="C35" s="255"/>
      <c r="D35" s="99" t="e">
        <f t="shared" si="3"/>
        <v>#VALUE!</v>
      </c>
      <c r="E35" s="99" t="e">
        <f t="shared" si="3"/>
        <v>#REF!</v>
      </c>
      <c r="F35" s="96" t="e">
        <f t="shared" si="3"/>
        <v>#REF!</v>
      </c>
      <c r="G35" s="113"/>
      <c r="H35" s="262" t="str">
        <f t="shared" si="4"/>
        <v>-</v>
      </c>
      <c r="I35" s="262"/>
      <c r="J35" s="262"/>
      <c r="K35" s="99" t="e">
        <f t="shared" si="5"/>
        <v>#VALUE!</v>
      </c>
      <c r="L35" s="99" t="e">
        <f t="shared" si="5"/>
        <v>#REF!</v>
      </c>
      <c r="M35" s="96" t="e">
        <f t="shared" si="5"/>
        <v>#REF!</v>
      </c>
    </row>
    <row r="36" spans="1:15" ht="9.75" customHeight="1" x14ac:dyDescent="0.3">
      <c r="A36" s="255" t="str">
        <f t="shared" si="2"/>
        <v>-</v>
      </c>
      <c r="B36" s="255"/>
      <c r="C36" s="255"/>
      <c r="D36" s="99" t="e">
        <f t="shared" si="3"/>
        <v>#VALUE!</v>
      </c>
      <c r="E36" s="99" t="e">
        <f t="shared" si="3"/>
        <v>#REF!</v>
      </c>
      <c r="F36" s="96" t="e">
        <f t="shared" si="3"/>
        <v>#REF!</v>
      </c>
      <c r="G36" s="113"/>
      <c r="H36" s="262" t="str">
        <f t="shared" si="4"/>
        <v>-</v>
      </c>
      <c r="I36" s="262"/>
      <c r="J36" s="262"/>
      <c r="K36" s="99" t="e">
        <f t="shared" si="5"/>
        <v>#VALUE!</v>
      </c>
      <c r="L36" s="99" t="e">
        <f t="shared" si="5"/>
        <v>#REF!</v>
      </c>
      <c r="M36" s="96" t="e">
        <f t="shared" si="5"/>
        <v>#REF!</v>
      </c>
    </row>
    <row r="37" spans="1:15" ht="9.75" customHeight="1" x14ac:dyDescent="0.3">
      <c r="A37" s="116" t="str">
        <f>$A$16</f>
        <v>Other Crop</v>
      </c>
      <c r="B37" s="104">
        <f>$B$16</f>
        <v>0</v>
      </c>
      <c r="C37" s="116" t="str">
        <f>$C$16</f>
        <v>Inert Matter</v>
      </c>
      <c r="D37" s="104">
        <f>$D$16</f>
        <v>0</v>
      </c>
      <c r="E37" s="116" t="str">
        <f>$E$16</f>
        <v>Weed Seed</v>
      </c>
      <c r="F37" s="104">
        <f>$F$16</f>
        <v>0</v>
      </c>
      <c r="G37" s="92"/>
      <c r="H37" s="116" t="str">
        <f>$A$16</f>
        <v>Other Crop</v>
      </c>
      <c r="I37" s="104">
        <f>$B$16</f>
        <v>0</v>
      </c>
      <c r="J37" s="116" t="str">
        <f>$C$16</f>
        <v>Inert Matter</v>
      </c>
      <c r="K37" s="104">
        <f>$D$16</f>
        <v>0</v>
      </c>
      <c r="L37" s="116" t="str">
        <f>$E$16</f>
        <v>Weed Seed</v>
      </c>
      <c r="M37" s="104">
        <f>$F$16</f>
        <v>0</v>
      </c>
    </row>
    <row r="38" spans="1:15" ht="9.75" customHeight="1" x14ac:dyDescent="0.3">
      <c r="A38" s="256" t="str">
        <f>A17</f>
        <v>NOXIOUS WEEDS:</v>
      </c>
      <c r="B38" s="256"/>
      <c r="C38" s="117" t="str">
        <f>C17</f>
        <v>NONE</v>
      </c>
      <c r="D38" s="116" t="str">
        <f>D17</f>
        <v>Test Date:</v>
      </c>
      <c r="E38" s="118">
        <f>E17</f>
        <v>42352</v>
      </c>
      <c r="F38" s="92"/>
      <c r="G38" s="63"/>
      <c r="H38" s="256" t="str">
        <f>A17</f>
        <v>NOXIOUS WEEDS:</v>
      </c>
      <c r="I38" s="256"/>
      <c r="J38" s="97" t="str">
        <f>C17</f>
        <v>NONE</v>
      </c>
      <c r="K38" s="116" t="str">
        <f>D17</f>
        <v>Test Date:</v>
      </c>
      <c r="L38" s="118">
        <f>E17</f>
        <v>42352</v>
      </c>
      <c r="M38" s="93"/>
    </row>
    <row r="39" spans="1:15" s="90" customFormat="1" ht="9.75" customHeight="1" x14ac:dyDescent="0.3">
      <c r="A39" s="261" t="s">
        <v>126</v>
      </c>
      <c r="B39" s="261"/>
      <c r="C39" s="261"/>
      <c r="D39" s="261"/>
      <c r="E39" s="261"/>
      <c r="F39" s="261"/>
      <c r="G39" s="85"/>
      <c r="H39" s="261" t="s">
        <v>126</v>
      </c>
      <c r="I39" s="261"/>
      <c r="J39" s="261"/>
      <c r="K39" s="261"/>
      <c r="L39" s="261"/>
      <c r="M39" s="261"/>
      <c r="O39"/>
    </row>
    <row r="40" spans="1:15" ht="9.75" customHeight="1" x14ac:dyDescent="0.3">
      <c r="A40" s="261"/>
      <c r="B40" s="261"/>
      <c r="C40" s="261"/>
      <c r="D40" s="261"/>
      <c r="E40" s="261"/>
      <c r="F40" s="261"/>
      <c r="G40" s="85"/>
      <c r="H40" s="261"/>
      <c r="I40" s="261"/>
      <c r="J40" s="261"/>
      <c r="K40" s="261"/>
      <c r="L40" s="261"/>
      <c r="M40" s="261"/>
      <c r="O40" s="90"/>
    </row>
    <row r="41" spans="1:15" ht="9.75" customHeight="1" x14ac:dyDescent="0.3">
      <c r="A41" s="261"/>
      <c r="B41" s="261"/>
      <c r="C41" s="261"/>
      <c r="D41" s="261"/>
      <c r="E41" s="261"/>
      <c r="F41" s="261"/>
      <c r="G41" s="85"/>
      <c r="H41" s="261"/>
      <c r="I41" s="261"/>
      <c r="J41" s="261"/>
      <c r="K41" s="261"/>
      <c r="L41" s="261"/>
      <c r="M41" s="261"/>
    </row>
    <row r="42" spans="1:15" ht="9.75" customHeight="1" x14ac:dyDescent="0.3">
      <c r="A42" s="261"/>
      <c r="B42" s="261"/>
      <c r="C42" s="261"/>
      <c r="D42" s="261"/>
      <c r="E42" s="261"/>
      <c r="F42" s="261"/>
      <c r="G42" s="85"/>
      <c r="H42" s="261"/>
      <c r="I42" s="261"/>
      <c r="J42" s="261"/>
      <c r="K42" s="261"/>
      <c r="L42" s="261"/>
      <c r="M42" s="261"/>
    </row>
    <row r="43" spans="1:15" ht="9.75" customHeight="1" x14ac:dyDescent="0.3">
      <c r="A43" s="253" t="s">
        <v>116</v>
      </c>
      <c r="B43" s="253"/>
      <c r="C43" s="253"/>
      <c r="D43" s="253"/>
      <c r="E43" s="253"/>
      <c r="F43" s="253"/>
      <c r="G43" s="101"/>
      <c r="H43" s="253" t="s">
        <v>116</v>
      </c>
      <c r="I43" s="253"/>
      <c r="J43" s="253"/>
      <c r="K43" s="253"/>
      <c r="L43" s="253"/>
      <c r="M43" s="253"/>
    </row>
    <row r="44" spans="1:15" ht="9.75" customHeight="1" x14ac:dyDescent="0.3">
      <c r="A44" s="253"/>
      <c r="B44" s="253"/>
      <c r="C44" s="253"/>
      <c r="D44" s="253"/>
      <c r="E44" s="253"/>
      <c r="F44" s="253"/>
      <c r="G44" s="101"/>
      <c r="H44" s="253"/>
      <c r="I44" s="253"/>
      <c r="J44" s="253"/>
      <c r="K44" s="253"/>
      <c r="L44" s="253"/>
      <c r="M44" s="253"/>
    </row>
    <row r="45" spans="1:15" ht="9.75" customHeight="1" x14ac:dyDescent="0.3">
      <c r="A45" s="253"/>
      <c r="B45" s="253"/>
      <c r="C45" s="253"/>
      <c r="D45" s="253"/>
      <c r="E45" s="253"/>
      <c r="F45" s="253"/>
      <c r="G45" s="101"/>
      <c r="H45" s="253"/>
      <c r="I45" s="253"/>
      <c r="J45" s="253"/>
      <c r="K45" s="253"/>
      <c r="L45" s="253"/>
      <c r="M45" s="253"/>
    </row>
    <row r="46" spans="1:15" ht="9.75" customHeight="1" x14ac:dyDescent="0.3">
      <c r="A46" s="254" t="s">
        <v>117</v>
      </c>
      <c r="B46" s="254"/>
      <c r="C46" s="254"/>
      <c r="D46" s="254"/>
      <c r="E46" s="254"/>
      <c r="F46" s="254"/>
      <c r="G46" s="102"/>
      <c r="H46" s="254" t="s">
        <v>117</v>
      </c>
      <c r="I46" s="254"/>
      <c r="J46" s="254"/>
      <c r="K46" s="254"/>
      <c r="L46" s="254"/>
      <c r="M46" s="254"/>
    </row>
    <row r="47" spans="1:15" ht="9.75" customHeight="1" x14ac:dyDescent="0.3">
      <c r="A47" s="254" t="s">
        <v>118</v>
      </c>
      <c r="B47" s="254"/>
      <c r="C47" s="254"/>
      <c r="D47" s="254"/>
      <c r="E47" s="254"/>
      <c r="F47" s="254"/>
      <c r="G47" s="102"/>
      <c r="H47" s="254" t="s">
        <v>118</v>
      </c>
      <c r="I47" s="254"/>
      <c r="J47" s="254"/>
      <c r="K47" s="254"/>
      <c r="L47" s="254"/>
      <c r="M47" s="254"/>
    </row>
    <row r="48" spans="1:15" ht="9.75" customHeight="1" x14ac:dyDescent="0.3">
      <c r="A48" s="63"/>
      <c r="B48" s="63"/>
      <c r="C48" s="63"/>
      <c r="D48" s="63"/>
      <c r="E48" s="63"/>
      <c r="F48" s="63"/>
      <c r="G48" s="63"/>
      <c r="H48" s="63"/>
      <c r="I48" s="63"/>
      <c r="J48" s="63"/>
      <c r="K48" s="63"/>
      <c r="L48" s="63"/>
      <c r="M48" s="63"/>
    </row>
    <row r="49" spans="1:15" s="89" customFormat="1" ht="9.75" customHeight="1" x14ac:dyDescent="0.3">
      <c r="A49" s="257">
        <f>$A$7</f>
        <v>0</v>
      </c>
      <c r="B49" s="257"/>
      <c r="C49" s="257"/>
      <c r="D49" s="257"/>
      <c r="E49" s="95" t="s">
        <v>119</v>
      </c>
      <c r="F49" s="120">
        <f>$F$7</f>
        <v>0</v>
      </c>
      <c r="G49" s="84"/>
      <c r="H49" s="257">
        <f>$A$7</f>
        <v>0</v>
      </c>
      <c r="I49" s="257"/>
      <c r="J49" s="257"/>
      <c r="K49" s="257"/>
      <c r="L49" s="95" t="s">
        <v>119</v>
      </c>
      <c r="M49" s="120">
        <f>$F$7</f>
        <v>0</v>
      </c>
      <c r="O49"/>
    </row>
    <row r="50" spans="1:15" s="89" customFormat="1" ht="4.5" customHeight="1" x14ac:dyDescent="0.3">
      <c r="A50" s="94"/>
      <c r="B50" s="84"/>
      <c r="C50" s="84"/>
      <c r="D50" s="84"/>
      <c r="E50" s="95"/>
      <c r="F50" s="84"/>
      <c r="G50" s="84"/>
      <c r="H50" s="94"/>
      <c r="I50" s="84"/>
      <c r="J50" s="84"/>
      <c r="K50" s="84"/>
      <c r="L50" s="95"/>
      <c r="M50" s="84"/>
    </row>
    <row r="51" spans="1:15" s="89" customFormat="1" ht="9.75" customHeight="1" x14ac:dyDescent="0.3">
      <c r="A51" s="258" t="str">
        <f>$A$9</f>
        <v xml:space="preserve">Lot# </v>
      </c>
      <c r="B51" s="258"/>
      <c r="C51" s="258"/>
      <c r="D51" s="111" t="s">
        <v>53</v>
      </c>
      <c r="E51" s="111" t="s">
        <v>127</v>
      </c>
      <c r="F51" s="111" t="s">
        <v>120</v>
      </c>
      <c r="G51" s="88"/>
      <c r="H51" s="263" t="str">
        <f>$A$9</f>
        <v xml:space="preserve">Lot# </v>
      </c>
      <c r="I51" s="263"/>
      <c r="J51" s="263"/>
      <c r="K51" s="111" t="s">
        <v>53</v>
      </c>
      <c r="L51" s="111" t="s">
        <v>127</v>
      </c>
      <c r="M51" s="111" t="s">
        <v>120</v>
      </c>
    </row>
    <row r="52" spans="1:15" ht="9.75" customHeight="1" x14ac:dyDescent="0.3">
      <c r="A52" s="255" t="str">
        <f t="shared" ref="A52:A57" si="6">A10</f>
        <v>-</v>
      </c>
      <c r="B52" s="255"/>
      <c r="C52" s="255"/>
      <c r="D52" s="99" t="e">
        <f t="shared" ref="D52:F57" si="7">D10</f>
        <v>#VALUE!</v>
      </c>
      <c r="E52" s="99" t="e">
        <f t="shared" si="7"/>
        <v>#REF!</v>
      </c>
      <c r="F52" s="96" t="e">
        <f t="shared" si="7"/>
        <v>#REF!</v>
      </c>
      <c r="G52" s="113"/>
      <c r="H52" s="262" t="str">
        <f t="shared" ref="H52:H57" si="8">A10</f>
        <v>-</v>
      </c>
      <c r="I52" s="262"/>
      <c r="J52" s="262"/>
      <c r="K52" s="99" t="e">
        <f t="shared" ref="K52:M57" si="9">D10</f>
        <v>#VALUE!</v>
      </c>
      <c r="L52" s="99" t="e">
        <f t="shared" si="9"/>
        <v>#REF!</v>
      </c>
      <c r="M52" s="96" t="e">
        <f t="shared" si="9"/>
        <v>#REF!</v>
      </c>
      <c r="O52" s="89"/>
    </row>
    <row r="53" spans="1:15" ht="9.75" customHeight="1" x14ac:dyDescent="0.3">
      <c r="A53" s="255" t="str">
        <f t="shared" si="6"/>
        <v>-</v>
      </c>
      <c r="B53" s="255"/>
      <c r="C53" s="255"/>
      <c r="D53" s="99" t="e">
        <f t="shared" si="7"/>
        <v>#VALUE!</v>
      </c>
      <c r="E53" s="99" t="e">
        <f t="shared" si="7"/>
        <v>#REF!</v>
      </c>
      <c r="F53" s="96" t="e">
        <f t="shared" si="7"/>
        <v>#REF!</v>
      </c>
      <c r="G53" s="113"/>
      <c r="H53" s="262" t="str">
        <f t="shared" si="8"/>
        <v>-</v>
      </c>
      <c r="I53" s="262"/>
      <c r="J53" s="262"/>
      <c r="K53" s="99" t="e">
        <f t="shared" si="9"/>
        <v>#VALUE!</v>
      </c>
      <c r="L53" s="99" t="e">
        <f t="shared" si="9"/>
        <v>#REF!</v>
      </c>
      <c r="M53" s="96" t="e">
        <f t="shared" si="9"/>
        <v>#REF!</v>
      </c>
    </row>
    <row r="54" spans="1:15" ht="9.75" customHeight="1" x14ac:dyDescent="0.3">
      <c r="A54" s="255" t="str">
        <f t="shared" si="6"/>
        <v>-</v>
      </c>
      <c r="B54" s="255"/>
      <c r="C54" s="255"/>
      <c r="D54" s="99" t="e">
        <f t="shared" si="7"/>
        <v>#VALUE!</v>
      </c>
      <c r="E54" s="99" t="e">
        <f t="shared" si="7"/>
        <v>#REF!</v>
      </c>
      <c r="F54" s="96" t="e">
        <f t="shared" si="7"/>
        <v>#REF!</v>
      </c>
      <c r="G54" s="113"/>
      <c r="H54" s="262" t="str">
        <f t="shared" si="8"/>
        <v>-</v>
      </c>
      <c r="I54" s="262"/>
      <c r="J54" s="262"/>
      <c r="K54" s="99" t="e">
        <f t="shared" si="9"/>
        <v>#VALUE!</v>
      </c>
      <c r="L54" s="99" t="e">
        <f t="shared" si="9"/>
        <v>#REF!</v>
      </c>
      <c r="M54" s="96" t="e">
        <f t="shared" si="9"/>
        <v>#REF!</v>
      </c>
    </row>
    <row r="55" spans="1:15" ht="9.75" customHeight="1" x14ac:dyDescent="0.3">
      <c r="A55" s="255" t="str">
        <f t="shared" si="6"/>
        <v>-</v>
      </c>
      <c r="B55" s="255"/>
      <c r="C55" s="255"/>
      <c r="D55" s="99" t="e">
        <f t="shared" si="7"/>
        <v>#VALUE!</v>
      </c>
      <c r="E55" s="99" t="e">
        <f t="shared" si="7"/>
        <v>#REF!</v>
      </c>
      <c r="F55" s="96" t="e">
        <f t="shared" si="7"/>
        <v>#REF!</v>
      </c>
      <c r="G55" s="113"/>
      <c r="H55" s="262" t="str">
        <f t="shared" si="8"/>
        <v>-</v>
      </c>
      <c r="I55" s="262"/>
      <c r="J55" s="262"/>
      <c r="K55" s="99" t="e">
        <f t="shared" si="9"/>
        <v>#VALUE!</v>
      </c>
      <c r="L55" s="99" t="e">
        <f t="shared" si="9"/>
        <v>#REF!</v>
      </c>
      <c r="M55" s="96" t="e">
        <f t="shared" si="9"/>
        <v>#REF!</v>
      </c>
    </row>
    <row r="56" spans="1:15" ht="9.75" customHeight="1" x14ac:dyDescent="0.3">
      <c r="A56" s="255" t="str">
        <f t="shared" si="6"/>
        <v>-</v>
      </c>
      <c r="B56" s="255"/>
      <c r="C56" s="255"/>
      <c r="D56" s="99" t="e">
        <f t="shared" si="7"/>
        <v>#VALUE!</v>
      </c>
      <c r="E56" s="99" t="e">
        <f t="shared" si="7"/>
        <v>#REF!</v>
      </c>
      <c r="F56" s="96" t="e">
        <f t="shared" si="7"/>
        <v>#REF!</v>
      </c>
      <c r="G56" s="113"/>
      <c r="H56" s="262" t="str">
        <f t="shared" si="8"/>
        <v>-</v>
      </c>
      <c r="I56" s="262"/>
      <c r="J56" s="262"/>
      <c r="K56" s="99" t="e">
        <f t="shared" si="9"/>
        <v>#VALUE!</v>
      </c>
      <c r="L56" s="99" t="e">
        <f t="shared" si="9"/>
        <v>#REF!</v>
      </c>
      <c r="M56" s="96" t="e">
        <f t="shared" si="9"/>
        <v>#REF!</v>
      </c>
    </row>
    <row r="57" spans="1:15" ht="9.75" customHeight="1" x14ac:dyDescent="0.3">
      <c r="A57" s="255" t="str">
        <f t="shared" si="6"/>
        <v>-</v>
      </c>
      <c r="B57" s="255"/>
      <c r="C57" s="255"/>
      <c r="D57" s="99" t="e">
        <f t="shared" si="7"/>
        <v>#VALUE!</v>
      </c>
      <c r="E57" s="99" t="e">
        <f t="shared" si="7"/>
        <v>#REF!</v>
      </c>
      <c r="F57" s="96" t="e">
        <f t="shared" si="7"/>
        <v>#REF!</v>
      </c>
      <c r="G57" s="113"/>
      <c r="H57" s="262" t="str">
        <f t="shared" si="8"/>
        <v>-</v>
      </c>
      <c r="I57" s="262"/>
      <c r="J57" s="262"/>
      <c r="K57" s="99" t="e">
        <f t="shared" si="9"/>
        <v>#VALUE!</v>
      </c>
      <c r="L57" s="99" t="e">
        <f t="shared" si="9"/>
        <v>#REF!</v>
      </c>
      <c r="M57" s="96" t="e">
        <f t="shared" si="9"/>
        <v>#REF!</v>
      </c>
    </row>
    <row r="58" spans="1:15" ht="9.75" customHeight="1" x14ac:dyDescent="0.3">
      <c r="A58" s="116" t="str">
        <f>$A$16</f>
        <v>Other Crop</v>
      </c>
      <c r="B58" s="104">
        <f>$B$16</f>
        <v>0</v>
      </c>
      <c r="C58" s="116" t="str">
        <f>$C$16</f>
        <v>Inert Matter</v>
      </c>
      <c r="D58" s="104">
        <f>$D$16</f>
        <v>0</v>
      </c>
      <c r="E58" s="116" t="str">
        <f>$E$16</f>
        <v>Weed Seed</v>
      </c>
      <c r="F58" s="104">
        <f>$F$16</f>
        <v>0</v>
      </c>
      <c r="G58" s="92"/>
      <c r="H58" s="116" t="str">
        <f>$A$16</f>
        <v>Other Crop</v>
      </c>
      <c r="I58" s="104">
        <f>$B$16</f>
        <v>0</v>
      </c>
      <c r="J58" s="116" t="str">
        <f>$C$16</f>
        <v>Inert Matter</v>
      </c>
      <c r="K58" s="104">
        <f>$D$16</f>
        <v>0</v>
      </c>
      <c r="L58" s="116" t="str">
        <f>$E$16</f>
        <v>Weed Seed</v>
      </c>
      <c r="M58" s="104">
        <f>$F$16</f>
        <v>0</v>
      </c>
    </row>
    <row r="59" spans="1:15" ht="9.75" customHeight="1" x14ac:dyDescent="0.3">
      <c r="A59" s="256" t="s">
        <v>124</v>
      </c>
      <c r="B59" s="256"/>
      <c r="C59" s="97" t="str">
        <f>$C$17</f>
        <v>NONE</v>
      </c>
      <c r="D59" s="116" t="s">
        <v>125</v>
      </c>
      <c r="E59" s="118">
        <f>$E$17</f>
        <v>42352</v>
      </c>
      <c r="F59" s="113"/>
      <c r="G59" s="63"/>
      <c r="H59" s="256" t="s">
        <v>124</v>
      </c>
      <c r="I59" s="256"/>
      <c r="J59" s="97" t="str">
        <f>$C$17</f>
        <v>NONE</v>
      </c>
      <c r="K59" s="116" t="s">
        <v>125</v>
      </c>
      <c r="L59" s="118">
        <f>$E$17</f>
        <v>42352</v>
      </c>
      <c r="M59" s="63"/>
    </row>
    <row r="60" spans="1:15" ht="9" customHeight="1" x14ac:dyDescent="0.3">
      <c r="A60" s="261" t="s">
        <v>126</v>
      </c>
      <c r="B60" s="261"/>
      <c r="C60" s="261"/>
      <c r="D60" s="261"/>
      <c r="E60" s="261"/>
      <c r="F60" s="261"/>
      <c r="G60" s="85"/>
      <c r="H60" s="261" t="s">
        <v>126</v>
      </c>
      <c r="I60" s="261"/>
      <c r="J60" s="261"/>
      <c r="K60" s="261"/>
      <c r="L60" s="261"/>
      <c r="M60" s="261"/>
    </row>
    <row r="61" spans="1:15" ht="9.75" customHeight="1" x14ac:dyDescent="0.3">
      <c r="A61" s="261"/>
      <c r="B61" s="261"/>
      <c r="C61" s="261"/>
      <c r="D61" s="261"/>
      <c r="E61" s="261"/>
      <c r="F61" s="261"/>
      <c r="G61" s="85"/>
      <c r="H61" s="261"/>
      <c r="I61" s="261"/>
      <c r="J61" s="261"/>
      <c r="K61" s="261"/>
      <c r="L61" s="261"/>
      <c r="M61" s="261"/>
    </row>
    <row r="62" spans="1:15" ht="9.75" customHeight="1" x14ac:dyDescent="0.3">
      <c r="A62" s="261"/>
      <c r="B62" s="261"/>
      <c r="C62" s="261"/>
      <c r="D62" s="261"/>
      <c r="E62" s="261"/>
      <c r="F62" s="261"/>
      <c r="G62" s="85"/>
      <c r="H62" s="261"/>
      <c r="I62" s="261"/>
      <c r="J62" s="261"/>
      <c r="K62" s="261"/>
      <c r="L62" s="261"/>
      <c r="M62" s="261"/>
    </row>
    <row r="63" spans="1:15" ht="9.75" customHeight="1" x14ac:dyDescent="0.3">
      <c r="A63" s="261"/>
      <c r="B63" s="261"/>
      <c r="C63" s="261"/>
      <c r="D63" s="261"/>
      <c r="E63" s="261"/>
      <c r="F63" s="261"/>
      <c r="G63" s="85"/>
      <c r="H63" s="261"/>
      <c r="I63" s="261"/>
      <c r="J63" s="261"/>
      <c r="K63" s="261"/>
      <c r="L63" s="261"/>
      <c r="M63" s="261"/>
    </row>
    <row r="64" spans="1:15" ht="9.75" customHeight="1" x14ac:dyDescent="0.3">
      <c r="A64" s="253" t="s">
        <v>116</v>
      </c>
      <c r="B64" s="253"/>
      <c r="C64" s="253"/>
      <c r="D64" s="253"/>
      <c r="E64" s="253"/>
      <c r="F64" s="253"/>
      <c r="G64" s="101"/>
      <c r="H64" s="253" t="s">
        <v>116</v>
      </c>
      <c r="I64" s="253"/>
      <c r="J64" s="253"/>
      <c r="K64" s="253"/>
      <c r="L64" s="253"/>
      <c r="M64" s="253"/>
    </row>
    <row r="65" spans="1:15" ht="9.75" customHeight="1" x14ac:dyDescent="0.3">
      <c r="A65" s="253"/>
      <c r="B65" s="253"/>
      <c r="C65" s="253"/>
      <c r="D65" s="253"/>
      <c r="E65" s="253"/>
      <c r="F65" s="253"/>
      <c r="G65" s="101"/>
      <c r="H65" s="253"/>
      <c r="I65" s="253"/>
      <c r="J65" s="253"/>
      <c r="K65" s="253"/>
      <c r="L65" s="253"/>
      <c r="M65" s="253"/>
    </row>
    <row r="66" spans="1:15" ht="9.75" customHeight="1" x14ac:dyDescent="0.3">
      <c r="A66" s="253"/>
      <c r="B66" s="253"/>
      <c r="C66" s="253"/>
      <c r="D66" s="253"/>
      <c r="E66" s="253"/>
      <c r="F66" s="253"/>
      <c r="G66" s="101"/>
      <c r="H66" s="253"/>
      <c r="I66" s="253"/>
      <c r="J66" s="253"/>
      <c r="K66" s="253"/>
      <c r="L66" s="253"/>
      <c r="M66" s="253"/>
    </row>
    <row r="67" spans="1:15" ht="9.75" customHeight="1" x14ac:dyDescent="0.3">
      <c r="A67" s="254" t="s">
        <v>117</v>
      </c>
      <c r="B67" s="254"/>
      <c r="C67" s="254"/>
      <c r="D67" s="254"/>
      <c r="E67" s="254"/>
      <c r="F67" s="254"/>
      <c r="G67" s="102"/>
      <c r="H67" s="254" t="s">
        <v>117</v>
      </c>
      <c r="I67" s="254"/>
      <c r="J67" s="254"/>
      <c r="K67" s="254"/>
      <c r="L67" s="254"/>
      <c r="M67" s="254"/>
    </row>
    <row r="68" spans="1:15" ht="9.75" customHeight="1" x14ac:dyDescent="0.3">
      <c r="A68" s="254" t="s">
        <v>118</v>
      </c>
      <c r="B68" s="254"/>
      <c r="C68" s="254"/>
      <c r="D68" s="254"/>
      <c r="E68" s="254"/>
      <c r="F68" s="254"/>
      <c r="G68" s="102"/>
      <c r="H68" s="254" t="s">
        <v>118</v>
      </c>
      <c r="I68" s="254"/>
      <c r="J68" s="254"/>
      <c r="K68" s="254"/>
      <c r="L68" s="254"/>
      <c r="M68" s="254"/>
    </row>
    <row r="69" spans="1:15" ht="9.75" customHeight="1" x14ac:dyDescent="0.3">
      <c r="A69" s="63"/>
      <c r="B69" s="63"/>
      <c r="C69" s="63"/>
      <c r="D69" s="63"/>
      <c r="E69" s="63"/>
      <c r="F69" s="63"/>
      <c r="G69" s="63"/>
      <c r="H69" s="63"/>
      <c r="I69" s="63"/>
      <c r="J69" s="63"/>
      <c r="K69" s="63"/>
      <c r="L69" s="63"/>
      <c r="M69" s="63"/>
    </row>
    <row r="70" spans="1:15" s="89" customFormat="1" ht="9.75" customHeight="1" x14ac:dyDescent="0.3">
      <c r="A70" s="257">
        <f>$A$7</f>
        <v>0</v>
      </c>
      <c r="B70" s="257"/>
      <c r="C70" s="257"/>
      <c r="D70" s="257"/>
      <c r="E70" s="95" t="s">
        <v>119</v>
      </c>
      <c r="F70" s="120">
        <f>$F$7</f>
        <v>0</v>
      </c>
      <c r="G70" s="84"/>
      <c r="H70" s="257">
        <f>$A$7</f>
        <v>0</v>
      </c>
      <c r="I70" s="257"/>
      <c r="J70" s="257"/>
      <c r="K70" s="257"/>
      <c r="L70" s="95" t="s">
        <v>119</v>
      </c>
      <c r="M70" s="120">
        <f>$F$7</f>
        <v>0</v>
      </c>
      <c r="O70"/>
    </row>
    <row r="71" spans="1:15" s="89" customFormat="1" ht="3.9" customHeight="1" x14ac:dyDescent="0.3">
      <c r="A71" s="94"/>
      <c r="B71" s="84"/>
      <c r="C71" s="84"/>
      <c r="D71" s="84"/>
      <c r="E71" s="95"/>
      <c r="F71" s="84"/>
      <c r="G71" s="84"/>
      <c r="H71" s="94"/>
      <c r="I71" s="84"/>
      <c r="J71" s="84"/>
      <c r="K71" s="84"/>
      <c r="L71" s="95"/>
      <c r="M71" s="84"/>
    </row>
    <row r="72" spans="1:15" s="89" customFormat="1" ht="9.75" customHeight="1" x14ac:dyDescent="0.3">
      <c r="A72" s="258" t="str">
        <f>$A$9</f>
        <v xml:space="preserve">Lot# </v>
      </c>
      <c r="B72" s="258"/>
      <c r="C72" s="258"/>
      <c r="D72" s="111" t="s">
        <v>53</v>
      </c>
      <c r="E72" s="111" t="s">
        <v>127</v>
      </c>
      <c r="F72" s="111" t="s">
        <v>120</v>
      </c>
      <c r="G72" s="100"/>
      <c r="H72" s="264" t="str">
        <f>$A$9</f>
        <v xml:space="preserve">Lot# </v>
      </c>
      <c r="I72" s="264"/>
      <c r="J72" s="264"/>
      <c r="K72" s="100" t="s">
        <v>53</v>
      </c>
      <c r="L72" s="100" t="s">
        <v>56</v>
      </c>
      <c r="M72" s="100" t="s">
        <v>120</v>
      </c>
    </row>
    <row r="73" spans="1:15" ht="9.75" customHeight="1" x14ac:dyDescent="0.3">
      <c r="A73" s="255" t="str">
        <f t="shared" ref="A73:A78" si="10">A10</f>
        <v>-</v>
      </c>
      <c r="B73" s="255"/>
      <c r="C73" s="255"/>
      <c r="D73" s="99" t="e">
        <f t="shared" ref="D73:F78" si="11">D10</f>
        <v>#VALUE!</v>
      </c>
      <c r="E73" s="99" t="e">
        <f t="shared" si="11"/>
        <v>#REF!</v>
      </c>
      <c r="F73" s="96" t="e">
        <f t="shared" si="11"/>
        <v>#REF!</v>
      </c>
      <c r="G73" s="113"/>
      <c r="H73" s="255" t="str">
        <f t="shared" ref="H73:H78" si="12">A10</f>
        <v>-</v>
      </c>
      <c r="I73" s="255"/>
      <c r="J73" s="255"/>
      <c r="K73" s="99" t="e">
        <f t="shared" ref="K73:M78" si="13">D10</f>
        <v>#VALUE!</v>
      </c>
      <c r="L73" s="99" t="e">
        <f t="shared" si="13"/>
        <v>#REF!</v>
      </c>
      <c r="M73" s="96" t="e">
        <f t="shared" si="13"/>
        <v>#REF!</v>
      </c>
      <c r="O73" s="89"/>
    </row>
    <row r="74" spans="1:15" ht="9.75" customHeight="1" x14ac:dyDescent="0.3">
      <c r="A74" s="255" t="str">
        <f t="shared" si="10"/>
        <v>-</v>
      </c>
      <c r="B74" s="255"/>
      <c r="C74" s="255"/>
      <c r="D74" s="99" t="e">
        <f t="shared" si="11"/>
        <v>#VALUE!</v>
      </c>
      <c r="E74" s="99" t="e">
        <f t="shared" si="11"/>
        <v>#REF!</v>
      </c>
      <c r="F74" s="96" t="e">
        <f t="shared" si="11"/>
        <v>#REF!</v>
      </c>
      <c r="G74" s="113"/>
      <c r="H74" s="255" t="str">
        <f t="shared" si="12"/>
        <v>-</v>
      </c>
      <c r="I74" s="255"/>
      <c r="J74" s="255"/>
      <c r="K74" s="99" t="e">
        <f t="shared" si="13"/>
        <v>#VALUE!</v>
      </c>
      <c r="L74" s="99" t="e">
        <f t="shared" si="13"/>
        <v>#REF!</v>
      </c>
      <c r="M74" s="96" t="e">
        <f t="shared" si="13"/>
        <v>#REF!</v>
      </c>
    </row>
    <row r="75" spans="1:15" ht="9.75" customHeight="1" x14ac:dyDescent="0.3">
      <c r="A75" s="255" t="str">
        <f t="shared" si="10"/>
        <v>-</v>
      </c>
      <c r="B75" s="255"/>
      <c r="C75" s="255"/>
      <c r="D75" s="99" t="e">
        <f t="shared" si="11"/>
        <v>#VALUE!</v>
      </c>
      <c r="E75" s="99" t="e">
        <f t="shared" si="11"/>
        <v>#REF!</v>
      </c>
      <c r="F75" s="96" t="e">
        <f t="shared" si="11"/>
        <v>#REF!</v>
      </c>
      <c r="G75" s="113"/>
      <c r="H75" s="255" t="str">
        <f t="shared" si="12"/>
        <v>-</v>
      </c>
      <c r="I75" s="255"/>
      <c r="J75" s="255"/>
      <c r="K75" s="99" t="e">
        <f t="shared" si="13"/>
        <v>#VALUE!</v>
      </c>
      <c r="L75" s="99" t="e">
        <f t="shared" si="13"/>
        <v>#REF!</v>
      </c>
      <c r="M75" s="96" t="e">
        <f t="shared" si="13"/>
        <v>#REF!</v>
      </c>
    </row>
    <row r="76" spans="1:15" ht="9.75" customHeight="1" x14ac:dyDescent="0.3">
      <c r="A76" s="255" t="str">
        <f t="shared" si="10"/>
        <v>-</v>
      </c>
      <c r="B76" s="255"/>
      <c r="C76" s="255"/>
      <c r="D76" s="99" t="e">
        <f t="shared" si="11"/>
        <v>#VALUE!</v>
      </c>
      <c r="E76" s="99" t="e">
        <f t="shared" si="11"/>
        <v>#REF!</v>
      </c>
      <c r="F76" s="96" t="e">
        <f t="shared" si="11"/>
        <v>#REF!</v>
      </c>
      <c r="G76" s="113"/>
      <c r="H76" s="255" t="str">
        <f t="shared" si="12"/>
        <v>-</v>
      </c>
      <c r="I76" s="255"/>
      <c r="J76" s="255"/>
      <c r="K76" s="99" t="e">
        <f t="shared" si="13"/>
        <v>#VALUE!</v>
      </c>
      <c r="L76" s="99" t="e">
        <f t="shared" si="13"/>
        <v>#REF!</v>
      </c>
      <c r="M76" s="96" t="e">
        <f t="shared" si="13"/>
        <v>#REF!</v>
      </c>
    </row>
    <row r="77" spans="1:15" ht="9.75" customHeight="1" x14ac:dyDescent="0.3">
      <c r="A77" s="255" t="str">
        <f t="shared" si="10"/>
        <v>-</v>
      </c>
      <c r="B77" s="255"/>
      <c r="C77" s="255"/>
      <c r="D77" s="99" t="e">
        <f t="shared" si="11"/>
        <v>#VALUE!</v>
      </c>
      <c r="E77" s="99" t="e">
        <f t="shared" si="11"/>
        <v>#REF!</v>
      </c>
      <c r="F77" s="96" t="e">
        <f t="shared" si="11"/>
        <v>#REF!</v>
      </c>
      <c r="G77" s="113"/>
      <c r="H77" s="255" t="str">
        <f t="shared" si="12"/>
        <v>-</v>
      </c>
      <c r="I77" s="255"/>
      <c r="J77" s="255"/>
      <c r="K77" s="99" t="e">
        <f t="shared" si="13"/>
        <v>#VALUE!</v>
      </c>
      <c r="L77" s="99" t="e">
        <f t="shared" si="13"/>
        <v>#REF!</v>
      </c>
      <c r="M77" s="96" t="e">
        <f t="shared" si="13"/>
        <v>#REF!</v>
      </c>
    </row>
    <row r="78" spans="1:15" ht="9.75" customHeight="1" x14ac:dyDescent="0.3">
      <c r="A78" s="255" t="str">
        <f t="shared" si="10"/>
        <v>-</v>
      </c>
      <c r="B78" s="255"/>
      <c r="C78" s="255"/>
      <c r="D78" s="99" t="e">
        <f t="shared" si="11"/>
        <v>#VALUE!</v>
      </c>
      <c r="E78" s="99" t="e">
        <f t="shared" si="11"/>
        <v>#REF!</v>
      </c>
      <c r="F78" s="96" t="e">
        <f t="shared" si="11"/>
        <v>#REF!</v>
      </c>
      <c r="G78" s="113"/>
      <c r="H78" s="255" t="str">
        <f t="shared" si="12"/>
        <v>-</v>
      </c>
      <c r="I78" s="255"/>
      <c r="J78" s="255"/>
      <c r="K78" s="99" t="e">
        <f t="shared" si="13"/>
        <v>#VALUE!</v>
      </c>
      <c r="L78" s="99" t="e">
        <f t="shared" si="13"/>
        <v>#REF!</v>
      </c>
      <c r="M78" s="96" t="e">
        <f t="shared" si="13"/>
        <v>#REF!</v>
      </c>
    </row>
    <row r="79" spans="1:15" ht="9.75" customHeight="1" x14ac:dyDescent="0.3">
      <c r="A79" s="116" t="str">
        <f>$A$16</f>
        <v>Other Crop</v>
      </c>
      <c r="B79" s="104">
        <f>$B$16</f>
        <v>0</v>
      </c>
      <c r="C79" s="116" t="str">
        <f>$C$16</f>
        <v>Inert Matter</v>
      </c>
      <c r="D79" s="104">
        <f>$D$16</f>
        <v>0</v>
      </c>
      <c r="E79" s="116" t="str">
        <f>$E$16</f>
        <v>Weed Seed</v>
      </c>
      <c r="F79" s="104">
        <f>$F$16</f>
        <v>0</v>
      </c>
      <c r="G79" s="92"/>
      <c r="H79" s="116" t="str">
        <f>$A$16</f>
        <v>Other Crop</v>
      </c>
      <c r="I79" s="104">
        <f>$B$16</f>
        <v>0</v>
      </c>
      <c r="J79" s="116" t="str">
        <f>$C$16</f>
        <v>Inert Matter</v>
      </c>
      <c r="K79" s="104">
        <f>$D$16</f>
        <v>0</v>
      </c>
      <c r="L79" s="116" t="str">
        <f>$E$16</f>
        <v>Weed Seed</v>
      </c>
      <c r="M79" s="104">
        <f>$F$16</f>
        <v>0</v>
      </c>
    </row>
    <row r="80" spans="1:15" ht="9.75" customHeight="1" x14ac:dyDescent="0.3">
      <c r="A80" s="256" t="s">
        <v>124</v>
      </c>
      <c r="B80" s="256"/>
      <c r="C80" s="97" t="str">
        <f>$C$17</f>
        <v>NONE</v>
      </c>
      <c r="D80" s="116" t="s">
        <v>125</v>
      </c>
      <c r="E80" s="118">
        <f>$E$17</f>
        <v>42352</v>
      </c>
      <c r="F80" s="63"/>
      <c r="G80" s="63"/>
      <c r="H80" s="256" t="s">
        <v>124</v>
      </c>
      <c r="I80" s="256"/>
      <c r="J80" s="97" t="str">
        <f>$C$17</f>
        <v>NONE</v>
      </c>
      <c r="K80" s="116" t="s">
        <v>125</v>
      </c>
      <c r="L80" s="118">
        <f>$E$17</f>
        <v>42352</v>
      </c>
      <c r="M80" s="63"/>
    </row>
    <row r="81" spans="1:13" ht="9.75" customHeight="1" x14ac:dyDescent="0.3">
      <c r="A81" s="261" t="s">
        <v>126</v>
      </c>
      <c r="B81" s="261"/>
      <c r="C81" s="261"/>
      <c r="D81" s="261"/>
      <c r="E81" s="261"/>
      <c r="F81" s="261"/>
      <c r="G81" s="85"/>
      <c r="H81" s="261" t="s">
        <v>126</v>
      </c>
      <c r="I81" s="261"/>
      <c r="J81" s="261"/>
      <c r="K81" s="261"/>
      <c r="L81" s="261"/>
      <c r="M81" s="261"/>
    </row>
    <row r="82" spans="1:13" ht="9.75" customHeight="1" x14ac:dyDescent="0.3">
      <c r="A82" s="261"/>
      <c r="B82" s="261"/>
      <c r="C82" s="261"/>
      <c r="D82" s="261"/>
      <c r="E82" s="261"/>
      <c r="F82" s="261"/>
      <c r="G82" s="85"/>
      <c r="H82" s="261"/>
      <c r="I82" s="261"/>
      <c r="J82" s="261"/>
      <c r="K82" s="261"/>
      <c r="L82" s="261"/>
      <c r="M82" s="261"/>
    </row>
    <row r="83" spans="1:13" ht="9.75" customHeight="1" x14ac:dyDescent="0.3">
      <c r="A83" s="261"/>
      <c r="B83" s="261"/>
      <c r="C83" s="261"/>
      <c r="D83" s="261"/>
      <c r="E83" s="261"/>
      <c r="F83" s="261"/>
      <c r="G83" s="85"/>
      <c r="H83" s="261"/>
      <c r="I83" s="261"/>
      <c r="J83" s="261"/>
      <c r="K83" s="261"/>
      <c r="L83" s="261"/>
      <c r="M83" s="261"/>
    </row>
    <row r="84" spans="1:13" ht="9.75" customHeight="1" x14ac:dyDescent="0.3">
      <c r="A84" s="261"/>
      <c r="B84" s="261"/>
      <c r="C84" s="261"/>
      <c r="D84" s="261"/>
      <c r="E84" s="261"/>
      <c r="F84" s="261"/>
      <c r="G84" s="85"/>
      <c r="H84" s="261"/>
      <c r="I84" s="261"/>
      <c r="J84" s="261"/>
      <c r="K84" s="261"/>
      <c r="L84" s="261"/>
      <c r="M84" s="261"/>
    </row>
    <row r="85" spans="1:13" ht="9.75" customHeight="1" x14ac:dyDescent="0.3"/>
    <row r="86" spans="1:13" ht="9.75" customHeight="1" x14ac:dyDescent="0.3"/>
    <row r="87" spans="1:13" ht="9.75" customHeight="1" x14ac:dyDescent="0.3"/>
    <row r="88" spans="1:13" ht="9.75" customHeight="1" x14ac:dyDescent="0.3"/>
    <row r="89" spans="1:13" ht="9.75" customHeight="1" x14ac:dyDescent="0.3"/>
    <row r="90" spans="1:13" ht="9.75" customHeight="1" x14ac:dyDescent="0.3"/>
    <row r="91" spans="1:13" ht="9.75" customHeight="1" x14ac:dyDescent="0.3"/>
    <row r="92" spans="1:13" ht="9.75" customHeight="1" x14ac:dyDescent="0.3"/>
    <row r="93" spans="1:13" ht="9.75" customHeight="1" x14ac:dyDescent="0.3"/>
    <row r="94" spans="1:13" ht="9.75" customHeight="1" x14ac:dyDescent="0.3"/>
    <row r="95" spans="1:13" ht="9.75" customHeight="1" x14ac:dyDescent="0.3"/>
    <row r="96" spans="1:13" ht="9.75" customHeight="1" x14ac:dyDescent="0.3"/>
    <row r="97" ht="9.75" customHeight="1" x14ac:dyDescent="0.3"/>
    <row r="98" ht="9.75" customHeight="1" x14ac:dyDescent="0.3"/>
    <row r="99" ht="9.75" customHeight="1" x14ac:dyDescent="0.3"/>
    <row r="100" ht="9.75" customHeight="1" x14ac:dyDescent="0.3"/>
    <row r="101" ht="9.75" customHeight="1" x14ac:dyDescent="0.3"/>
    <row r="102" ht="9.75" customHeight="1" x14ac:dyDescent="0.3"/>
    <row r="103" ht="9.75" customHeight="1" x14ac:dyDescent="0.3"/>
    <row r="104" ht="9.75" customHeight="1" x14ac:dyDescent="0.3"/>
    <row r="105" ht="9.75" customHeight="1" x14ac:dyDescent="0.3"/>
    <row r="106" ht="9.75" customHeight="1" x14ac:dyDescent="0.3"/>
    <row r="107" ht="9.75" customHeight="1" x14ac:dyDescent="0.3"/>
    <row r="108" ht="9.75" customHeight="1" x14ac:dyDescent="0.3"/>
    <row r="109" ht="9.75" customHeight="1" x14ac:dyDescent="0.3"/>
    <row r="110" ht="9.75" customHeight="1" x14ac:dyDescent="0.3"/>
    <row r="111" ht="9.75" customHeight="1" x14ac:dyDescent="0.3"/>
    <row r="112" ht="9.75" customHeight="1" x14ac:dyDescent="0.3"/>
    <row r="113" ht="9.75" customHeight="1" x14ac:dyDescent="0.3"/>
    <row r="114" ht="9.75" customHeight="1" x14ac:dyDescent="0.3"/>
    <row r="115" ht="9.75" customHeight="1" x14ac:dyDescent="0.3"/>
    <row r="116" ht="9.75" customHeight="1" x14ac:dyDescent="0.3"/>
    <row r="117" ht="9.75" customHeight="1" x14ac:dyDescent="0.3"/>
    <row r="118" ht="9.75" customHeight="1" x14ac:dyDescent="0.3"/>
    <row r="119" ht="9.75" customHeight="1" x14ac:dyDescent="0.3"/>
    <row r="120" ht="9.75" customHeight="1" x14ac:dyDescent="0.3"/>
    <row r="121" ht="9.75" customHeight="1" x14ac:dyDescent="0.3"/>
    <row r="122" ht="9.75" customHeight="1" x14ac:dyDescent="0.3"/>
    <row r="123" ht="9.75" customHeight="1" x14ac:dyDescent="0.3"/>
    <row r="124" ht="9.75" customHeight="1" x14ac:dyDescent="0.3"/>
    <row r="125" ht="9.75" customHeight="1" x14ac:dyDescent="0.3"/>
    <row r="126" ht="9.75" customHeight="1" x14ac:dyDescent="0.3"/>
    <row r="127" ht="9.75" customHeight="1" x14ac:dyDescent="0.3"/>
    <row r="128" ht="9.75" customHeight="1" x14ac:dyDescent="0.3"/>
    <row r="129" ht="9.75" customHeight="1" x14ac:dyDescent="0.3"/>
    <row r="130" ht="9.75" customHeight="1" x14ac:dyDescent="0.3"/>
    <row r="131" ht="9.75" customHeight="1" x14ac:dyDescent="0.3"/>
    <row r="132" ht="9.75" customHeight="1" x14ac:dyDescent="0.3"/>
    <row r="133" ht="9.75" customHeight="1" x14ac:dyDescent="0.3"/>
    <row r="134" ht="9.75" customHeight="1" x14ac:dyDescent="0.3"/>
    <row r="135" ht="9.75" customHeight="1" x14ac:dyDescent="0.3"/>
    <row r="136" ht="9.75" customHeight="1" x14ac:dyDescent="0.3"/>
    <row r="137" ht="9.75" customHeight="1" x14ac:dyDescent="0.3"/>
    <row r="138" ht="9.75" customHeight="1" x14ac:dyDescent="0.3"/>
    <row r="139" ht="9.75" customHeight="1" x14ac:dyDescent="0.3"/>
    <row r="140" ht="9.75" customHeight="1" x14ac:dyDescent="0.3"/>
    <row r="141" ht="9.75" customHeight="1" x14ac:dyDescent="0.3"/>
    <row r="142" ht="9.75" customHeight="1" x14ac:dyDescent="0.3"/>
    <row r="143" ht="9.75" customHeight="1" x14ac:dyDescent="0.3"/>
    <row r="144" ht="9.75" customHeight="1" x14ac:dyDescent="0.3"/>
    <row r="145" ht="9.75" customHeight="1" x14ac:dyDescent="0.3"/>
    <row r="146" ht="9.75" customHeight="1" x14ac:dyDescent="0.3"/>
    <row r="147" ht="9.75" customHeight="1" x14ac:dyDescent="0.3"/>
    <row r="148" ht="9.75" customHeight="1" x14ac:dyDescent="0.3"/>
    <row r="149" ht="9.75" customHeight="1" x14ac:dyDescent="0.3"/>
    <row r="150" ht="9.75" customHeight="1" x14ac:dyDescent="0.3"/>
    <row r="151" ht="9.75" customHeight="1" x14ac:dyDescent="0.3"/>
    <row r="152" ht="9.75" customHeight="1" x14ac:dyDescent="0.3"/>
    <row r="153" ht="9.75" customHeight="1" x14ac:dyDescent="0.3"/>
    <row r="154" ht="9.75" customHeight="1" x14ac:dyDescent="0.3"/>
    <row r="155" ht="9.75" customHeight="1" x14ac:dyDescent="0.3"/>
    <row r="156" ht="9.75" customHeight="1" x14ac:dyDescent="0.3"/>
    <row r="157" ht="9.75" customHeight="1" x14ac:dyDescent="0.3"/>
    <row r="158" ht="9.75" customHeight="1" x14ac:dyDescent="0.3"/>
    <row r="159" ht="9.75" customHeight="1" x14ac:dyDescent="0.3"/>
    <row r="160" ht="9.75" customHeight="1" x14ac:dyDescent="0.3"/>
    <row r="161" ht="9.75" customHeight="1" x14ac:dyDescent="0.3"/>
    <row r="162" ht="9.75" customHeight="1" x14ac:dyDescent="0.3"/>
    <row r="163" ht="9.75" customHeight="1" x14ac:dyDescent="0.3"/>
    <row r="164" ht="9.75" customHeight="1" x14ac:dyDescent="0.3"/>
    <row r="165" ht="9.75" customHeight="1" x14ac:dyDescent="0.3"/>
    <row r="166" ht="9.75" customHeight="1" x14ac:dyDescent="0.3"/>
    <row r="167" ht="9.75" customHeight="1" x14ac:dyDescent="0.3"/>
    <row r="168" ht="9.75" customHeight="1" x14ac:dyDescent="0.3"/>
    <row r="169" ht="9.75" customHeight="1" x14ac:dyDescent="0.3"/>
    <row r="170" ht="9.75" customHeight="1" x14ac:dyDescent="0.3"/>
    <row r="171" ht="9.75" customHeight="1" x14ac:dyDescent="0.3"/>
    <row r="172" ht="9.75" customHeight="1" x14ac:dyDescent="0.3"/>
    <row r="173" ht="9.75" customHeight="1" x14ac:dyDescent="0.3"/>
    <row r="174" ht="9.75" customHeight="1" x14ac:dyDescent="0.3"/>
    <row r="175" ht="9.75" customHeight="1" x14ac:dyDescent="0.3"/>
    <row r="176" ht="9.75" customHeight="1" x14ac:dyDescent="0.3"/>
    <row r="177" ht="9.75" customHeight="1" x14ac:dyDescent="0.3"/>
    <row r="178" ht="9.75" customHeight="1" x14ac:dyDescent="0.3"/>
    <row r="179" ht="9.75" customHeight="1" x14ac:dyDescent="0.3"/>
    <row r="180" ht="9.75" customHeight="1" x14ac:dyDescent="0.3"/>
    <row r="181" ht="9.75" customHeight="1" x14ac:dyDescent="0.3"/>
    <row r="182" ht="9.75" customHeight="1" x14ac:dyDescent="0.3"/>
    <row r="183" ht="9.75" customHeight="1" x14ac:dyDescent="0.3"/>
    <row r="184" ht="9.75" customHeight="1" x14ac:dyDescent="0.3"/>
    <row r="185" ht="9.75" customHeight="1" x14ac:dyDescent="0.3"/>
    <row r="186" ht="9.75" customHeight="1" x14ac:dyDescent="0.3"/>
    <row r="187" ht="9.75" customHeight="1" x14ac:dyDescent="0.3"/>
    <row r="188" ht="9.75" customHeight="1" x14ac:dyDescent="0.3"/>
    <row r="189" ht="9.75" customHeight="1" x14ac:dyDescent="0.3"/>
    <row r="190" ht="9.75" customHeight="1" x14ac:dyDescent="0.3"/>
    <row r="191" ht="9.75" customHeight="1" x14ac:dyDescent="0.3"/>
    <row r="192" ht="9.75" customHeight="1" x14ac:dyDescent="0.3"/>
    <row r="193" ht="9.75" customHeight="1" x14ac:dyDescent="0.3"/>
    <row r="194" ht="9.75" customHeight="1" x14ac:dyDescent="0.3"/>
    <row r="195" ht="9.75" customHeight="1" x14ac:dyDescent="0.3"/>
    <row r="196" ht="9.75" customHeight="1" x14ac:dyDescent="0.3"/>
    <row r="197" ht="9.75" customHeight="1" x14ac:dyDescent="0.3"/>
    <row r="198" ht="9.75" customHeight="1" x14ac:dyDescent="0.3"/>
    <row r="199" ht="9.75" customHeight="1" x14ac:dyDescent="0.3"/>
    <row r="200" ht="9.75" customHeight="1" x14ac:dyDescent="0.3"/>
    <row r="201" ht="9.75" customHeight="1" x14ac:dyDescent="0.3"/>
    <row r="202" ht="9.75" customHeight="1" x14ac:dyDescent="0.3"/>
    <row r="203" ht="9.75" customHeight="1" x14ac:dyDescent="0.3"/>
    <row r="204" ht="9.75" customHeight="1" x14ac:dyDescent="0.3"/>
    <row r="205" ht="9.75" customHeight="1" x14ac:dyDescent="0.3"/>
    <row r="206" ht="9.75" customHeight="1" x14ac:dyDescent="0.3"/>
    <row r="207" ht="9.75" customHeight="1" x14ac:dyDescent="0.3"/>
    <row r="208" ht="9.75" customHeight="1" x14ac:dyDescent="0.3"/>
    <row r="209" ht="9.75" customHeight="1" x14ac:dyDescent="0.3"/>
    <row r="210" ht="9.75" customHeight="1" x14ac:dyDescent="0.3"/>
    <row r="211" ht="9.75" customHeight="1" x14ac:dyDescent="0.3"/>
    <row r="212" ht="9.75" customHeight="1" x14ac:dyDescent="0.3"/>
    <row r="213" ht="9.75" customHeight="1" x14ac:dyDescent="0.3"/>
    <row r="214" ht="9.75" customHeight="1" x14ac:dyDescent="0.3"/>
    <row r="215" ht="9.75" customHeight="1" x14ac:dyDescent="0.3"/>
    <row r="216" ht="9.75" customHeight="1" x14ac:dyDescent="0.3"/>
    <row r="217" ht="9.75" customHeight="1" x14ac:dyDescent="0.3"/>
    <row r="218" ht="9.75" customHeight="1" x14ac:dyDescent="0.3"/>
    <row r="219" ht="9.75" customHeight="1" x14ac:dyDescent="0.3"/>
    <row r="220" ht="9.75" customHeight="1" x14ac:dyDescent="0.3"/>
    <row r="221" ht="9.75" customHeight="1" x14ac:dyDescent="0.3"/>
    <row r="222" ht="9.75" customHeight="1" x14ac:dyDescent="0.3"/>
    <row r="223" ht="9.75" customHeight="1" x14ac:dyDescent="0.3"/>
    <row r="224" ht="9.75" customHeight="1" x14ac:dyDescent="0.3"/>
    <row r="225" ht="9.75" customHeight="1" x14ac:dyDescent="0.3"/>
    <row r="226" ht="9.75" customHeight="1" x14ac:dyDescent="0.3"/>
    <row r="227" ht="10.5" customHeight="1" x14ac:dyDescent="0.3"/>
    <row r="228" ht="10.5" customHeight="1" x14ac:dyDescent="0.3"/>
    <row r="229" ht="10.5" customHeight="1" x14ac:dyDescent="0.3"/>
    <row r="230" ht="10.5" customHeight="1" x14ac:dyDescent="0.3"/>
    <row r="231" ht="10.5" customHeight="1" x14ac:dyDescent="0.3"/>
    <row r="232" ht="10.5" customHeight="1" x14ac:dyDescent="0.3"/>
    <row r="233" ht="10.5" customHeight="1" x14ac:dyDescent="0.3"/>
    <row r="234" ht="10.5" customHeight="1" x14ac:dyDescent="0.3"/>
    <row r="235" ht="10.5" customHeight="1" x14ac:dyDescent="0.3"/>
    <row r="236" ht="10.5" customHeight="1" x14ac:dyDescent="0.3"/>
    <row r="237" ht="10.5" customHeight="1" x14ac:dyDescent="0.3"/>
    <row r="238" ht="10.5" customHeight="1" x14ac:dyDescent="0.3"/>
    <row r="239" ht="10.5" customHeight="1" x14ac:dyDescent="0.3"/>
    <row r="240" ht="10.5" customHeight="1" x14ac:dyDescent="0.3"/>
    <row r="241" ht="10.5" customHeight="1" x14ac:dyDescent="0.3"/>
    <row r="242" ht="10.5" customHeight="1" x14ac:dyDescent="0.3"/>
    <row r="243" ht="10.5" customHeight="1" x14ac:dyDescent="0.3"/>
    <row r="244" ht="10.5" customHeight="1" x14ac:dyDescent="0.3"/>
    <row r="245" ht="10.5" customHeight="1" x14ac:dyDescent="0.3"/>
    <row r="246" ht="10.5" customHeight="1" x14ac:dyDescent="0.3"/>
    <row r="247" ht="10.5" customHeight="1" x14ac:dyDescent="0.3"/>
    <row r="248" ht="10.5" customHeight="1" x14ac:dyDescent="0.3"/>
    <row r="249" ht="10.5" customHeight="1" x14ac:dyDescent="0.3"/>
    <row r="250" ht="10.5" customHeight="1" x14ac:dyDescent="0.3"/>
    <row r="251" ht="10.5" customHeight="1" x14ac:dyDescent="0.3"/>
    <row r="252" ht="10.5" customHeight="1" x14ac:dyDescent="0.3"/>
    <row r="253" ht="10.5" customHeight="1" x14ac:dyDescent="0.3"/>
    <row r="254" ht="10.5" customHeight="1" x14ac:dyDescent="0.3"/>
    <row r="255" ht="10.5" customHeight="1" x14ac:dyDescent="0.3"/>
    <row r="256" ht="10.5" customHeight="1" x14ac:dyDescent="0.3"/>
    <row r="257" ht="10.5" customHeight="1" x14ac:dyDescent="0.3"/>
    <row r="258" ht="10.5" customHeight="1" x14ac:dyDescent="0.3"/>
    <row r="259" ht="10.5" customHeight="1" x14ac:dyDescent="0.3"/>
    <row r="260" ht="10.5" customHeight="1" x14ac:dyDescent="0.3"/>
    <row r="261" ht="10.5" customHeight="1" x14ac:dyDescent="0.3"/>
    <row r="262" ht="10.5" customHeight="1" x14ac:dyDescent="0.3"/>
    <row r="263" ht="10.5" customHeight="1" x14ac:dyDescent="0.3"/>
    <row r="264" ht="10.5" customHeight="1" x14ac:dyDescent="0.3"/>
    <row r="265" ht="10.5" customHeight="1" x14ac:dyDescent="0.3"/>
    <row r="266" ht="10.5" customHeight="1" x14ac:dyDescent="0.3"/>
    <row r="267" ht="10.5" customHeight="1" x14ac:dyDescent="0.3"/>
    <row r="268" ht="10.5" customHeight="1" x14ac:dyDescent="0.3"/>
    <row r="269" ht="10.5" customHeight="1" x14ac:dyDescent="0.3"/>
    <row r="270" ht="10.5" customHeight="1" x14ac:dyDescent="0.3"/>
    <row r="271" ht="10.5" customHeight="1" x14ac:dyDescent="0.3"/>
    <row r="272" ht="10.5" customHeight="1" x14ac:dyDescent="0.3"/>
    <row r="273" ht="10.5" customHeight="1" x14ac:dyDescent="0.3"/>
    <row r="274" ht="10.5" customHeight="1" x14ac:dyDescent="0.3"/>
    <row r="275" ht="10.5" customHeight="1" x14ac:dyDescent="0.3"/>
    <row r="276" ht="10.5" customHeight="1" x14ac:dyDescent="0.3"/>
    <row r="277" ht="10.5" customHeight="1" x14ac:dyDescent="0.3"/>
    <row r="278" ht="10.5" customHeight="1" x14ac:dyDescent="0.3"/>
    <row r="279" ht="10.5" customHeight="1" x14ac:dyDescent="0.3"/>
    <row r="280" ht="10.5" customHeight="1" x14ac:dyDescent="0.3"/>
    <row r="281" ht="10.5" customHeight="1" x14ac:dyDescent="0.3"/>
    <row r="282" ht="10.5" customHeight="1" x14ac:dyDescent="0.3"/>
    <row r="283" ht="10.5" customHeight="1" x14ac:dyDescent="0.3"/>
    <row r="284" ht="10.5" customHeight="1" x14ac:dyDescent="0.3"/>
    <row r="285" ht="10.5" customHeight="1" x14ac:dyDescent="0.3"/>
    <row r="286" ht="10.5" customHeight="1" x14ac:dyDescent="0.3"/>
    <row r="287" ht="10.5" customHeight="1" x14ac:dyDescent="0.3"/>
    <row r="288" ht="10.5" customHeight="1" x14ac:dyDescent="0.3"/>
    <row r="289" ht="10.5" customHeight="1" x14ac:dyDescent="0.3"/>
    <row r="290" ht="10.5" customHeight="1" x14ac:dyDescent="0.3"/>
    <row r="291" ht="10.5" customHeight="1" x14ac:dyDescent="0.3"/>
    <row r="292" ht="10.5" customHeight="1" x14ac:dyDescent="0.3"/>
    <row r="293" ht="10.5" customHeight="1" x14ac:dyDescent="0.3"/>
    <row r="294" ht="10.5" customHeight="1" x14ac:dyDescent="0.3"/>
    <row r="295" ht="10.5" customHeight="1" x14ac:dyDescent="0.3"/>
    <row r="296" ht="10.5" customHeight="1" x14ac:dyDescent="0.3"/>
    <row r="297" ht="10.5" customHeight="1" x14ac:dyDescent="0.3"/>
    <row r="298" ht="10.5" customHeight="1" x14ac:dyDescent="0.3"/>
    <row r="299" ht="10.5" customHeight="1" x14ac:dyDescent="0.3"/>
  </sheetData>
  <mergeCells count="104">
    <mergeCell ref="A81:F84"/>
    <mergeCell ref="H81:M84"/>
    <mergeCell ref="H13:J13"/>
    <mergeCell ref="A13:C13"/>
    <mergeCell ref="H12:J12"/>
    <mergeCell ref="A12:C12"/>
    <mergeCell ref="A77:C77"/>
    <mergeCell ref="H77:J77"/>
    <mergeCell ref="A78:C78"/>
    <mergeCell ref="H78:J78"/>
    <mergeCell ref="A80:B80"/>
    <mergeCell ref="H80:I80"/>
    <mergeCell ref="A74:C74"/>
    <mergeCell ref="H74:J74"/>
    <mergeCell ref="A75:C75"/>
    <mergeCell ref="H75:J75"/>
    <mergeCell ref="A76:C76"/>
    <mergeCell ref="H76:J76"/>
    <mergeCell ref="A70:D70"/>
    <mergeCell ref="H70:K70"/>
    <mergeCell ref="A72:C72"/>
    <mergeCell ref="H72:J72"/>
    <mergeCell ref="A73:C73"/>
    <mergeCell ref="H73:J73"/>
    <mergeCell ref="A64:F66"/>
    <mergeCell ref="H64:M66"/>
    <mergeCell ref="A67:F67"/>
    <mergeCell ref="H67:M67"/>
    <mergeCell ref="A68:F68"/>
    <mergeCell ref="H68:M68"/>
    <mergeCell ref="A57:C57"/>
    <mergeCell ref="H57:J57"/>
    <mergeCell ref="A59:B59"/>
    <mergeCell ref="H59:I59"/>
    <mergeCell ref="A60:F63"/>
    <mergeCell ref="H60:M63"/>
    <mergeCell ref="A54:C54"/>
    <mergeCell ref="H54:J54"/>
    <mergeCell ref="A55:C55"/>
    <mergeCell ref="H55:J55"/>
    <mergeCell ref="A56:C56"/>
    <mergeCell ref="H56:J56"/>
    <mergeCell ref="A51:C51"/>
    <mergeCell ref="H51:J51"/>
    <mergeCell ref="A52:C52"/>
    <mergeCell ref="H52:J52"/>
    <mergeCell ref="A53:C53"/>
    <mergeCell ref="H53:J53"/>
    <mergeCell ref="A46:F46"/>
    <mergeCell ref="H46:M46"/>
    <mergeCell ref="A47:F47"/>
    <mergeCell ref="H47:M47"/>
    <mergeCell ref="A49:D49"/>
    <mergeCell ref="H49:K49"/>
    <mergeCell ref="A38:B38"/>
    <mergeCell ref="H38:I38"/>
    <mergeCell ref="A39:F42"/>
    <mergeCell ref="H39:M42"/>
    <mergeCell ref="A43:F45"/>
    <mergeCell ref="H43:M45"/>
    <mergeCell ref="A34:C34"/>
    <mergeCell ref="H34:J34"/>
    <mergeCell ref="A35:C35"/>
    <mergeCell ref="H35:J35"/>
    <mergeCell ref="A36:C36"/>
    <mergeCell ref="H36:J36"/>
    <mergeCell ref="A31:C31"/>
    <mergeCell ref="H31:J31"/>
    <mergeCell ref="A32:C32"/>
    <mergeCell ref="H32:J32"/>
    <mergeCell ref="A33:C33"/>
    <mergeCell ref="H33:J33"/>
    <mergeCell ref="A26:F26"/>
    <mergeCell ref="H26:M26"/>
    <mergeCell ref="A28:D28"/>
    <mergeCell ref="H28:K28"/>
    <mergeCell ref="A30:C30"/>
    <mergeCell ref="H30:J30"/>
    <mergeCell ref="A18:F21"/>
    <mergeCell ref="H18:M21"/>
    <mergeCell ref="A22:F24"/>
    <mergeCell ref="H22:M24"/>
    <mergeCell ref="A25:F25"/>
    <mergeCell ref="H25:M25"/>
    <mergeCell ref="A17:B17"/>
    <mergeCell ref="H17:I17"/>
    <mergeCell ref="A11:C11"/>
    <mergeCell ref="H11:J11"/>
    <mergeCell ref="A7:D7"/>
    <mergeCell ref="H7:K7"/>
    <mergeCell ref="A9:B9"/>
    <mergeCell ref="H9:J9"/>
    <mergeCell ref="A10:C10"/>
    <mergeCell ref="H10:J10"/>
    <mergeCell ref="A1:F3"/>
    <mergeCell ref="H1:M3"/>
    <mergeCell ref="A4:F4"/>
    <mergeCell ref="H4:M4"/>
    <mergeCell ref="A5:F5"/>
    <mergeCell ref="H5:M5"/>
    <mergeCell ref="A14:C14"/>
    <mergeCell ref="H14:J14"/>
    <mergeCell ref="A15:C15"/>
    <mergeCell ref="H15:J15"/>
  </mergeCells>
  <pageMargins left="0" right="0" top="0" bottom="0" header="0" footer="0"/>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D70"/>
  <sheetViews>
    <sheetView topLeftCell="A31" workbookViewId="0">
      <selection activeCell="D45" sqref="D45"/>
    </sheetView>
  </sheetViews>
  <sheetFormatPr defaultColWidth="8.88671875" defaultRowHeight="25.8" x14ac:dyDescent="0.5"/>
  <cols>
    <col min="1" max="2" width="17.109375" customWidth="1"/>
    <col min="3" max="3" width="31.44140625" style="13" customWidth="1"/>
    <col min="4" max="4" width="22.44140625" style="74" customWidth="1"/>
  </cols>
  <sheetData>
    <row r="1" spans="1:4" x14ac:dyDescent="0.5">
      <c r="A1" s="12" t="s">
        <v>10</v>
      </c>
      <c r="B1" s="15">
        <f>'Mix Worksheet'!$F$4</f>
        <v>0</v>
      </c>
    </row>
    <row r="2" spans="1:4" x14ac:dyDescent="0.5">
      <c r="A2" s="12" t="s">
        <v>41</v>
      </c>
      <c r="B2" s="12">
        <f>'Mix Worksheet'!$F$3</f>
        <v>0</v>
      </c>
    </row>
    <row r="3" spans="1:4" x14ac:dyDescent="0.5">
      <c r="A3" s="12" t="s">
        <v>12</v>
      </c>
      <c r="B3" s="265">
        <f>'Mix Worksheet'!$D$9</f>
        <v>0</v>
      </c>
      <c r="C3" s="265"/>
    </row>
    <row r="4" spans="1:4" x14ac:dyDescent="0.5">
      <c r="A4" s="12" t="s">
        <v>11</v>
      </c>
      <c r="B4" s="12">
        <f>'Mix Worksheet'!$F$6</f>
        <v>0</v>
      </c>
    </row>
    <row r="5" spans="1:4" x14ac:dyDescent="0.5">
      <c r="A5" s="12" t="s">
        <v>92</v>
      </c>
      <c r="B5" s="266">
        <f>'Mix Worksheet'!$D$10</f>
        <v>0</v>
      </c>
      <c r="C5" s="266"/>
    </row>
    <row r="6" spans="1:4" ht="14.4" x14ac:dyDescent="0.3">
      <c r="C6"/>
      <c r="D6" s="8"/>
    </row>
    <row r="7" spans="1:4" x14ac:dyDescent="0.5">
      <c r="A7" s="17" t="str">
        <f>'Mix Worksheet'!D14</f>
        <v>Item</v>
      </c>
      <c r="B7" s="17"/>
      <c r="C7" s="17"/>
      <c r="D7" s="75" t="str">
        <f>'Mix Worksheet'!E14</f>
        <v>BULK LBS</v>
      </c>
    </row>
    <row r="8" spans="1:4" x14ac:dyDescent="0.5">
      <c r="A8" s="14" t="str">
        <f>'Mix Worksheet'!D15</f>
        <v>-</v>
      </c>
      <c r="B8" s="14"/>
      <c r="C8" s="14"/>
      <c r="D8" s="74" t="str">
        <f>'Mix Worksheet'!E15</f>
        <v/>
      </c>
    </row>
    <row r="9" spans="1:4" x14ac:dyDescent="0.5">
      <c r="A9" s="14" t="str">
        <f>'Mix Worksheet'!D16</f>
        <v>-</v>
      </c>
      <c r="B9" s="14"/>
      <c r="C9" s="14"/>
      <c r="D9" s="74" t="str">
        <f>'Mix Worksheet'!E16</f>
        <v/>
      </c>
    </row>
    <row r="10" spans="1:4" x14ac:dyDescent="0.5">
      <c r="A10" s="14" t="str">
        <f>'Mix Worksheet'!D17</f>
        <v>-</v>
      </c>
      <c r="B10" s="14"/>
      <c r="C10" s="14"/>
      <c r="D10" s="74" t="str">
        <f>'Mix Worksheet'!E17</f>
        <v/>
      </c>
    </row>
    <row r="11" spans="1:4" x14ac:dyDescent="0.5">
      <c r="A11" s="14" t="str">
        <f>'Mix Worksheet'!D18</f>
        <v>-</v>
      </c>
      <c r="B11" s="14"/>
      <c r="C11" s="14"/>
      <c r="D11" s="74" t="str">
        <f>'Mix Worksheet'!E18</f>
        <v/>
      </c>
    </row>
    <row r="12" spans="1:4" x14ac:dyDescent="0.5">
      <c r="A12" s="14" t="str">
        <f>'Mix Worksheet'!D19</f>
        <v>-</v>
      </c>
      <c r="B12" s="14"/>
      <c r="C12" s="14"/>
      <c r="D12" s="74" t="str">
        <f>'Mix Worksheet'!E19</f>
        <v/>
      </c>
    </row>
    <row r="13" spans="1:4" x14ac:dyDescent="0.5">
      <c r="A13" s="14" t="str">
        <f>'Mix Worksheet'!D20</f>
        <v>-</v>
      </c>
      <c r="B13" s="14"/>
      <c r="C13" s="14"/>
      <c r="D13" s="74" t="str">
        <f>'Mix Worksheet'!E20</f>
        <v/>
      </c>
    </row>
    <row r="14" spans="1:4" x14ac:dyDescent="0.5">
      <c r="A14" s="14" t="str">
        <f>'Mix Worksheet'!D21</f>
        <v>-</v>
      </c>
      <c r="B14" s="14"/>
      <c r="C14" s="14"/>
      <c r="D14" s="74" t="str">
        <f>'Mix Worksheet'!E21</f>
        <v/>
      </c>
    </row>
    <row r="15" spans="1:4" x14ac:dyDescent="0.5">
      <c r="A15" s="14" t="str">
        <f>'Mix Worksheet'!D22</f>
        <v>-</v>
      </c>
      <c r="B15" s="14"/>
      <c r="C15" s="14"/>
      <c r="D15" s="74" t="str">
        <f>'Mix Worksheet'!E22</f>
        <v/>
      </c>
    </row>
    <row r="16" spans="1:4" x14ac:dyDescent="0.5">
      <c r="A16" s="14" t="str">
        <f>'Mix Worksheet'!D23</f>
        <v>-</v>
      </c>
      <c r="B16" s="14"/>
      <c r="C16" s="14"/>
      <c r="D16" s="74" t="str">
        <f>'Mix Worksheet'!E23</f>
        <v/>
      </c>
    </row>
    <row r="17" spans="1:4" x14ac:dyDescent="0.5">
      <c r="A17" s="14" t="str">
        <f>'Mix Worksheet'!D24</f>
        <v>-</v>
      </c>
      <c r="B17" s="14"/>
      <c r="C17" s="14"/>
      <c r="D17" s="74" t="str">
        <f>'Mix Worksheet'!E24</f>
        <v/>
      </c>
    </row>
    <row r="18" spans="1:4" x14ac:dyDescent="0.5">
      <c r="A18" s="14" t="str">
        <f>'Mix Worksheet'!D25</f>
        <v>-</v>
      </c>
      <c r="B18" s="14"/>
      <c r="C18" s="14"/>
      <c r="D18" s="74" t="str">
        <f>'Mix Worksheet'!E25</f>
        <v/>
      </c>
    </row>
    <row r="19" spans="1:4" x14ac:dyDescent="0.5">
      <c r="A19" s="14" t="str">
        <f>'Mix Worksheet'!D26</f>
        <v>-</v>
      </c>
      <c r="B19" s="14"/>
      <c r="C19" s="14"/>
      <c r="D19" s="74" t="str">
        <f>'Mix Worksheet'!E26</f>
        <v/>
      </c>
    </row>
    <row r="20" spans="1:4" x14ac:dyDescent="0.5">
      <c r="A20" s="14" t="str">
        <f>'Mix Worksheet'!D27</f>
        <v>-</v>
      </c>
      <c r="B20" s="14"/>
      <c r="C20" s="14"/>
      <c r="D20" s="74" t="str">
        <f>'Mix Worksheet'!E27</f>
        <v/>
      </c>
    </row>
    <row r="21" spans="1:4" x14ac:dyDescent="0.5">
      <c r="A21" s="14" t="str">
        <f>'Mix Worksheet'!D28</f>
        <v>-</v>
      </c>
      <c r="B21" s="14"/>
      <c r="C21" s="14"/>
      <c r="D21" s="74" t="str">
        <f>'Mix Worksheet'!E28</f>
        <v/>
      </c>
    </row>
    <row r="22" spans="1:4" x14ac:dyDescent="0.5">
      <c r="A22" s="14" t="str">
        <f>'Mix Worksheet'!D29</f>
        <v>-</v>
      </c>
      <c r="B22" s="14"/>
      <c r="C22" s="14"/>
      <c r="D22" s="74" t="str">
        <f>'Mix Worksheet'!E29</f>
        <v/>
      </c>
    </row>
    <row r="23" spans="1:4" x14ac:dyDescent="0.5">
      <c r="A23" s="14" t="str">
        <f>'Mix Worksheet'!D30</f>
        <v>-</v>
      </c>
      <c r="B23" s="14"/>
      <c r="C23" s="14"/>
      <c r="D23" s="74" t="str">
        <f>'Mix Worksheet'!E30</f>
        <v/>
      </c>
    </row>
    <row r="24" spans="1:4" x14ac:dyDescent="0.5">
      <c r="A24" s="14" t="str">
        <f>'Mix Worksheet'!D31</f>
        <v>-</v>
      </c>
      <c r="B24" s="14"/>
      <c r="C24" s="14"/>
      <c r="D24" s="74" t="str">
        <f>'Mix Worksheet'!E31</f>
        <v/>
      </c>
    </row>
    <row r="25" spans="1:4" x14ac:dyDescent="0.5">
      <c r="A25" s="14" t="str">
        <f>'Mix Worksheet'!D32</f>
        <v>-</v>
      </c>
      <c r="B25" s="14"/>
      <c r="C25" s="14"/>
      <c r="D25" s="74" t="str">
        <f>'Mix Worksheet'!E32</f>
        <v/>
      </c>
    </row>
    <row r="26" spans="1:4" x14ac:dyDescent="0.5">
      <c r="A26" s="14" t="str">
        <f>'Mix Worksheet'!D33</f>
        <v>-</v>
      </c>
      <c r="B26" s="14"/>
      <c r="C26" s="14"/>
      <c r="D26" s="74" t="str">
        <f>'Mix Worksheet'!E33</f>
        <v/>
      </c>
    </row>
    <row r="27" spans="1:4" x14ac:dyDescent="0.5">
      <c r="A27" s="14" t="str">
        <f>'Mix Worksheet'!D34</f>
        <v>-</v>
      </c>
      <c r="B27" s="14"/>
      <c r="C27" s="14"/>
      <c r="D27" s="74" t="str">
        <f>'Mix Worksheet'!E34</f>
        <v/>
      </c>
    </row>
    <row r="28" spans="1:4" x14ac:dyDescent="0.5">
      <c r="A28" s="14" t="str">
        <f>'Mix Worksheet'!D35</f>
        <v>-</v>
      </c>
      <c r="B28" s="14"/>
      <c r="C28" s="14"/>
      <c r="D28" s="74" t="str">
        <f>'Mix Worksheet'!E35</f>
        <v/>
      </c>
    </row>
    <row r="29" spans="1:4" x14ac:dyDescent="0.5">
      <c r="A29" s="14" t="str">
        <f>'Mix Worksheet'!D36</f>
        <v>-</v>
      </c>
      <c r="B29" s="14"/>
      <c r="C29" s="14"/>
      <c r="D29" s="74" t="str">
        <f>'Mix Worksheet'!E36</f>
        <v/>
      </c>
    </row>
    <row r="30" spans="1:4" x14ac:dyDescent="0.5">
      <c r="A30" s="14" t="str">
        <f>'Mix Worksheet'!D37</f>
        <v>-</v>
      </c>
      <c r="B30" s="14"/>
      <c r="C30" s="14"/>
      <c r="D30" s="74" t="str">
        <f>'Mix Worksheet'!E37</f>
        <v/>
      </c>
    </row>
    <row r="31" spans="1:4" x14ac:dyDescent="0.5">
      <c r="A31" s="14" t="str">
        <f>'Mix Worksheet'!D38</f>
        <v>-</v>
      </c>
      <c r="B31" s="14"/>
      <c r="C31" s="14"/>
      <c r="D31" s="74" t="str">
        <f>'Mix Worksheet'!E38</f>
        <v/>
      </c>
    </row>
    <row r="32" spans="1:4" x14ac:dyDescent="0.5">
      <c r="A32" s="14" t="str">
        <f>'Mix Worksheet'!D39</f>
        <v>-</v>
      </c>
      <c r="B32" s="14"/>
      <c r="C32" s="14"/>
      <c r="D32" s="74" t="str">
        <f>'Mix Worksheet'!E39</f>
        <v/>
      </c>
    </row>
    <row r="33" spans="1:4" x14ac:dyDescent="0.5">
      <c r="A33" s="14" t="str">
        <f>'Mix Worksheet'!D40</f>
        <v>-</v>
      </c>
      <c r="B33" s="14"/>
      <c r="C33" s="14"/>
      <c r="D33" s="74" t="str">
        <f>'Mix Worksheet'!E40</f>
        <v/>
      </c>
    </row>
    <row r="34" spans="1:4" x14ac:dyDescent="0.5">
      <c r="A34" s="14" t="str">
        <f>'Mix Worksheet'!D41</f>
        <v>-</v>
      </c>
      <c r="B34" s="14"/>
      <c r="C34" s="14"/>
      <c r="D34" s="74" t="str">
        <f>'Mix Worksheet'!E41</f>
        <v/>
      </c>
    </row>
    <row r="35" spans="1:4" x14ac:dyDescent="0.5">
      <c r="A35" s="14" t="str">
        <f>'Mix Worksheet'!D42</f>
        <v>-</v>
      </c>
      <c r="B35" s="14"/>
      <c r="C35" s="14"/>
      <c r="D35" s="74" t="str">
        <f>'Mix Worksheet'!E42</f>
        <v/>
      </c>
    </row>
    <row r="36" spans="1:4" x14ac:dyDescent="0.5">
      <c r="A36" s="14" t="str">
        <f>'Mix Worksheet'!D43</f>
        <v>-</v>
      </c>
      <c r="B36" s="14"/>
      <c r="C36" s="14"/>
      <c r="D36" s="74" t="str">
        <f>'Mix Worksheet'!E43</f>
        <v/>
      </c>
    </row>
    <row r="37" spans="1:4" x14ac:dyDescent="0.5">
      <c r="A37" s="14" t="str">
        <f>'Mix Worksheet'!D44</f>
        <v>-</v>
      </c>
      <c r="B37" s="14"/>
      <c r="C37" s="14"/>
      <c r="D37" s="74" t="str">
        <f>'Mix Worksheet'!E44</f>
        <v/>
      </c>
    </row>
    <row r="38" spans="1:4" x14ac:dyDescent="0.5">
      <c r="A38" s="14" t="str">
        <f>'Mix Worksheet'!D45</f>
        <v>-</v>
      </c>
      <c r="B38" s="14"/>
      <c r="C38" s="14"/>
      <c r="D38" s="74" t="str">
        <f>'Mix Worksheet'!E45</f>
        <v/>
      </c>
    </row>
    <row r="39" spans="1:4" x14ac:dyDescent="0.5">
      <c r="A39" s="14" t="str">
        <f>'Mix Worksheet'!D46</f>
        <v>-</v>
      </c>
      <c r="B39" s="14"/>
      <c r="C39" s="14"/>
      <c r="D39" s="74" t="str">
        <f>'Mix Worksheet'!E46</f>
        <v/>
      </c>
    </row>
    <row r="40" spans="1:4" x14ac:dyDescent="0.5">
      <c r="A40" s="14" t="str">
        <f>'Mix Worksheet'!D47</f>
        <v>-</v>
      </c>
      <c r="B40" s="14"/>
      <c r="C40" s="14"/>
      <c r="D40" s="74" t="str">
        <f>'Mix Worksheet'!E47</f>
        <v/>
      </c>
    </row>
    <row r="41" spans="1:4" x14ac:dyDescent="0.5">
      <c r="A41" s="14" t="str">
        <f>'Mix Worksheet'!D48</f>
        <v>-</v>
      </c>
      <c r="B41" s="14"/>
      <c r="C41" s="14"/>
      <c r="D41" s="74" t="str">
        <f>'Mix Worksheet'!E48</f>
        <v/>
      </c>
    </row>
    <row r="42" spans="1:4" x14ac:dyDescent="0.5">
      <c r="A42" s="14" t="str">
        <f>'Mix Worksheet'!D49</f>
        <v>-</v>
      </c>
      <c r="B42" s="14"/>
      <c r="C42" s="14"/>
      <c r="D42" s="74" t="str">
        <f>'Mix Worksheet'!E49</f>
        <v/>
      </c>
    </row>
    <row r="43" spans="1:4" x14ac:dyDescent="0.5">
      <c r="A43" s="14" t="str">
        <f>'Mix Worksheet'!D50</f>
        <v>-</v>
      </c>
      <c r="B43" s="14"/>
      <c r="C43" s="14"/>
      <c r="D43" s="74" t="str">
        <f>'Mix Worksheet'!E50</f>
        <v/>
      </c>
    </row>
    <row r="44" spans="1:4" x14ac:dyDescent="0.5">
      <c r="A44" s="14" t="str">
        <f>'Mix Worksheet'!D51</f>
        <v>-</v>
      </c>
      <c r="B44" s="14"/>
      <c r="C44" s="14"/>
      <c r="D44" s="74" t="str">
        <f>'Mix Worksheet'!E51</f>
        <v/>
      </c>
    </row>
    <row r="45" spans="1:4" x14ac:dyDescent="0.5">
      <c r="A45" s="14" t="str">
        <f>'Mix Worksheet'!D52</f>
        <v>-</v>
      </c>
      <c r="B45" s="14"/>
      <c r="C45" s="14"/>
      <c r="D45" s="74" t="str">
        <f>'Mix Worksheet'!E52</f>
        <v/>
      </c>
    </row>
    <row r="46" spans="1:4" x14ac:dyDescent="0.5">
      <c r="A46" s="14" t="str">
        <f>'Mix Worksheet'!D53</f>
        <v>-</v>
      </c>
      <c r="B46" s="14"/>
      <c r="C46" s="14"/>
      <c r="D46" s="74" t="str">
        <f>'Mix Worksheet'!E53</f>
        <v/>
      </c>
    </row>
    <row r="47" spans="1:4" x14ac:dyDescent="0.5">
      <c r="A47" s="14" t="str">
        <f>'Mix Worksheet'!D54</f>
        <v>-</v>
      </c>
      <c r="B47" s="14"/>
      <c r="C47" s="14"/>
      <c r="D47" s="74" t="str">
        <f>'Mix Worksheet'!E54</f>
        <v/>
      </c>
    </row>
    <row r="48" spans="1:4" x14ac:dyDescent="0.5">
      <c r="A48" s="14" t="str">
        <f>'Mix Worksheet'!D55</f>
        <v>-</v>
      </c>
      <c r="B48" s="14"/>
      <c r="C48" s="14"/>
      <c r="D48" s="74" t="str">
        <f>'Mix Worksheet'!E55</f>
        <v/>
      </c>
    </row>
    <row r="49" spans="1:4" x14ac:dyDescent="0.5">
      <c r="A49" s="14" t="str">
        <f>'Mix Worksheet'!D56</f>
        <v>-</v>
      </c>
      <c r="B49" s="14"/>
      <c r="C49" s="14"/>
      <c r="D49" s="74" t="str">
        <f>'Mix Worksheet'!E56</f>
        <v/>
      </c>
    </row>
    <row r="50" spans="1:4" x14ac:dyDescent="0.5">
      <c r="A50" s="14" t="str">
        <f>'Mix Worksheet'!D57</f>
        <v>-</v>
      </c>
      <c r="B50" s="14"/>
      <c r="C50" s="14"/>
      <c r="D50" s="74" t="str">
        <f>'Mix Worksheet'!E57</f>
        <v/>
      </c>
    </row>
    <row r="51" spans="1:4" x14ac:dyDescent="0.5">
      <c r="A51" s="14" t="str">
        <f>'Mix Worksheet'!D58</f>
        <v>-</v>
      </c>
      <c r="B51" s="14"/>
      <c r="C51" s="14"/>
      <c r="D51" s="74" t="str">
        <f>'Mix Worksheet'!E58</f>
        <v/>
      </c>
    </row>
    <row r="52" spans="1:4" x14ac:dyDescent="0.5">
      <c r="A52" s="14" t="str">
        <f>'Mix Worksheet'!D59</f>
        <v>-</v>
      </c>
      <c r="B52" s="14"/>
      <c r="C52" s="14"/>
      <c r="D52" s="74" t="str">
        <f>'Mix Worksheet'!E59</f>
        <v/>
      </c>
    </row>
    <row r="53" spans="1:4" x14ac:dyDescent="0.5">
      <c r="A53" s="14" t="str">
        <f>'Mix Worksheet'!D60</f>
        <v>-</v>
      </c>
      <c r="B53" s="14"/>
      <c r="C53" s="14"/>
      <c r="D53" s="74" t="str">
        <f>'Mix Worksheet'!E60</f>
        <v/>
      </c>
    </row>
    <row r="54" spans="1:4" x14ac:dyDescent="0.5">
      <c r="A54" s="14" t="str">
        <f>'Mix Worksheet'!D61</f>
        <v>-</v>
      </c>
      <c r="B54" s="14"/>
      <c r="C54" s="14"/>
      <c r="D54" s="74" t="str">
        <f>'Mix Worksheet'!E61</f>
        <v/>
      </c>
    </row>
    <row r="55" spans="1:4" x14ac:dyDescent="0.5">
      <c r="A55" s="14" t="str">
        <f>'Mix Worksheet'!D62</f>
        <v>-</v>
      </c>
      <c r="B55" s="14"/>
      <c r="C55" s="14"/>
      <c r="D55" s="74" t="str">
        <f>'Mix Worksheet'!E62</f>
        <v/>
      </c>
    </row>
    <row r="56" spans="1:4" x14ac:dyDescent="0.5">
      <c r="A56" s="14" t="str">
        <f>'Mix Worksheet'!D63</f>
        <v>-</v>
      </c>
      <c r="B56" s="14"/>
      <c r="C56" s="14"/>
      <c r="D56" s="74" t="str">
        <f>'Mix Worksheet'!E63</f>
        <v/>
      </c>
    </row>
    <row r="57" spans="1:4" x14ac:dyDescent="0.5">
      <c r="A57" s="14" t="str">
        <f>'Mix Worksheet'!D64</f>
        <v>-</v>
      </c>
      <c r="B57" s="14"/>
      <c r="C57" s="14"/>
      <c r="D57" s="74" t="str">
        <f>'Mix Worksheet'!E64</f>
        <v/>
      </c>
    </row>
    <row r="58" spans="1:4" x14ac:dyDescent="0.5">
      <c r="A58" s="14" t="str">
        <f>'Mix Worksheet'!D65</f>
        <v>-</v>
      </c>
      <c r="B58" s="14"/>
      <c r="C58" s="14"/>
      <c r="D58" s="74" t="str">
        <f>'Mix Worksheet'!E65</f>
        <v/>
      </c>
    </row>
    <row r="59" spans="1:4" x14ac:dyDescent="0.5">
      <c r="A59" s="14" t="str">
        <f>'Mix Worksheet'!D66</f>
        <v>-</v>
      </c>
      <c r="B59" s="14"/>
      <c r="C59" s="14"/>
      <c r="D59" s="74" t="str">
        <f>'Mix Worksheet'!E66</f>
        <v/>
      </c>
    </row>
    <row r="60" spans="1:4" x14ac:dyDescent="0.5">
      <c r="A60" s="14" t="str">
        <f>'Mix Worksheet'!D67</f>
        <v>-</v>
      </c>
      <c r="B60" s="14"/>
      <c r="C60" s="14"/>
      <c r="D60" s="74" t="str">
        <f>'Mix Worksheet'!E67</f>
        <v/>
      </c>
    </row>
    <row r="61" spans="1:4" x14ac:dyDescent="0.5">
      <c r="A61" s="14" t="str">
        <f>'Mix Worksheet'!D68</f>
        <v>-</v>
      </c>
      <c r="B61" s="14"/>
      <c r="C61" s="14"/>
      <c r="D61" s="74" t="str">
        <f>'Mix Worksheet'!E68</f>
        <v/>
      </c>
    </row>
    <row r="62" spans="1:4" x14ac:dyDescent="0.5">
      <c r="A62" s="14" t="str">
        <f>'Mix Worksheet'!D69</f>
        <v>-</v>
      </c>
      <c r="B62" s="14"/>
      <c r="C62" s="14"/>
      <c r="D62" s="74" t="str">
        <f>'Mix Worksheet'!E69</f>
        <v/>
      </c>
    </row>
    <row r="63" spans="1:4" x14ac:dyDescent="0.5">
      <c r="A63" s="14" t="str">
        <f>'Mix Worksheet'!D70</f>
        <v>-</v>
      </c>
      <c r="B63" s="14"/>
      <c r="C63" s="14"/>
      <c r="D63" s="74" t="str">
        <f>'Mix Worksheet'!E70</f>
        <v/>
      </c>
    </row>
    <row r="64" spans="1:4" x14ac:dyDescent="0.5">
      <c r="A64" s="14" t="str">
        <f>'Mix Worksheet'!D71</f>
        <v>-</v>
      </c>
      <c r="B64" s="14"/>
      <c r="C64" s="14"/>
      <c r="D64" s="74" t="str">
        <f>'Mix Worksheet'!E71</f>
        <v/>
      </c>
    </row>
    <row r="65" spans="1:4" x14ac:dyDescent="0.5">
      <c r="A65" s="14" t="str">
        <f>'Mix Worksheet'!D72</f>
        <v>-</v>
      </c>
      <c r="B65" s="14"/>
      <c r="C65" s="14"/>
      <c r="D65" s="74" t="str">
        <f>'Mix Worksheet'!E72</f>
        <v/>
      </c>
    </row>
    <row r="66" spans="1:4" x14ac:dyDescent="0.5">
      <c r="A66" s="14" t="str">
        <f>'Mix Worksheet'!D73</f>
        <v>-</v>
      </c>
      <c r="B66" s="14"/>
      <c r="C66" s="14"/>
      <c r="D66" s="74" t="str">
        <f>'Mix Worksheet'!E73</f>
        <v/>
      </c>
    </row>
    <row r="67" spans="1:4" x14ac:dyDescent="0.5">
      <c r="A67" s="14" t="str">
        <f>'Mix Worksheet'!D74</f>
        <v>-</v>
      </c>
      <c r="B67" s="14"/>
      <c r="C67" s="14"/>
      <c r="D67" s="74" t="str">
        <f>'Mix Worksheet'!E74</f>
        <v/>
      </c>
    </row>
    <row r="68" spans="1:4" x14ac:dyDescent="0.5">
      <c r="A68" s="14" t="str">
        <f>'Mix Worksheet'!D75</f>
        <v>-</v>
      </c>
      <c r="B68" s="14"/>
      <c r="C68" s="14"/>
      <c r="D68" s="74" t="str">
        <f>'Mix Worksheet'!E75</f>
        <v/>
      </c>
    </row>
    <row r="70" spans="1:4" x14ac:dyDescent="0.5">
      <c r="A70" s="37" t="s">
        <v>42</v>
      </c>
      <c r="B70" s="38"/>
      <c r="C70" s="38"/>
      <c r="D70" s="76">
        <f>SUM(D8:D68)</f>
        <v>0</v>
      </c>
    </row>
  </sheetData>
  <mergeCells count="2">
    <mergeCell ref="B3:C3"/>
    <mergeCell ref="B5:C5"/>
  </mergeCells>
  <conditionalFormatting sqref="B39:C39">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1"/>
  <headerFooter>
    <oddHeader xml:space="preserve">&amp;C&amp;"-,Bold"&amp;14WAREHOUSE MIX WORKSHEET </oddHeader>
  </headerFooter>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14"/>
  <sheetViews>
    <sheetView workbookViewId="0"/>
  </sheetViews>
  <sheetFormatPr defaultColWidth="8.88671875" defaultRowHeight="14.4" x14ac:dyDescent="0.3"/>
  <sheetData>
    <row r="1" spans="1:1" x14ac:dyDescent="0.3">
      <c r="A1" t="s">
        <v>43</v>
      </c>
    </row>
    <row r="2" spans="1:1" x14ac:dyDescent="0.3">
      <c r="A2" t="s">
        <v>44</v>
      </c>
    </row>
    <row r="3" spans="1:1" x14ac:dyDescent="0.3">
      <c r="A3" t="s">
        <v>45</v>
      </c>
    </row>
    <row r="4" spans="1:1" x14ac:dyDescent="0.3">
      <c r="A4" t="s">
        <v>46</v>
      </c>
    </row>
    <row r="5" spans="1:1" x14ac:dyDescent="0.3">
      <c r="A5" t="s">
        <v>52</v>
      </c>
    </row>
    <row r="6" spans="1:1" x14ac:dyDescent="0.3">
      <c r="A6" t="s">
        <v>47</v>
      </c>
    </row>
    <row r="7" spans="1:1" x14ac:dyDescent="0.3">
      <c r="A7" t="s">
        <v>48</v>
      </c>
    </row>
    <row r="9" spans="1:1" x14ac:dyDescent="0.3">
      <c r="A9" t="s">
        <v>49</v>
      </c>
    </row>
    <row r="10" spans="1:1" x14ac:dyDescent="0.3">
      <c r="A10" t="s">
        <v>50</v>
      </c>
    </row>
    <row r="12" spans="1:1" x14ac:dyDescent="0.3">
      <c r="A12" t="s">
        <v>51</v>
      </c>
    </row>
    <row r="13" spans="1:1" x14ac:dyDescent="0.3">
      <c r="A13" t="s">
        <v>18</v>
      </c>
    </row>
    <row r="14" spans="1:1" x14ac:dyDescent="0.3">
      <c r="A14" t="s">
        <v>19</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124"/>
  <sheetViews>
    <sheetView topLeftCell="A7" workbookViewId="0">
      <selection activeCell="I36" sqref="I36"/>
    </sheetView>
  </sheetViews>
  <sheetFormatPr defaultRowHeight="14.4" x14ac:dyDescent="0.3"/>
  <cols>
    <col min="1" max="1" width="29.6640625" customWidth="1"/>
    <col min="2" max="2" width="10" customWidth="1"/>
    <col min="3" max="3" width="4.6640625" customWidth="1"/>
    <col min="4" max="4" width="5.109375" customWidth="1"/>
    <col min="5" max="5" width="8.33203125" customWidth="1"/>
    <col min="6" max="8" width="0" hidden="1" customWidth="1"/>
    <col min="9" max="9" width="6.44140625" customWidth="1"/>
    <col min="10" max="10" width="7" customWidth="1"/>
    <col min="11" max="11" width="0" hidden="1" customWidth="1"/>
    <col min="12" max="12" width="6.44140625" customWidth="1"/>
    <col min="13" max="13" width="5.88671875" customWidth="1"/>
    <col min="14" max="14" width="7" customWidth="1"/>
    <col min="15" max="15" width="6.109375" customWidth="1"/>
    <col min="16" max="16" width="11.6640625" customWidth="1"/>
    <col min="17" max="17" width="11" customWidth="1"/>
  </cols>
  <sheetData>
    <row r="1" spans="1:17" x14ac:dyDescent="0.3">
      <c r="A1" s="186" t="s">
        <v>209</v>
      </c>
      <c r="B1" s="207">
        <f>'Mix Worksheet'!$F$6</f>
        <v>0</v>
      </c>
      <c r="C1" s="273"/>
      <c r="D1" s="274"/>
      <c r="E1" s="275"/>
      <c r="F1" s="276"/>
      <c r="G1" s="276"/>
      <c r="H1" s="276"/>
      <c r="I1" s="276"/>
      <c r="J1" s="276"/>
      <c r="K1" s="276"/>
      <c r="L1" s="276"/>
      <c r="M1" s="276"/>
      <c r="N1" s="276"/>
      <c r="O1" s="276"/>
      <c r="P1" s="276"/>
      <c r="Q1" s="185"/>
    </row>
    <row r="2" spans="1:17" x14ac:dyDescent="0.3">
      <c r="A2" s="184"/>
      <c r="B2" s="183"/>
      <c r="C2" s="183"/>
      <c r="D2" s="183"/>
      <c r="E2" s="277" t="s">
        <v>208</v>
      </c>
      <c r="F2" s="278"/>
      <c r="G2" s="278"/>
      <c r="H2" s="278"/>
      <c r="I2" s="278"/>
      <c r="J2" s="279"/>
      <c r="K2" s="182"/>
      <c r="L2" s="280" t="s">
        <v>207</v>
      </c>
      <c r="M2" s="281"/>
      <c r="N2" s="281"/>
      <c r="O2" s="281"/>
      <c r="P2" s="281"/>
      <c r="Q2" s="282"/>
    </row>
    <row r="3" spans="1:17" x14ac:dyDescent="0.3">
      <c r="A3" s="283" t="s">
        <v>206</v>
      </c>
      <c r="B3" s="284"/>
      <c r="C3" s="287" t="s">
        <v>205</v>
      </c>
      <c r="D3" s="284"/>
      <c r="E3" s="288" t="s">
        <v>204</v>
      </c>
      <c r="F3" s="290" t="s">
        <v>203</v>
      </c>
      <c r="G3" s="290" t="s">
        <v>202</v>
      </c>
      <c r="H3" s="290" t="s">
        <v>201</v>
      </c>
      <c r="I3" s="292" t="s">
        <v>200</v>
      </c>
      <c r="J3" s="293"/>
      <c r="K3" s="181"/>
      <c r="L3" s="292" t="s">
        <v>199</v>
      </c>
      <c r="M3" s="296"/>
      <c r="N3" s="296"/>
      <c r="O3" s="293"/>
      <c r="P3" s="290" t="s">
        <v>198</v>
      </c>
      <c r="Q3" s="298" t="s">
        <v>197</v>
      </c>
    </row>
    <row r="4" spans="1:17" ht="19.5" customHeight="1" x14ac:dyDescent="0.3">
      <c r="A4" s="285"/>
      <c r="B4" s="286"/>
      <c r="C4" s="285"/>
      <c r="D4" s="286"/>
      <c r="E4" s="289"/>
      <c r="F4" s="291"/>
      <c r="G4" s="291"/>
      <c r="H4" s="291"/>
      <c r="I4" s="294"/>
      <c r="J4" s="295"/>
      <c r="K4" s="180"/>
      <c r="L4" s="294"/>
      <c r="M4" s="297"/>
      <c r="N4" s="297"/>
      <c r="O4" s="295"/>
      <c r="P4" s="291"/>
      <c r="Q4" s="299"/>
    </row>
    <row r="5" spans="1:17" ht="27.6" x14ac:dyDescent="0.3">
      <c r="A5" s="179" t="s">
        <v>196</v>
      </c>
      <c r="B5" s="174" t="s">
        <v>195</v>
      </c>
      <c r="C5" s="174" t="s">
        <v>194</v>
      </c>
      <c r="D5" s="174" t="s">
        <v>193</v>
      </c>
      <c r="E5" s="178"/>
      <c r="F5" s="177"/>
      <c r="G5" s="177"/>
      <c r="H5" s="177"/>
      <c r="I5" s="175" t="s">
        <v>192</v>
      </c>
      <c r="J5" s="176" t="s">
        <v>191</v>
      </c>
      <c r="K5" s="176"/>
      <c r="L5" s="175" t="s">
        <v>53</v>
      </c>
      <c r="M5" s="175" t="s">
        <v>56</v>
      </c>
      <c r="N5" s="174" t="s">
        <v>190</v>
      </c>
      <c r="O5" s="174" t="s">
        <v>189</v>
      </c>
      <c r="P5" s="173"/>
      <c r="Q5" s="173"/>
    </row>
    <row r="6" spans="1:17" x14ac:dyDescent="0.3">
      <c r="A6" s="267" t="s">
        <v>188</v>
      </c>
      <c r="B6" s="268"/>
      <c r="C6" s="268"/>
      <c r="D6" s="268"/>
      <c r="E6" s="268"/>
      <c r="F6" s="268"/>
      <c r="G6" s="268"/>
      <c r="H6" s="268"/>
      <c r="I6" s="268"/>
      <c r="J6" s="268"/>
      <c r="K6" s="268"/>
      <c r="L6" s="268"/>
      <c r="M6" s="268"/>
      <c r="N6" s="268"/>
      <c r="O6" s="268"/>
      <c r="P6" s="268"/>
      <c r="Q6" s="269"/>
    </row>
    <row r="7" spans="1:17" x14ac:dyDescent="0.3">
      <c r="A7" s="162" t="e">
        <f>VLOOKUP('Mix Worksheet'!D16,[1]!Grass,20,FALSE)</f>
        <v>#N/A</v>
      </c>
      <c r="B7" s="171"/>
      <c r="C7" s="172"/>
      <c r="D7" s="171"/>
      <c r="E7" s="170"/>
      <c r="F7" s="152" t="e">
        <f>IF(A7="","",VLOOKUP(A7,[2]PLS_FT2!$A$2:$B$57,2,FALSE))</f>
        <v>#N/A</v>
      </c>
      <c r="G7" s="151" t="str">
        <f t="shared" ref="G7:G21" si="0">IF(E7="","",(E7*F7))</f>
        <v/>
      </c>
      <c r="H7" s="150">
        <f>IF(E7&gt;0,G7/G22,0)</f>
        <v>0</v>
      </c>
      <c r="I7" s="150"/>
      <c r="J7" s="159">
        <f>$B$1*E7</f>
        <v>0</v>
      </c>
      <c r="K7" s="159"/>
      <c r="L7" s="201"/>
      <c r="M7" s="201"/>
      <c r="N7" s="202"/>
      <c r="O7" s="202"/>
      <c r="P7" s="162" t="e">
        <f>VLOOKUP(A7,[1]!Grass,3,FALSE)</f>
        <v>#N/A</v>
      </c>
      <c r="Q7" s="162"/>
    </row>
    <row r="8" spans="1:17" ht="22.8" x14ac:dyDescent="0.3">
      <c r="A8" s="208" t="s">
        <v>437</v>
      </c>
      <c r="B8" s="171"/>
      <c r="C8" s="172"/>
      <c r="D8" s="171"/>
      <c r="E8" s="170"/>
      <c r="F8" s="152">
        <f>IF(A8="","",VLOOKUP(A8,[2]PLS_FT2!$A$2:$B$57,2,FALSE))</f>
        <v>4.38</v>
      </c>
      <c r="G8" s="169" t="str">
        <f t="shared" si="0"/>
        <v/>
      </c>
      <c r="H8" s="150">
        <f>IF(E8&gt;0,G8/G22,0)</f>
        <v>0</v>
      </c>
      <c r="I8" s="150"/>
      <c r="J8" s="159">
        <f t="shared" ref="J8:J21" si="1">$B$1*E8</f>
        <v>0</v>
      </c>
      <c r="K8" s="159"/>
      <c r="L8" s="201"/>
      <c r="M8" s="201"/>
      <c r="N8" s="202"/>
      <c r="O8" s="202"/>
      <c r="P8" s="162"/>
      <c r="Q8" s="162"/>
    </row>
    <row r="9" spans="1:17" x14ac:dyDescent="0.3">
      <c r="A9" s="208" t="s">
        <v>438</v>
      </c>
      <c r="B9" s="171"/>
      <c r="C9" s="172"/>
      <c r="D9" s="171"/>
      <c r="E9" s="170"/>
      <c r="F9" s="152">
        <f>IF(A9="","",VLOOKUP(A9,[2]PLS_FT2!$A$2:$B$57,2,FALSE))</f>
        <v>18.940000000000001</v>
      </c>
      <c r="G9" s="169" t="str">
        <f t="shared" si="0"/>
        <v/>
      </c>
      <c r="H9" s="150">
        <f>IF(E9&gt;0,G9/G22,0)</f>
        <v>0</v>
      </c>
      <c r="I9" s="150"/>
      <c r="J9" s="159">
        <f t="shared" si="1"/>
        <v>0</v>
      </c>
      <c r="K9" s="159"/>
      <c r="L9" s="201"/>
      <c r="M9" s="201"/>
      <c r="N9" s="202"/>
      <c r="O9" s="202"/>
      <c r="P9" s="162"/>
      <c r="Q9" s="162"/>
    </row>
    <row r="10" spans="1:17" x14ac:dyDescent="0.3">
      <c r="A10" s="208" t="s">
        <v>439</v>
      </c>
      <c r="B10" s="171"/>
      <c r="C10" s="172"/>
      <c r="D10" s="171"/>
      <c r="E10" s="170"/>
      <c r="F10" s="152">
        <f>IF(A10="","",VLOOKUP(A10,[2]PLS_FT2!$A$2:$B$57,2,FALSE))</f>
        <v>53.15</v>
      </c>
      <c r="G10" s="169" t="str">
        <f t="shared" si="0"/>
        <v/>
      </c>
      <c r="H10" s="150">
        <f>IF(E10&gt;0,G10/G22,0)</f>
        <v>0</v>
      </c>
      <c r="I10" s="150"/>
      <c r="J10" s="159">
        <f t="shared" si="1"/>
        <v>0</v>
      </c>
      <c r="K10" s="159"/>
      <c r="L10" s="201"/>
      <c r="M10" s="201"/>
      <c r="N10" s="202"/>
      <c r="O10" s="202"/>
      <c r="P10" s="162"/>
      <c r="Q10" s="162"/>
    </row>
    <row r="11" spans="1:17" x14ac:dyDescent="0.3">
      <c r="A11" s="208" t="s">
        <v>436</v>
      </c>
      <c r="B11" s="171"/>
      <c r="C11" s="172"/>
      <c r="D11" s="171"/>
      <c r="E11" s="170"/>
      <c r="F11" s="152" t="e">
        <f>IF(A11="","",VLOOKUP(A11,[2]PLS_FT2!$A$2:$B$57,2,FALSE))</f>
        <v>#N/A</v>
      </c>
      <c r="G11" s="169" t="str">
        <f t="shared" si="0"/>
        <v/>
      </c>
      <c r="H11" s="150">
        <f>IF(E11&gt;0,G11/G22,0)</f>
        <v>0</v>
      </c>
      <c r="I11" s="150"/>
      <c r="J11" s="159">
        <f t="shared" si="1"/>
        <v>0</v>
      </c>
      <c r="K11" s="159"/>
      <c r="L11" s="201"/>
      <c r="M11" s="201"/>
      <c r="N11" s="202"/>
      <c r="O11" s="202"/>
      <c r="P11" s="162"/>
      <c r="Q11" s="162"/>
    </row>
    <row r="12" spans="1:17" x14ac:dyDescent="0.3">
      <c r="A12" s="208" t="s">
        <v>436</v>
      </c>
      <c r="B12" s="171"/>
      <c r="C12" s="172"/>
      <c r="D12" s="171"/>
      <c r="E12" s="170"/>
      <c r="F12" s="152" t="e">
        <f>IF(A12="","",VLOOKUP(A12,[2]PLS_FT2!$A$2:$B$57,2,FALSE))</f>
        <v>#N/A</v>
      </c>
      <c r="G12" s="169" t="str">
        <f t="shared" si="0"/>
        <v/>
      </c>
      <c r="H12" s="150">
        <f>IF(E12&gt;0,G12/G22,0)</f>
        <v>0</v>
      </c>
      <c r="I12" s="150"/>
      <c r="J12" s="159">
        <f t="shared" si="1"/>
        <v>0</v>
      </c>
      <c r="K12" s="159"/>
      <c r="L12" s="201"/>
      <c r="M12" s="201"/>
      <c r="N12" s="202"/>
      <c r="O12" s="202"/>
      <c r="P12" s="162"/>
      <c r="Q12" s="162"/>
    </row>
    <row r="13" spans="1:17" x14ac:dyDescent="0.3">
      <c r="A13" s="208" t="s">
        <v>436</v>
      </c>
      <c r="B13" s="171"/>
      <c r="C13" s="172"/>
      <c r="D13" s="171"/>
      <c r="E13" s="170"/>
      <c r="F13" s="152" t="e">
        <f>IF(A13="","",VLOOKUP(A13,[2]PLS_FT2!$A$2:$B$57,2,FALSE))</f>
        <v>#N/A</v>
      </c>
      <c r="G13" s="169" t="str">
        <f t="shared" si="0"/>
        <v/>
      </c>
      <c r="H13" s="150">
        <f>IF(E13&gt;0,G13/G22,0)</f>
        <v>0</v>
      </c>
      <c r="I13" s="150"/>
      <c r="J13" s="159">
        <f t="shared" si="1"/>
        <v>0</v>
      </c>
      <c r="K13" s="159"/>
      <c r="L13" s="201"/>
      <c r="M13" s="201"/>
      <c r="N13" s="202"/>
      <c r="O13" s="202"/>
      <c r="P13" s="162"/>
      <c r="Q13" s="162"/>
    </row>
    <row r="14" spans="1:17" x14ac:dyDescent="0.3">
      <c r="A14" s="208" t="s">
        <v>436</v>
      </c>
      <c r="B14" s="171"/>
      <c r="C14" s="172"/>
      <c r="D14" s="171"/>
      <c r="E14" s="170"/>
      <c r="F14" s="152" t="e">
        <f>IF(A14="","",VLOOKUP(A14,[2]PLS_FT2!$A$2:$B$57,2,FALSE))</f>
        <v>#N/A</v>
      </c>
      <c r="G14" s="169" t="str">
        <f t="shared" si="0"/>
        <v/>
      </c>
      <c r="H14" s="150">
        <f>IF(E14&gt;0,G14/G22,0)</f>
        <v>0</v>
      </c>
      <c r="I14" s="150"/>
      <c r="J14" s="159">
        <f t="shared" si="1"/>
        <v>0</v>
      </c>
      <c r="K14" s="159"/>
      <c r="L14" s="201"/>
      <c r="M14" s="201"/>
      <c r="N14" s="202"/>
      <c r="O14" s="202"/>
      <c r="P14" s="162"/>
      <c r="Q14" s="162"/>
    </row>
    <row r="15" spans="1:17" x14ac:dyDescent="0.3">
      <c r="A15" s="208" t="s">
        <v>436</v>
      </c>
      <c r="B15" s="171"/>
      <c r="C15" s="172"/>
      <c r="D15" s="171"/>
      <c r="E15" s="170"/>
      <c r="F15" s="152" t="e">
        <f>IF(A15="","",VLOOKUP(A15,[2]PLS_FT2!$A$2:$B$57,2,FALSE))</f>
        <v>#N/A</v>
      </c>
      <c r="G15" s="169" t="str">
        <f t="shared" si="0"/>
        <v/>
      </c>
      <c r="H15" s="150">
        <f>IF(E15&gt;0,G15/G22,0)</f>
        <v>0</v>
      </c>
      <c r="I15" s="150"/>
      <c r="J15" s="159">
        <f t="shared" si="1"/>
        <v>0</v>
      </c>
      <c r="K15" s="159"/>
      <c r="L15" s="201"/>
      <c r="M15" s="201"/>
      <c r="N15" s="202"/>
      <c r="O15" s="202"/>
      <c r="P15" s="162"/>
      <c r="Q15" s="162"/>
    </row>
    <row r="16" spans="1:17" x14ac:dyDescent="0.3">
      <c r="A16" s="208" t="s">
        <v>436</v>
      </c>
      <c r="B16" s="171"/>
      <c r="C16" s="172"/>
      <c r="D16" s="171"/>
      <c r="E16" s="170"/>
      <c r="F16" s="152" t="e">
        <f>IF(A16="","",VLOOKUP(A16,[2]PLS_FT2!$A$2:$B$57,2,FALSE))</f>
        <v>#N/A</v>
      </c>
      <c r="G16" s="169" t="str">
        <f t="shared" si="0"/>
        <v/>
      </c>
      <c r="H16" s="150">
        <f>IF(E16&gt;0,G16/G22,0)</f>
        <v>0</v>
      </c>
      <c r="I16" s="150"/>
      <c r="J16" s="159">
        <f t="shared" si="1"/>
        <v>0</v>
      </c>
      <c r="K16" s="159"/>
      <c r="L16" s="201"/>
      <c r="M16" s="201"/>
      <c r="N16" s="202"/>
      <c r="O16" s="202"/>
      <c r="P16" s="162"/>
      <c r="Q16" s="162"/>
    </row>
    <row r="17" spans="1:17" x14ac:dyDescent="0.3">
      <c r="A17" s="208" t="s">
        <v>436</v>
      </c>
      <c r="B17" s="171"/>
      <c r="C17" s="172"/>
      <c r="D17" s="171"/>
      <c r="E17" s="170"/>
      <c r="F17" s="152" t="e">
        <f>IF(A17="","",VLOOKUP(A17,[2]PLS_FT2!$A$2:$B$57,2,FALSE))</f>
        <v>#N/A</v>
      </c>
      <c r="G17" s="169" t="str">
        <f t="shared" si="0"/>
        <v/>
      </c>
      <c r="H17" s="150">
        <f>IF(E17&gt;0,G17/G22,0)</f>
        <v>0</v>
      </c>
      <c r="I17" s="150"/>
      <c r="J17" s="159">
        <f t="shared" si="1"/>
        <v>0</v>
      </c>
      <c r="K17" s="159"/>
      <c r="L17" s="201"/>
      <c r="M17" s="201"/>
      <c r="N17" s="202"/>
      <c r="O17" s="202"/>
      <c r="P17" s="162"/>
      <c r="Q17" s="162"/>
    </row>
    <row r="18" spans="1:17" x14ac:dyDescent="0.3">
      <c r="A18" s="208" t="s">
        <v>436</v>
      </c>
      <c r="B18" s="171"/>
      <c r="C18" s="172"/>
      <c r="D18" s="171"/>
      <c r="E18" s="170"/>
      <c r="F18" s="152" t="e">
        <f>IF(A18="","",VLOOKUP(A18,[2]PLS_FT2!$A$2:$B$57,2,FALSE))</f>
        <v>#N/A</v>
      </c>
      <c r="G18" s="169" t="str">
        <f t="shared" si="0"/>
        <v/>
      </c>
      <c r="H18" s="150">
        <f>IF(E18&gt;0,G18/G22,0)</f>
        <v>0</v>
      </c>
      <c r="I18" s="150"/>
      <c r="J18" s="159">
        <f t="shared" si="1"/>
        <v>0</v>
      </c>
      <c r="K18" s="159"/>
      <c r="L18" s="201"/>
      <c r="M18" s="201"/>
      <c r="N18" s="202"/>
      <c r="O18" s="202"/>
      <c r="P18" s="162"/>
      <c r="Q18" s="162"/>
    </row>
    <row r="19" spans="1:17" x14ac:dyDescent="0.3">
      <c r="A19" s="208" t="s">
        <v>436</v>
      </c>
      <c r="B19" s="171"/>
      <c r="C19" s="172"/>
      <c r="D19" s="171"/>
      <c r="E19" s="170"/>
      <c r="F19" s="152" t="e">
        <f>IF(A19="","",VLOOKUP(A19,[2]PLS_FT2!$A$2:$B$57,2,FALSE))</f>
        <v>#N/A</v>
      </c>
      <c r="G19" s="169" t="str">
        <f t="shared" si="0"/>
        <v/>
      </c>
      <c r="H19" s="150">
        <f>IF(E19&gt;0,G19/G22,0)</f>
        <v>0</v>
      </c>
      <c r="I19" s="150"/>
      <c r="J19" s="159">
        <f t="shared" si="1"/>
        <v>0</v>
      </c>
      <c r="K19" s="159"/>
      <c r="L19" s="201"/>
      <c r="M19" s="201"/>
      <c r="N19" s="202"/>
      <c r="O19" s="202"/>
      <c r="P19" s="162"/>
      <c r="Q19" s="162"/>
    </row>
    <row r="20" spans="1:17" x14ac:dyDescent="0.3">
      <c r="A20" s="208" t="s">
        <v>436</v>
      </c>
      <c r="B20" s="171"/>
      <c r="C20" s="172"/>
      <c r="D20" s="171"/>
      <c r="E20" s="170"/>
      <c r="F20" s="152" t="e">
        <f>IF(A20="","",VLOOKUP(A20,[2]PLS_FT2!$A$2:$B$57,2,FALSE))</f>
        <v>#N/A</v>
      </c>
      <c r="G20" s="169" t="str">
        <f t="shared" si="0"/>
        <v/>
      </c>
      <c r="H20" s="150">
        <f>IF(E20&gt;0,G20/G22,0)</f>
        <v>0</v>
      </c>
      <c r="I20" s="150"/>
      <c r="J20" s="159">
        <f t="shared" si="1"/>
        <v>0</v>
      </c>
      <c r="K20" s="159"/>
      <c r="L20" s="201"/>
      <c r="M20" s="201"/>
      <c r="N20" s="202"/>
      <c r="O20" s="202"/>
      <c r="P20" s="162"/>
      <c r="Q20" s="162"/>
    </row>
    <row r="21" spans="1:17" x14ac:dyDescent="0.3">
      <c r="A21" s="208" t="s">
        <v>436</v>
      </c>
      <c r="B21" s="171"/>
      <c r="C21" s="172"/>
      <c r="D21" s="171"/>
      <c r="E21" s="170"/>
      <c r="F21" s="152" t="e">
        <f>IF(A21="","",VLOOKUP(A21,[2]PLS_FT2!$A9:$B166,2,FALSE))</f>
        <v>#N/A</v>
      </c>
      <c r="G21" s="169" t="str">
        <f t="shared" si="0"/>
        <v/>
      </c>
      <c r="H21" s="150">
        <f>IF(E21&gt;0,G21/G22,0)</f>
        <v>0</v>
      </c>
      <c r="I21" s="150"/>
      <c r="J21" s="159">
        <f t="shared" si="1"/>
        <v>0</v>
      </c>
      <c r="K21" s="159"/>
      <c r="L21" s="201"/>
      <c r="M21" s="201"/>
      <c r="N21" s="202"/>
      <c r="O21" s="202"/>
      <c r="P21" s="162"/>
      <c r="Q21" s="162"/>
    </row>
    <row r="22" spans="1:17" x14ac:dyDescent="0.3">
      <c r="A22" s="168" t="s">
        <v>186</v>
      </c>
      <c r="B22" s="167"/>
      <c r="C22" s="167"/>
      <c r="D22" s="167"/>
      <c r="E22" s="164">
        <f>SUM(E7:E21)</f>
        <v>0</v>
      </c>
      <c r="F22" s="166"/>
      <c r="G22" s="142">
        <f>SUM(G7:G21)</f>
        <v>0</v>
      </c>
      <c r="H22" s="165">
        <f>SUM(H7:H21)</f>
        <v>0</v>
      </c>
      <c r="I22" s="165"/>
      <c r="J22" s="164">
        <f>SUM(J7:J21)</f>
        <v>0</v>
      </c>
      <c r="K22" s="164"/>
      <c r="L22" s="163"/>
      <c r="M22" s="163"/>
      <c r="N22" s="163"/>
      <c r="O22" s="163"/>
      <c r="P22" s="163"/>
      <c r="Q22" s="163"/>
    </row>
    <row r="23" spans="1:17" x14ac:dyDescent="0.3">
      <c r="A23" s="270" t="s">
        <v>187</v>
      </c>
      <c r="B23" s="271"/>
      <c r="C23" s="271"/>
      <c r="D23" s="271"/>
      <c r="E23" s="271"/>
      <c r="F23" s="271"/>
      <c r="G23" s="271"/>
      <c r="H23" s="271"/>
      <c r="I23" s="271"/>
      <c r="J23" s="271"/>
      <c r="K23" s="271"/>
      <c r="L23" s="271"/>
      <c r="M23" s="271"/>
      <c r="N23" s="271"/>
      <c r="O23" s="271"/>
      <c r="P23" s="271"/>
      <c r="Q23" s="272"/>
    </row>
    <row r="24" spans="1:17" x14ac:dyDescent="0.3">
      <c r="A24" s="157"/>
      <c r="B24" s="156"/>
      <c r="C24" s="161"/>
      <c r="D24" s="156"/>
      <c r="E24" s="160"/>
      <c r="F24" s="152" t="str">
        <f>IF(A24="","",VLOOKUP(A24,[2]PLS_FT2!$A$82:$B$222,2,FALSE))</f>
        <v/>
      </c>
      <c r="G24" s="151" t="str">
        <f t="shared" ref="G24:G55" si="2">IF(E24="","",(E24*F24))</f>
        <v/>
      </c>
      <c r="H24" s="150">
        <f>IF(E24&gt;0,G24/G124,0)</f>
        <v>0</v>
      </c>
      <c r="I24" s="150"/>
      <c r="J24" s="159">
        <f>$B$1*E24</f>
        <v>0</v>
      </c>
      <c r="K24" s="159"/>
      <c r="L24" s="201"/>
      <c r="M24" s="201"/>
      <c r="N24" s="202"/>
      <c r="O24" s="202"/>
      <c r="P24" s="162"/>
      <c r="Q24" s="162"/>
    </row>
    <row r="25" spans="1:17" x14ac:dyDescent="0.3">
      <c r="A25" s="157"/>
      <c r="B25" s="156"/>
      <c r="C25" s="161"/>
      <c r="D25" s="156"/>
      <c r="E25" s="160"/>
      <c r="F25" s="152" t="str">
        <f>IF(A25="","",VLOOKUP(A25,[2]PLS_FT2!$A$82:$B$222,2,FALSE))</f>
        <v/>
      </c>
      <c r="G25" s="151" t="str">
        <f t="shared" si="2"/>
        <v/>
      </c>
      <c r="H25" s="150">
        <f>IF(E25&gt;0,G25/G124,0)</f>
        <v>0</v>
      </c>
      <c r="I25" s="150"/>
      <c r="J25" s="159">
        <f t="shared" ref="J25:J88" si="3">$B$1*E25</f>
        <v>0</v>
      </c>
      <c r="K25" s="159"/>
      <c r="L25" s="201"/>
      <c r="M25" s="201"/>
      <c r="N25" s="202"/>
      <c r="O25" s="202"/>
      <c r="P25" s="162"/>
      <c r="Q25" s="162"/>
    </row>
    <row r="26" spans="1:17" x14ac:dyDescent="0.3">
      <c r="A26" s="157"/>
      <c r="B26" s="156"/>
      <c r="C26" s="161"/>
      <c r="D26" s="156"/>
      <c r="E26" s="160"/>
      <c r="F26" s="152" t="str">
        <f>IF(A26="","",VLOOKUP(A26,[2]PLS_FT2!$A$82:$B$222,2,FALSE))</f>
        <v/>
      </c>
      <c r="G26" s="151" t="str">
        <f t="shared" si="2"/>
        <v/>
      </c>
      <c r="H26" s="150">
        <f>IF(E26&gt;0,G26/G124,0)</f>
        <v>0</v>
      </c>
      <c r="I26" s="150"/>
      <c r="J26" s="159">
        <f t="shared" si="3"/>
        <v>0</v>
      </c>
      <c r="K26" s="159"/>
      <c r="L26" s="203"/>
      <c r="M26" s="203"/>
      <c r="N26" s="205"/>
      <c r="O26" s="202"/>
      <c r="P26" s="199"/>
      <c r="Q26" s="158"/>
    </row>
    <row r="27" spans="1:17" x14ac:dyDescent="0.3">
      <c r="A27" s="157"/>
      <c r="B27" s="156"/>
      <c r="C27" s="161"/>
      <c r="D27" s="156"/>
      <c r="E27" s="160"/>
      <c r="F27" s="152" t="str">
        <f>IF(A27="","",VLOOKUP(A27,[2]PLS_FT2!$A$82:$B$222,2,FALSE))</f>
        <v/>
      </c>
      <c r="G27" s="151" t="str">
        <f t="shared" si="2"/>
        <v/>
      </c>
      <c r="H27" s="150">
        <f>IF(E27&gt;0,G27/G124,0)</f>
        <v>0</v>
      </c>
      <c r="I27" s="150"/>
      <c r="J27" s="159">
        <f t="shared" si="3"/>
        <v>0</v>
      </c>
      <c r="K27" s="159"/>
      <c r="L27" s="203"/>
      <c r="M27" s="203"/>
      <c r="N27" s="205"/>
      <c r="O27" s="202"/>
      <c r="P27" s="199"/>
      <c r="Q27" s="158"/>
    </row>
    <row r="28" spans="1:17" x14ac:dyDescent="0.3">
      <c r="A28" s="157"/>
      <c r="B28" s="156"/>
      <c r="C28" s="161"/>
      <c r="D28" s="156"/>
      <c r="E28" s="160"/>
      <c r="F28" s="152" t="str">
        <f>IF(A28="","",VLOOKUP(A28,[2]PLS_FT2!$A$82:$B$222,2,FALSE))</f>
        <v/>
      </c>
      <c r="G28" s="151" t="str">
        <f t="shared" si="2"/>
        <v/>
      </c>
      <c r="H28" s="150">
        <f>IF(E28&gt;0,G28/G124,0)</f>
        <v>0</v>
      </c>
      <c r="I28" s="150"/>
      <c r="J28" s="159">
        <f t="shared" si="3"/>
        <v>0</v>
      </c>
      <c r="K28" s="159"/>
      <c r="L28" s="203"/>
      <c r="M28" s="203"/>
      <c r="N28" s="205"/>
      <c r="O28" s="202"/>
      <c r="P28" s="199"/>
      <c r="Q28" s="158"/>
    </row>
    <row r="29" spans="1:17" x14ac:dyDescent="0.3">
      <c r="A29" s="157"/>
      <c r="B29" s="156"/>
      <c r="C29" s="161"/>
      <c r="D29" s="156"/>
      <c r="E29" s="160"/>
      <c r="F29" s="152" t="str">
        <f>IF(A29="","",VLOOKUP(A29,[2]PLS_FT2!$A$82:$B$222,2,FALSE))</f>
        <v/>
      </c>
      <c r="G29" s="151" t="str">
        <f t="shared" si="2"/>
        <v/>
      </c>
      <c r="H29" s="150">
        <f>IF(E29&gt;0,G29/G124,0)</f>
        <v>0</v>
      </c>
      <c r="I29" s="150"/>
      <c r="J29" s="159">
        <f t="shared" si="3"/>
        <v>0</v>
      </c>
      <c r="K29" s="159"/>
      <c r="L29" s="203"/>
      <c r="M29" s="203"/>
      <c r="N29" s="205"/>
      <c r="O29" s="202"/>
      <c r="P29" s="199"/>
      <c r="Q29" s="158"/>
    </row>
    <row r="30" spans="1:17" x14ac:dyDescent="0.3">
      <c r="A30" s="157"/>
      <c r="B30" s="156"/>
      <c r="C30" s="161"/>
      <c r="D30" s="156"/>
      <c r="E30" s="160"/>
      <c r="F30" s="152" t="str">
        <f>IF(A30="","",VLOOKUP(A30,[2]PLS_FT2!$A$82:$B$222,2,FALSE))</f>
        <v/>
      </c>
      <c r="G30" s="151" t="str">
        <f t="shared" si="2"/>
        <v/>
      </c>
      <c r="H30" s="150">
        <f>IF(E30&gt;0,G30/G124,0)</f>
        <v>0</v>
      </c>
      <c r="I30" s="150"/>
      <c r="J30" s="159">
        <f t="shared" si="3"/>
        <v>0</v>
      </c>
      <c r="K30" s="159"/>
      <c r="L30" s="203"/>
      <c r="M30" s="203"/>
      <c r="N30" s="205"/>
      <c r="O30" s="202"/>
      <c r="P30" s="199"/>
      <c r="Q30" s="158"/>
    </row>
    <row r="31" spans="1:17" x14ac:dyDescent="0.3">
      <c r="A31" s="157"/>
      <c r="B31" s="156"/>
      <c r="C31" s="161"/>
      <c r="D31" s="156"/>
      <c r="E31" s="160"/>
      <c r="F31" s="152" t="str">
        <f>IF(A31="","",VLOOKUP(A31,[2]PLS_FT2!$A$82:$B$222,2,FALSE))</f>
        <v/>
      </c>
      <c r="G31" s="151" t="str">
        <f t="shared" si="2"/>
        <v/>
      </c>
      <c r="H31" s="150">
        <f>IF(E31&gt;0,G31/G124,0)</f>
        <v>0</v>
      </c>
      <c r="I31" s="150"/>
      <c r="J31" s="159">
        <f t="shared" si="3"/>
        <v>0</v>
      </c>
      <c r="K31" s="159"/>
      <c r="L31" s="203"/>
      <c r="M31" s="203"/>
      <c r="N31" s="205"/>
      <c r="O31" s="202"/>
      <c r="P31" s="199"/>
      <c r="Q31" s="158"/>
    </row>
    <row r="32" spans="1:17" x14ac:dyDescent="0.3">
      <c r="A32" s="157"/>
      <c r="B32" s="156"/>
      <c r="C32" s="161"/>
      <c r="D32" s="156"/>
      <c r="E32" s="160"/>
      <c r="F32" s="152" t="str">
        <f>IF(A32="","",VLOOKUP(A32,[2]PLS_FT2!$A$82:$B$222,2,FALSE))</f>
        <v/>
      </c>
      <c r="G32" s="151" t="str">
        <f t="shared" si="2"/>
        <v/>
      </c>
      <c r="H32" s="150">
        <f>IF(E32&gt;0,G32/G124,0)</f>
        <v>0</v>
      </c>
      <c r="I32" s="150"/>
      <c r="J32" s="159">
        <f t="shared" si="3"/>
        <v>0</v>
      </c>
      <c r="K32" s="159"/>
      <c r="L32" s="203"/>
      <c r="M32" s="203"/>
      <c r="N32" s="205"/>
      <c r="O32" s="202"/>
      <c r="P32" s="199"/>
      <c r="Q32" s="158"/>
    </row>
    <row r="33" spans="1:17" x14ac:dyDescent="0.3">
      <c r="A33" s="157"/>
      <c r="B33" s="156"/>
      <c r="C33" s="161"/>
      <c r="D33" s="156"/>
      <c r="E33" s="160"/>
      <c r="F33" s="152" t="str">
        <f>IF(A33="","",VLOOKUP(A33,[2]PLS_FT2!$A$82:$B$222,2,FALSE))</f>
        <v/>
      </c>
      <c r="G33" s="151" t="str">
        <f t="shared" si="2"/>
        <v/>
      </c>
      <c r="H33" s="150">
        <f>IF(E33&gt;0,G33/G124,0)</f>
        <v>0</v>
      </c>
      <c r="I33" s="150"/>
      <c r="J33" s="159">
        <f t="shared" si="3"/>
        <v>0</v>
      </c>
      <c r="K33" s="159"/>
      <c r="L33" s="203"/>
      <c r="M33" s="203"/>
      <c r="N33" s="205"/>
      <c r="O33" s="205"/>
      <c r="P33" s="199"/>
      <c r="Q33" s="158"/>
    </row>
    <row r="34" spans="1:17" x14ac:dyDescent="0.3">
      <c r="A34" s="157"/>
      <c r="B34" s="156"/>
      <c r="C34" s="161"/>
      <c r="D34" s="156"/>
      <c r="E34" s="160"/>
      <c r="F34" s="152" t="str">
        <f>IF(A34="","",VLOOKUP(A34,[2]PLS_FT2!$A$82:$B$222,2,FALSE))</f>
        <v/>
      </c>
      <c r="G34" s="151" t="str">
        <f t="shared" si="2"/>
        <v/>
      </c>
      <c r="H34" s="150">
        <f>IF(E34&gt;0,G34/G124,0)</f>
        <v>0</v>
      </c>
      <c r="I34" s="150"/>
      <c r="J34" s="159">
        <f t="shared" si="3"/>
        <v>0</v>
      </c>
      <c r="K34" s="159"/>
      <c r="L34" s="203"/>
      <c r="M34" s="203"/>
      <c r="N34" s="205"/>
      <c r="O34" s="205"/>
      <c r="P34" s="199"/>
      <c r="Q34" s="158"/>
    </row>
    <row r="35" spans="1:17" x14ac:dyDescent="0.3">
      <c r="A35" s="157"/>
      <c r="B35" s="156"/>
      <c r="C35" s="161"/>
      <c r="D35" s="156"/>
      <c r="E35" s="160"/>
      <c r="F35" s="152" t="str">
        <f>IF(A35="","",VLOOKUP(A35,[2]PLS_FT2!$A$82:$B$222,2,FALSE))</f>
        <v/>
      </c>
      <c r="G35" s="151" t="str">
        <f t="shared" si="2"/>
        <v/>
      </c>
      <c r="H35" s="150">
        <f>IF(E35&gt;0,G35/G124,0)</f>
        <v>0</v>
      </c>
      <c r="I35" s="150"/>
      <c r="J35" s="159">
        <f t="shared" si="3"/>
        <v>0</v>
      </c>
      <c r="K35" s="159"/>
      <c r="L35" s="203"/>
      <c r="M35" s="203"/>
      <c r="N35" s="205"/>
      <c r="O35" s="205"/>
      <c r="P35" s="199"/>
      <c r="Q35" s="158"/>
    </row>
    <row r="36" spans="1:17" x14ac:dyDescent="0.3">
      <c r="A36" s="157"/>
      <c r="B36" s="156"/>
      <c r="C36" s="161"/>
      <c r="D36" s="156"/>
      <c r="E36" s="160"/>
      <c r="F36" s="152" t="str">
        <f>IF(A36="","",VLOOKUP(A36,[2]PLS_FT2!$A$82:$B$222,2,FALSE))</f>
        <v/>
      </c>
      <c r="G36" s="151" t="str">
        <f t="shared" si="2"/>
        <v/>
      </c>
      <c r="H36" s="150">
        <f>IF(E36&gt;0,G36/G124,0)</f>
        <v>0</v>
      </c>
      <c r="I36" s="150"/>
      <c r="J36" s="159">
        <f t="shared" si="3"/>
        <v>0</v>
      </c>
      <c r="K36" s="159"/>
      <c r="L36" s="203"/>
      <c r="M36" s="203"/>
      <c r="N36" s="205"/>
      <c r="O36" s="205"/>
      <c r="P36" s="199"/>
      <c r="Q36" s="158"/>
    </row>
    <row r="37" spans="1:17" x14ac:dyDescent="0.3">
      <c r="A37" s="157"/>
      <c r="B37" s="156"/>
      <c r="C37" s="155"/>
      <c r="D37" s="154"/>
      <c r="E37" s="153"/>
      <c r="F37" s="152" t="str">
        <f>IF(A37="","",VLOOKUP(A37,[2]PLS_FT2!$A$82:$B$222,2,FALSE))</f>
        <v/>
      </c>
      <c r="G37" s="151" t="str">
        <f t="shared" si="2"/>
        <v/>
      </c>
      <c r="H37" s="150">
        <f>IF(E37&gt;0,G37/G124,0)</f>
        <v>0</v>
      </c>
      <c r="I37" s="149"/>
      <c r="J37" s="159">
        <f t="shared" si="3"/>
        <v>0</v>
      </c>
      <c r="K37" s="148"/>
      <c r="L37" s="204"/>
      <c r="M37" s="204"/>
      <c r="N37" s="206"/>
      <c r="O37" s="206"/>
      <c r="P37" s="200"/>
      <c r="Q37" s="158"/>
    </row>
    <row r="38" spans="1:17" x14ac:dyDescent="0.3">
      <c r="A38" s="157"/>
      <c r="B38" s="156"/>
      <c r="C38" s="155"/>
      <c r="D38" s="154"/>
      <c r="E38" s="153"/>
      <c r="F38" s="152" t="str">
        <f>IF(A38="","",VLOOKUP(A38,[2]PLS_FT2!$A$82:$B$222,2,FALSE))</f>
        <v/>
      </c>
      <c r="G38" s="151" t="str">
        <f t="shared" si="2"/>
        <v/>
      </c>
      <c r="H38" s="150">
        <f>IF(E38&gt;0,G38/G124,0)</f>
        <v>0</v>
      </c>
      <c r="I38" s="149"/>
      <c r="J38" s="159">
        <f t="shared" si="3"/>
        <v>0</v>
      </c>
      <c r="K38" s="148"/>
      <c r="L38" s="204"/>
      <c r="M38" s="204"/>
      <c r="N38" s="206"/>
      <c r="O38" s="206"/>
      <c r="P38" s="200"/>
      <c r="Q38" s="147"/>
    </row>
    <row r="39" spans="1:17" x14ac:dyDescent="0.3">
      <c r="A39" s="157"/>
      <c r="B39" s="156"/>
      <c r="C39" s="155"/>
      <c r="D39" s="154"/>
      <c r="E39" s="153"/>
      <c r="F39" s="152" t="str">
        <f>IF(A39="","",VLOOKUP(A39,[2]PLS_FT2!$A$82:$B$222,2,FALSE))</f>
        <v/>
      </c>
      <c r="G39" s="151" t="str">
        <f t="shared" si="2"/>
        <v/>
      </c>
      <c r="H39" s="150">
        <f>IF(E39&gt;0,G39/G124,0)</f>
        <v>0</v>
      </c>
      <c r="I39" s="149"/>
      <c r="J39" s="159">
        <f t="shared" si="3"/>
        <v>0</v>
      </c>
      <c r="K39" s="148"/>
      <c r="L39" s="204"/>
      <c r="M39" s="204"/>
      <c r="N39" s="206"/>
      <c r="O39" s="206"/>
      <c r="P39" s="200"/>
      <c r="Q39" s="147"/>
    </row>
    <row r="40" spans="1:17" x14ac:dyDescent="0.3">
      <c r="A40" s="157"/>
      <c r="B40" s="156"/>
      <c r="C40" s="155"/>
      <c r="D40" s="154"/>
      <c r="E40" s="153"/>
      <c r="F40" s="152" t="str">
        <f>IF(A40="","",VLOOKUP(A40,[2]PLS_FT2!$A$82:$B$222,2,FALSE))</f>
        <v/>
      </c>
      <c r="G40" s="151" t="str">
        <f t="shared" si="2"/>
        <v/>
      </c>
      <c r="H40" s="150">
        <f>IF(E40&gt;0,G40/G124,0)</f>
        <v>0</v>
      </c>
      <c r="I40" s="149"/>
      <c r="J40" s="159">
        <f t="shared" si="3"/>
        <v>0</v>
      </c>
      <c r="K40" s="148"/>
      <c r="L40" s="204"/>
      <c r="M40" s="204"/>
      <c r="N40" s="206"/>
      <c r="O40" s="206"/>
      <c r="P40" s="200"/>
      <c r="Q40" s="147"/>
    </row>
    <row r="41" spans="1:17" x14ac:dyDescent="0.3">
      <c r="A41" s="157"/>
      <c r="B41" s="156"/>
      <c r="C41" s="155"/>
      <c r="D41" s="154"/>
      <c r="E41" s="153"/>
      <c r="F41" s="152" t="str">
        <f>IF(A41="","",VLOOKUP(A41,[2]PLS_FT2!$A$82:$B$222,2,FALSE))</f>
        <v/>
      </c>
      <c r="G41" s="151" t="str">
        <f t="shared" si="2"/>
        <v/>
      </c>
      <c r="H41" s="150">
        <f>IF(E41&gt;0,G41/G124,0)</f>
        <v>0</v>
      </c>
      <c r="I41" s="149"/>
      <c r="J41" s="159">
        <f t="shared" si="3"/>
        <v>0</v>
      </c>
      <c r="K41" s="148"/>
      <c r="L41" s="204"/>
      <c r="M41" s="204"/>
      <c r="N41" s="206"/>
      <c r="O41" s="206"/>
      <c r="P41" s="200"/>
      <c r="Q41" s="147"/>
    </row>
    <row r="42" spans="1:17" x14ac:dyDescent="0.3">
      <c r="A42" s="157"/>
      <c r="B42" s="156"/>
      <c r="C42" s="155"/>
      <c r="D42" s="154"/>
      <c r="E42" s="153"/>
      <c r="F42" s="152" t="str">
        <f>IF(A42="","",VLOOKUP(A42,[2]PLS_FT2!$A$82:$B$222,2,FALSE))</f>
        <v/>
      </c>
      <c r="G42" s="151" t="str">
        <f t="shared" si="2"/>
        <v/>
      </c>
      <c r="H42" s="150">
        <f>IF(E42&gt;0,G42/G124,0)</f>
        <v>0</v>
      </c>
      <c r="I42" s="149"/>
      <c r="J42" s="159">
        <f t="shared" si="3"/>
        <v>0</v>
      </c>
      <c r="K42" s="148"/>
      <c r="L42" s="204"/>
      <c r="M42" s="204"/>
      <c r="N42" s="206"/>
      <c r="O42" s="206"/>
      <c r="P42" s="200"/>
      <c r="Q42" s="147"/>
    </row>
    <row r="43" spans="1:17" x14ac:dyDescent="0.3">
      <c r="A43" s="157"/>
      <c r="B43" s="156"/>
      <c r="C43" s="155"/>
      <c r="D43" s="154"/>
      <c r="E43" s="153"/>
      <c r="F43" s="152" t="str">
        <f>IF(A43="","",VLOOKUP(A43,[2]PLS_FT2!$A$82:$B$222,2,FALSE))</f>
        <v/>
      </c>
      <c r="G43" s="151" t="str">
        <f t="shared" si="2"/>
        <v/>
      </c>
      <c r="H43" s="150">
        <f>IF(E43&gt;0,G43/G124,0)</f>
        <v>0</v>
      </c>
      <c r="I43" s="149"/>
      <c r="J43" s="159">
        <f t="shared" si="3"/>
        <v>0</v>
      </c>
      <c r="K43" s="148"/>
      <c r="L43" s="204"/>
      <c r="M43" s="204"/>
      <c r="N43" s="206"/>
      <c r="O43" s="206"/>
      <c r="P43" s="200"/>
      <c r="Q43" s="147"/>
    </row>
    <row r="44" spans="1:17" x14ac:dyDescent="0.3">
      <c r="A44" s="157"/>
      <c r="B44" s="156"/>
      <c r="C44" s="155"/>
      <c r="D44" s="154"/>
      <c r="E44" s="153"/>
      <c r="F44" s="152" t="str">
        <f>IF(A44="","",VLOOKUP(A44,[2]PLS_FT2!$A$82:$B$222,2,FALSE))</f>
        <v/>
      </c>
      <c r="G44" s="151" t="str">
        <f t="shared" si="2"/>
        <v/>
      </c>
      <c r="H44" s="150">
        <f>IF(E44&gt;0,G44/G124,0)</f>
        <v>0</v>
      </c>
      <c r="I44" s="149"/>
      <c r="J44" s="159">
        <f t="shared" si="3"/>
        <v>0</v>
      </c>
      <c r="K44" s="148"/>
      <c r="L44" s="204"/>
      <c r="M44" s="204"/>
      <c r="N44" s="206"/>
      <c r="O44" s="206"/>
      <c r="P44" s="200"/>
      <c r="Q44" s="147"/>
    </row>
    <row r="45" spans="1:17" x14ac:dyDescent="0.3">
      <c r="A45" s="157"/>
      <c r="B45" s="156"/>
      <c r="C45" s="155"/>
      <c r="D45" s="154"/>
      <c r="E45" s="153"/>
      <c r="F45" s="152" t="str">
        <f>IF(A45="","",VLOOKUP(A45,[2]PLS_FT2!$A$82:$B$222,2,FALSE))</f>
        <v/>
      </c>
      <c r="G45" s="151" t="str">
        <f t="shared" si="2"/>
        <v/>
      </c>
      <c r="H45" s="150">
        <f>IF(E45&gt;0,G45/G124,0)</f>
        <v>0</v>
      </c>
      <c r="I45" s="149"/>
      <c r="J45" s="159">
        <f t="shared" si="3"/>
        <v>0</v>
      </c>
      <c r="K45" s="148"/>
      <c r="L45" s="204"/>
      <c r="M45" s="204"/>
      <c r="N45" s="206"/>
      <c r="O45" s="206"/>
      <c r="P45" s="200"/>
      <c r="Q45" s="147"/>
    </row>
    <row r="46" spans="1:17" x14ac:dyDescent="0.3">
      <c r="A46" s="157"/>
      <c r="B46" s="156"/>
      <c r="C46" s="155"/>
      <c r="D46" s="154"/>
      <c r="E46" s="153"/>
      <c r="F46" s="152" t="str">
        <f>IF(A46="","",VLOOKUP(A46,[2]PLS_FT2!$A$82:$B$222,2,FALSE))</f>
        <v/>
      </c>
      <c r="G46" s="151" t="str">
        <f t="shared" si="2"/>
        <v/>
      </c>
      <c r="H46" s="150">
        <f>IF(E46&gt;0,G46/G124,0)</f>
        <v>0</v>
      </c>
      <c r="I46" s="149"/>
      <c r="J46" s="159">
        <f t="shared" si="3"/>
        <v>0</v>
      </c>
      <c r="K46" s="148"/>
      <c r="L46" s="204"/>
      <c r="M46" s="204"/>
      <c r="N46" s="206"/>
      <c r="O46" s="206"/>
      <c r="P46" s="200"/>
      <c r="Q46" s="147"/>
    </row>
    <row r="47" spans="1:17" x14ac:dyDescent="0.3">
      <c r="A47" s="157"/>
      <c r="B47" s="156"/>
      <c r="C47" s="155"/>
      <c r="D47" s="154"/>
      <c r="E47" s="153"/>
      <c r="F47" s="152" t="str">
        <f>IF(A47="","",VLOOKUP(A47,[2]PLS_FT2!$A$82:$B$222,2,FALSE))</f>
        <v/>
      </c>
      <c r="G47" s="151" t="str">
        <f t="shared" si="2"/>
        <v/>
      </c>
      <c r="H47" s="150">
        <f>IF(E47&gt;0,G47/G124,0)</f>
        <v>0</v>
      </c>
      <c r="I47" s="149"/>
      <c r="J47" s="159">
        <f t="shared" si="3"/>
        <v>0</v>
      </c>
      <c r="K47" s="148"/>
      <c r="L47" s="204"/>
      <c r="M47" s="204"/>
      <c r="N47" s="206"/>
      <c r="O47" s="206"/>
      <c r="P47" s="200"/>
      <c r="Q47" s="147"/>
    </row>
    <row r="48" spans="1:17" x14ac:dyDescent="0.3">
      <c r="A48" s="157"/>
      <c r="B48" s="156"/>
      <c r="C48" s="155"/>
      <c r="D48" s="154"/>
      <c r="E48" s="153"/>
      <c r="F48" s="152" t="str">
        <f>IF(A48="","",VLOOKUP(A48,[2]PLS_FT2!$A$82:$B$222,2,FALSE))</f>
        <v/>
      </c>
      <c r="G48" s="151" t="str">
        <f t="shared" si="2"/>
        <v/>
      </c>
      <c r="H48" s="150">
        <f>IF(E48&gt;0,G48/G124,0)</f>
        <v>0</v>
      </c>
      <c r="I48" s="149"/>
      <c r="J48" s="159">
        <f t="shared" si="3"/>
        <v>0</v>
      </c>
      <c r="K48" s="148"/>
      <c r="L48" s="204"/>
      <c r="M48" s="204"/>
      <c r="N48" s="206"/>
      <c r="O48" s="206"/>
      <c r="P48" s="200"/>
      <c r="Q48" s="147"/>
    </row>
    <row r="49" spans="1:17" x14ac:dyDescent="0.3">
      <c r="A49" s="157"/>
      <c r="B49" s="156"/>
      <c r="C49" s="155"/>
      <c r="D49" s="154"/>
      <c r="E49" s="153"/>
      <c r="F49" s="152" t="str">
        <f>IF(A49="","",VLOOKUP(A49,[2]PLS_FT2!$A$82:$B$222,2,FALSE))</f>
        <v/>
      </c>
      <c r="G49" s="151" t="str">
        <f t="shared" si="2"/>
        <v/>
      </c>
      <c r="H49" s="150">
        <f>IF(E49&gt;0,G49/G124,0)</f>
        <v>0</v>
      </c>
      <c r="I49" s="149"/>
      <c r="J49" s="159">
        <f t="shared" si="3"/>
        <v>0</v>
      </c>
      <c r="K49" s="148"/>
      <c r="L49" s="204"/>
      <c r="M49" s="204"/>
      <c r="N49" s="206"/>
      <c r="O49" s="206"/>
      <c r="P49" s="200"/>
      <c r="Q49" s="147"/>
    </row>
    <row r="50" spans="1:17" x14ac:dyDescent="0.3">
      <c r="A50" s="157"/>
      <c r="B50" s="156"/>
      <c r="C50" s="155"/>
      <c r="D50" s="154"/>
      <c r="E50" s="153"/>
      <c r="F50" s="152" t="str">
        <f>IF(A50="","",VLOOKUP(A50,[2]PLS_FT2!$A$82:$B$222,2,FALSE))</f>
        <v/>
      </c>
      <c r="G50" s="151" t="str">
        <f t="shared" si="2"/>
        <v/>
      </c>
      <c r="H50" s="150">
        <f>IF(E50&gt;0,G50/G124,0)</f>
        <v>0</v>
      </c>
      <c r="I50" s="149"/>
      <c r="J50" s="159">
        <f t="shared" si="3"/>
        <v>0</v>
      </c>
      <c r="K50" s="148"/>
      <c r="L50" s="204"/>
      <c r="M50" s="204"/>
      <c r="N50" s="206"/>
      <c r="O50" s="206"/>
      <c r="P50" s="200"/>
      <c r="Q50" s="147"/>
    </row>
    <row r="51" spans="1:17" x14ac:dyDescent="0.3">
      <c r="A51" s="157"/>
      <c r="B51" s="156"/>
      <c r="C51" s="155"/>
      <c r="D51" s="154"/>
      <c r="E51" s="153"/>
      <c r="F51" s="152" t="str">
        <f>IF(A51="","",VLOOKUP(A51,[2]PLS_FT2!$A$82:$B$222,2,FALSE))</f>
        <v/>
      </c>
      <c r="G51" s="151" t="str">
        <f t="shared" si="2"/>
        <v/>
      </c>
      <c r="H51" s="150">
        <f>IF(E51&gt;0,G51/G124,0)</f>
        <v>0</v>
      </c>
      <c r="I51" s="149"/>
      <c r="J51" s="159">
        <f t="shared" si="3"/>
        <v>0</v>
      </c>
      <c r="K51" s="148"/>
      <c r="L51" s="204"/>
      <c r="M51" s="204"/>
      <c r="N51" s="206"/>
      <c r="O51" s="206"/>
      <c r="P51" s="200"/>
      <c r="Q51" s="147"/>
    </row>
    <row r="52" spans="1:17" x14ac:dyDescent="0.3">
      <c r="A52" s="157"/>
      <c r="B52" s="156"/>
      <c r="C52" s="155"/>
      <c r="D52" s="154"/>
      <c r="E52" s="153"/>
      <c r="F52" s="152" t="str">
        <f>IF(A52="","",VLOOKUP(A52,[2]PLS_FT2!$A$82:$B$222,2,FALSE))</f>
        <v/>
      </c>
      <c r="G52" s="151" t="str">
        <f t="shared" si="2"/>
        <v/>
      </c>
      <c r="H52" s="150">
        <f>IF(E52&gt;0,G52/G124,0)</f>
        <v>0</v>
      </c>
      <c r="I52" s="149"/>
      <c r="J52" s="159">
        <f t="shared" si="3"/>
        <v>0</v>
      </c>
      <c r="K52" s="148"/>
      <c r="L52" s="204"/>
      <c r="M52" s="204"/>
      <c r="N52" s="206"/>
      <c r="O52" s="206"/>
      <c r="P52" s="200"/>
      <c r="Q52" s="147"/>
    </row>
    <row r="53" spans="1:17" x14ac:dyDescent="0.3">
      <c r="A53" s="157"/>
      <c r="B53" s="156"/>
      <c r="C53" s="155"/>
      <c r="D53" s="154"/>
      <c r="E53" s="153"/>
      <c r="F53" s="152" t="str">
        <f>IF(A53="","",VLOOKUP(A53,[2]PLS_FT2!$A$82:$B$222,2,FALSE))</f>
        <v/>
      </c>
      <c r="G53" s="151" t="str">
        <f t="shared" si="2"/>
        <v/>
      </c>
      <c r="H53" s="150">
        <f>IF(E53&gt;0,G53/G124,0)</f>
        <v>0</v>
      </c>
      <c r="I53" s="149"/>
      <c r="J53" s="159">
        <f t="shared" si="3"/>
        <v>0</v>
      </c>
      <c r="K53" s="148"/>
      <c r="L53" s="204"/>
      <c r="M53" s="204"/>
      <c r="N53" s="206"/>
      <c r="O53" s="206"/>
      <c r="P53" s="200"/>
      <c r="Q53" s="147"/>
    </row>
    <row r="54" spans="1:17" x14ac:dyDescent="0.3">
      <c r="A54" s="157"/>
      <c r="B54" s="156"/>
      <c r="C54" s="155"/>
      <c r="D54" s="154"/>
      <c r="E54" s="153"/>
      <c r="F54" s="152" t="str">
        <f>IF(A54="","",VLOOKUP(A54,[2]PLS_FT2!$A$82:$B$222,2,FALSE))</f>
        <v/>
      </c>
      <c r="G54" s="151" t="str">
        <f t="shared" si="2"/>
        <v/>
      </c>
      <c r="H54" s="150">
        <f>IF(E54&gt;0,G54/G124,0)</f>
        <v>0</v>
      </c>
      <c r="I54" s="149"/>
      <c r="J54" s="159">
        <f t="shared" si="3"/>
        <v>0</v>
      </c>
      <c r="K54" s="148"/>
      <c r="L54" s="204"/>
      <c r="M54" s="204"/>
      <c r="N54" s="206"/>
      <c r="O54" s="206"/>
      <c r="P54" s="200"/>
      <c r="Q54" s="147"/>
    </row>
    <row r="55" spans="1:17" x14ac:dyDescent="0.3">
      <c r="A55" s="157"/>
      <c r="B55" s="156"/>
      <c r="C55" s="155"/>
      <c r="D55" s="154"/>
      <c r="E55" s="153"/>
      <c r="F55" s="152" t="str">
        <f>IF(A55="","",VLOOKUP(A55,[2]PLS_FT2!$A$82:$B$222,2,FALSE))</f>
        <v/>
      </c>
      <c r="G55" s="151" t="str">
        <f t="shared" si="2"/>
        <v/>
      </c>
      <c r="H55" s="150">
        <f>IF(E55&gt;0,G55/G124,0)</f>
        <v>0</v>
      </c>
      <c r="I55" s="149"/>
      <c r="J55" s="159">
        <f t="shared" si="3"/>
        <v>0</v>
      </c>
      <c r="K55" s="148"/>
      <c r="L55" s="204"/>
      <c r="M55" s="204"/>
      <c r="N55" s="206"/>
      <c r="O55" s="206"/>
      <c r="P55" s="200"/>
      <c r="Q55" s="147"/>
    </row>
    <row r="56" spans="1:17" x14ac:dyDescent="0.3">
      <c r="A56" s="157"/>
      <c r="B56" s="156"/>
      <c r="C56" s="155"/>
      <c r="D56" s="154"/>
      <c r="E56" s="153"/>
      <c r="F56" s="152" t="str">
        <f>IF(A56="","",VLOOKUP(A56,[2]PLS_FT2!$A$82:$B$222,2,FALSE))</f>
        <v/>
      </c>
      <c r="G56" s="151" t="str">
        <f t="shared" ref="G56:G87" si="4">IF(E56="","",(E56*F56))</f>
        <v/>
      </c>
      <c r="H56" s="150">
        <f>IF(E56&gt;0,G56/G124,0)</f>
        <v>0</v>
      </c>
      <c r="I56" s="149"/>
      <c r="J56" s="159">
        <f t="shared" si="3"/>
        <v>0</v>
      </c>
      <c r="K56" s="148"/>
      <c r="L56" s="204"/>
      <c r="M56" s="204"/>
      <c r="N56" s="206"/>
      <c r="O56" s="206"/>
      <c r="P56" s="200"/>
      <c r="Q56" s="147"/>
    </row>
    <row r="57" spans="1:17" x14ac:dyDescent="0.3">
      <c r="A57" s="157"/>
      <c r="B57" s="156"/>
      <c r="C57" s="155"/>
      <c r="D57" s="154"/>
      <c r="E57" s="153"/>
      <c r="F57" s="152" t="str">
        <f>IF(A57="","",VLOOKUP(A57,[2]PLS_FT2!$A$82:$B$222,2,FALSE))</f>
        <v/>
      </c>
      <c r="G57" s="151" t="str">
        <f t="shared" si="4"/>
        <v/>
      </c>
      <c r="H57" s="150">
        <f>IF(E57&gt;0,G57/G124,0)</f>
        <v>0</v>
      </c>
      <c r="I57" s="149"/>
      <c r="J57" s="159">
        <f t="shared" si="3"/>
        <v>0</v>
      </c>
      <c r="K57" s="148"/>
      <c r="L57" s="204"/>
      <c r="M57" s="204"/>
      <c r="N57" s="206"/>
      <c r="O57" s="206"/>
      <c r="P57" s="200"/>
      <c r="Q57" s="147"/>
    </row>
    <row r="58" spans="1:17" x14ac:dyDescent="0.3">
      <c r="A58" s="157"/>
      <c r="B58" s="156"/>
      <c r="C58" s="155"/>
      <c r="D58" s="154"/>
      <c r="E58" s="153"/>
      <c r="F58" s="152" t="str">
        <f>IF(A58="","",VLOOKUP(A58,[2]PLS_FT2!$A$82:$B$222,2,FALSE))</f>
        <v/>
      </c>
      <c r="G58" s="151" t="str">
        <f t="shared" si="4"/>
        <v/>
      </c>
      <c r="H58" s="150">
        <f>IF(E58&gt;0,G58/G124,0)</f>
        <v>0</v>
      </c>
      <c r="I58" s="149"/>
      <c r="J58" s="159">
        <f t="shared" si="3"/>
        <v>0</v>
      </c>
      <c r="K58" s="148"/>
      <c r="L58" s="204"/>
      <c r="M58" s="204"/>
      <c r="N58" s="206"/>
      <c r="O58" s="206"/>
      <c r="P58" s="200"/>
      <c r="Q58" s="147"/>
    </row>
    <row r="59" spans="1:17" x14ac:dyDescent="0.3">
      <c r="A59" s="157"/>
      <c r="B59" s="156"/>
      <c r="C59" s="155"/>
      <c r="D59" s="154"/>
      <c r="E59" s="153"/>
      <c r="F59" s="152" t="str">
        <f>IF(A59="","",VLOOKUP(A59,[2]PLS_FT2!$A$82:$B$222,2,FALSE))</f>
        <v/>
      </c>
      <c r="G59" s="151" t="str">
        <f t="shared" si="4"/>
        <v/>
      </c>
      <c r="H59" s="150">
        <f>IF(E59&gt;0,G59/G124,0)</f>
        <v>0</v>
      </c>
      <c r="I59" s="149"/>
      <c r="J59" s="159">
        <f t="shared" si="3"/>
        <v>0</v>
      </c>
      <c r="K59" s="148"/>
      <c r="L59" s="204"/>
      <c r="M59" s="204"/>
      <c r="N59" s="206"/>
      <c r="O59" s="206"/>
      <c r="P59" s="200"/>
      <c r="Q59" s="147"/>
    </row>
    <row r="60" spans="1:17" x14ac:dyDescent="0.3">
      <c r="A60" s="157"/>
      <c r="B60" s="156"/>
      <c r="C60" s="155"/>
      <c r="D60" s="154"/>
      <c r="E60" s="153"/>
      <c r="F60" s="152" t="str">
        <f>IF(A60="","",VLOOKUP(A60,[2]PLS_FT2!$A$82:$B$222,2,FALSE))</f>
        <v/>
      </c>
      <c r="G60" s="151" t="str">
        <f t="shared" si="4"/>
        <v/>
      </c>
      <c r="H60" s="150">
        <f>IF(E60&gt;0,G60/G124,0)</f>
        <v>0</v>
      </c>
      <c r="I60" s="149"/>
      <c r="J60" s="159">
        <f t="shared" si="3"/>
        <v>0</v>
      </c>
      <c r="K60" s="148"/>
      <c r="L60" s="204"/>
      <c r="M60" s="204"/>
      <c r="N60" s="206"/>
      <c r="O60" s="206"/>
      <c r="P60" s="200"/>
      <c r="Q60" s="147"/>
    </row>
    <row r="61" spans="1:17" x14ac:dyDescent="0.3">
      <c r="A61" s="157"/>
      <c r="B61" s="156"/>
      <c r="C61" s="155"/>
      <c r="D61" s="154"/>
      <c r="E61" s="153"/>
      <c r="F61" s="152" t="str">
        <f>IF(A61="","",VLOOKUP(A61,[2]PLS_FT2!$A$82:$B$222,2,FALSE))</f>
        <v/>
      </c>
      <c r="G61" s="151" t="str">
        <f t="shared" si="4"/>
        <v/>
      </c>
      <c r="H61" s="150">
        <f>IF(E61&gt;0,G61/G124,0)</f>
        <v>0</v>
      </c>
      <c r="I61" s="149"/>
      <c r="J61" s="159">
        <f t="shared" si="3"/>
        <v>0</v>
      </c>
      <c r="K61" s="148"/>
      <c r="L61" s="204"/>
      <c r="M61" s="204"/>
      <c r="N61" s="206"/>
      <c r="O61" s="206"/>
      <c r="P61" s="200"/>
      <c r="Q61" s="147"/>
    </row>
    <row r="62" spans="1:17" x14ac:dyDescent="0.3">
      <c r="A62" s="157"/>
      <c r="B62" s="156"/>
      <c r="C62" s="155"/>
      <c r="D62" s="154"/>
      <c r="E62" s="153"/>
      <c r="F62" s="152" t="str">
        <f>IF(A62="","",VLOOKUP(A62,[2]PLS_FT2!$A$82:$B$222,2,FALSE))</f>
        <v/>
      </c>
      <c r="G62" s="151" t="str">
        <f t="shared" si="4"/>
        <v/>
      </c>
      <c r="H62" s="150">
        <f>IF(E62&gt;0,G62/G124,0)</f>
        <v>0</v>
      </c>
      <c r="I62" s="149"/>
      <c r="J62" s="159">
        <f t="shared" si="3"/>
        <v>0</v>
      </c>
      <c r="K62" s="148"/>
      <c r="L62" s="204"/>
      <c r="M62" s="204"/>
      <c r="N62" s="206"/>
      <c r="O62" s="206"/>
      <c r="P62" s="200"/>
      <c r="Q62" s="147"/>
    </row>
    <row r="63" spans="1:17" x14ac:dyDescent="0.3">
      <c r="A63" s="157"/>
      <c r="B63" s="156"/>
      <c r="C63" s="155"/>
      <c r="D63" s="154"/>
      <c r="E63" s="153"/>
      <c r="F63" s="152" t="str">
        <f>IF(A63="","",VLOOKUP(A63,[2]PLS_FT2!$A$82:$B$222,2,FALSE))</f>
        <v/>
      </c>
      <c r="G63" s="151" t="str">
        <f t="shared" si="4"/>
        <v/>
      </c>
      <c r="H63" s="150">
        <f>IF(E63&gt;0,G63/G124,0)</f>
        <v>0</v>
      </c>
      <c r="I63" s="149"/>
      <c r="J63" s="159">
        <f t="shared" si="3"/>
        <v>0</v>
      </c>
      <c r="K63" s="148"/>
      <c r="L63" s="204"/>
      <c r="M63" s="204"/>
      <c r="N63" s="206"/>
      <c r="O63" s="206"/>
      <c r="P63" s="200"/>
      <c r="Q63" s="147"/>
    </row>
    <row r="64" spans="1:17" x14ac:dyDescent="0.3">
      <c r="A64" s="157"/>
      <c r="B64" s="156"/>
      <c r="C64" s="155"/>
      <c r="D64" s="154"/>
      <c r="E64" s="153"/>
      <c r="F64" s="152" t="str">
        <f>IF(A64="","",VLOOKUP(A64,[2]PLS_FT2!$A$82:$B$222,2,FALSE))</f>
        <v/>
      </c>
      <c r="G64" s="151" t="str">
        <f t="shared" si="4"/>
        <v/>
      </c>
      <c r="H64" s="150">
        <f>IF(E64&gt;0,G64/G124,0)</f>
        <v>0</v>
      </c>
      <c r="I64" s="149"/>
      <c r="J64" s="159">
        <f t="shared" si="3"/>
        <v>0</v>
      </c>
      <c r="K64" s="148"/>
      <c r="L64" s="204"/>
      <c r="M64" s="204"/>
      <c r="N64" s="206"/>
      <c r="O64" s="206"/>
      <c r="P64" s="200"/>
      <c r="Q64" s="147"/>
    </row>
    <row r="65" spans="1:17" x14ac:dyDescent="0.3">
      <c r="A65" s="157"/>
      <c r="B65" s="156"/>
      <c r="C65" s="155"/>
      <c r="D65" s="154"/>
      <c r="E65" s="153"/>
      <c r="F65" s="152" t="str">
        <f>IF(A65="","",VLOOKUP(A65,[2]PLS_FT2!$A$82:$B$222,2,FALSE))</f>
        <v/>
      </c>
      <c r="G65" s="151" t="str">
        <f t="shared" si="4"/>
        <v/>
      </c>
      <c r="H65" s="150">
        <f>IF(E65&gt;0,G65/G124,0)</f>
        <v>0</v>
      </c>
      <c r="I65" s="149"/>
      <c r="J65" s="159">
        <f t="shared" si="3"/>
        <v>0</v>
      </c>
      <c r="K65" s="148"/>
      <c r="L65" s="204"/>
      <c r="M65" s="204"/>
      <c r="N65" s="206"/>
      <c r="O65" s="206"/>
      <c r="P65" s="200"/>
      <c r="Q65" s="147"/>
    </row>
    <row r="66" spans="1:17" x14ac:dyDescent="0.3">
      <c r="A66" s="157"/>
      <c r="B66" s="156"/>
      <c r="C66" s="155"/>
      <c r="D66" s="154"/>
      <c r="E66" s="153"/>
      <c r="F66" s="152" t="str">
        <f>IF(A66="","",VLOOKUP(A66,[2]PLS_FT2!$A$82:$B$222,2,FALSE))</f>
        <v/>
      </c>
      <c r="G66" s="151" t="str">
        <f t="shared" si="4"/>
        <v/>
      </c>
      <c r="H66" s="150">
        <f>IF(E66&gt;0,G66/G124,0)</f>
        <v>0</v>
      </c>
      <c r="I66" s="149"/>
      <c r="J66" s="159">
        <f t="shared" si="3"/>
        <v>0</v>
      </c>
      <c r="K66" s="148"/>
      <c r="L66" s="204"/>
      <c r="M66" s="204"/>
      <c r="N66" s="206"/>
      <c r="O66" s="206"/>
      <c r="P66" s="200"/>
      <c r="Q66" s="147"/>
    </row>
    <row r="67" spans="1:17" x14ac:dyDescent="0.3">
      <c r="A67" s="157"/>
      <c r="B67" s="156"/>
      <c r="C67" s="155"/>
      <c r="D67" s="154"/>
      <c r="E67" s="153"/>
      <c r="F67" s="152" t="str">
        <f>IF(A67="","",VLOOKUP(A67,[2]PLS_FT2!$A$82:$B$222,2,FALSE))</f>
        <v/>
      </c>
      <c r="G67" s="151" t="str">
        <f t="shared" si="4"/>
        <v/>
      </c>
      <c r="H67" s="150">
        <f>IF(E67&gt;0,G67/G124,0)</f>
        <v>0</v>
      </c>
      <c r="I67" s="149"/>
      <c r="J67" s="159">
        <f t="shared" si="3"/>
        <v>0</v>
      </c>
      <c r="K67" s="148"/>
      <c r="L67" s="204"/>
      <c r="M67" s="204"/>
      <c r="N67" s="206"/>
      <c r="O67" s="206"/>
      <c r="P67" s="200"/>
      <c r="Q67" s="147"/>
    </row>
    <row r="68" spans="1:17" x14ac:dyDescent="0.3">
      <c r="A68" s="157"/>
      <c r="B68" s="156"/>
      <c r="C68" s="155"/>
      <c r="D68" s="154"/>
      <c r="E68" s="153"/>
      <c r="F68" s="152" t="str">
        <f>IF(A68="","",VLOOKUP(A68,[2]PLS_FT2!$A$82:$B$222,2,FALSE))</f>
        <v/>
      </c>
      <c r="G68" s="151" t="str">
        <f t="shared" si="4"/>
        <v/>
      </c>
      <c r="H68" s="150">
        <f>IF(E68&gt;0,G68/G124,0)</f>
        <v>0</v>
      </c>
      <c r="I68" s="149"/>
      <c r="J68" s="159">
        <f t="shared" si="3"/>
        <v>0</v>
      </c>
      <c r="K68" s="148"/>
      <c r="L68" s="204"/>
      <c r="M68" s="204"/>
      <c r="N68" s="206"/>
      <c r="O68" s="206"/>
      <c r="P68" s="200"/>
      <c r="Q68" s="147"/>
    </row>
    <row r="69" spans="1:17" x14ac:dyDescent="0.3">
      <c r="A69" s="157"/>
      <c r="B69" s="156"/>
      <c r="C69" s="155"/>
      <c r="D69" s="154"/>
      <c r="E69" s="153"/>
      <c r="F69" s="152" t="str">
        <f>IF(A69="","",VLOOKUP(A69,[2]PLS_FT2!$A$82:$B$222,2,FALSE))</f>
        <v/>
      </c>
      <c r="G69" s="151" t="str">
        <f t="shared" si="4"/>
        <v/>
      </c>
      <c r="H69" s="150">
        <f>IF(E69&gt;0,G69/G124,0)</f>
        <v>0</v>
      </c>
      <c r="I69" s="149"/>
      <c r="J69" s="159">
        <f t="shared" si="3"/>
        <v>0</v>
      </c>
      <c r="K69" s="148"/>
      <c r="L69" s="204"/>
      <c r="M69" s="204"/>
      <c r="N69" s="206"/>
      <c r="O69" s="206"/>
      <c r="P69" s="200"/>
      <c r="Q69" s="147"/>
    </row>
    <row r="70" spans="1:17" x14ac:dyDescent="0.3">
      <c r="A70" s="157"/>
      <c r="B70" s="156"/>
      <c r="C70" s="155"/>
      <c r="D70" s="154"/>
      <c r="E70" s="153"/>
      <c r="F70" s="152" t="str">
        <f>IF(A70="","",VLOOKUP(A70,[2]PLS_FT2!$A$82:$B$222,2,FALSE))</f>
        <v/>
      </c>
      <c r="G70" s="151" t="str">
        <f t="shared" si="4"/>
        <v/>
      </c>
      <c r="H70" s="150">
        <f>IF(E70&gt;0,G70/G124,0)</f>
        <v>0</v>
      </c>
      <c r="I70" s="149"/>
      <c r="J70" s="159">
        <f t="shared" si="3"/>
        <v>0</v>
      </c>
      <c r="K70" s="148"/>
      <c r="L70" s="204"/>
      <c r="M70" s="204"/>
      <c r="N70" s="206"/>
      <c r="O70" s="206"/>
      <c r="P70" s="200"/>
      <c r="Q70" s="147"/>
    </row>
    <row r="71" spans="1:17" x14ac:dyDescent="0.3">
      <c r="A71" s="157"/>
      <c r="B71" s="156"/>
      <c r="C71" s="155"/>
      <c r="D71" s="154"/>
      <c r="E71" s="153"/>
      <c r="F71" s="152" t="str">
        <f>IF(A71="","",VLOOKUP(A71,[2]PLS_FT2!$A$82:$B$222,2,FALSE))</f>
        <v/>
      </c>
      <c r="G71" s="151" t="str">
        <f t="shared" si="4"/>
        <v/>
      </c>
      <c r="H71" s="150">
        <f>IF(E71&gt;0,G71/G124,0)</f>
        <v>0</v>
      </c>
      <c r="I71" s="149"/>
      <c r="J71" s="159">
        <f t="shared" si="3"/>
        <v>0</v>
      </c>
      <c r="K71" s="148"/>
      <c r="L71" s="204"/>
      <c r="M71" s="204"/>
      <c r="N71" s="206"/>
      <c r="O71" s="206"/>
      <c r="P71" s="200"/>
      <c r="Q71" s="147"/>
    </row>
    <row r="72" spans="1:17" x14ac:dyDescent="0.3">
      <c r="A72" s="157"/>
      <c r="B72" s="156"/>
      <c r="C72" s="155"/>
      <c r="D72" s="154"/>
      <c r="E72" s="153"/>
      <c r="F72" s="152" t="str">
        <f>IF(A72="","",VLOOKUP(A72,[2]PLS_FT2!$A$82:$B$222,2,FALSE))</f>
        <v/>
      </c>
      <c r="G72" s="151" t="str">
        <f t="shared" si="4"/>
        <v/>
      </c>
      <c r="H72" s="150">
        <f>IF(E72&gt;0,G72/G124,0)</f>
        <v>0</v>
      </c>
      <c r="I72" s="149"/>
      <c r="J72" s="159">
        <f t="shared" si="3"/>
        <v>0</v>
      </c>
      <c r="K72" s="148"/>
      <c r="L72" s="204"/>
      <c r="M72" s="204"/>
      <c r="N72" s="206"/>
      <c r="O72" s="206"/>
      <c r="P72" s="200"/>
      <c r="Q72" s="147"/>
    </row>
    <row r="73" spans="1:17" x14ac:dyDescent="0.3">
      <c r="A73" s="157"/>
      <c r="B73" s="156"/>
      <c r="C73" s="155"/>
      <c r="D73" s="154"/>
      <c r="E73" s="153"/>
      <c r="F73" s="152" t="str">
        <f>IF(A73="","",VLOOKUP(A73,[2]PLS_FT2!$A$82:$B$222,2,FALSE))</f>
        <v/>
      </c>
      <c r="G73" s="151" t="str">
        <f t="shared" si="4"/>
        <v/>
      </c>
      <c r="H73" s="150">
        <f>IF(E73&gt;0,G73/G124,0)</f>
        <v>0</v>
      </c>
      <c r="I73" s="149"/>
      <c r="J73" s="159">
        <f t="shared" si="3"/>
        <v>0</v>
      </c>
      <c r="K73" s="148"/>
      <c r="L73" s="204"/>
      <c r="M73" s="204"/>
      <c r="N73" s="206"/>
      <c r="O73" s="206"/>
      <c r="P73" s="200"/>
      <c r="Q73" s="147"/>
    </row>
    <row r="74" spans="1:17" x14ac:dyDescent="0.3">
      <c r="A74" s="157"/>
      <c r="B74" s="156"/>
      <c r="C74" s="155"/>
      <c r="D74" s="154"/>
      <c r="E74" s="153"/>
      <c r="F74" s="152" t="str">
        <f>IF(A74="","",VLOOKUP(A74,[2]PLS_FT2!$A$82:$B$222,2,FALSE))</f>
        <v/>
      </c>
      <c r="G74" s="151" t="str">
        <f t="shared" si="4"/>
        <v/>
      </c>
      <c r="H74" s="150">
        <f>IF(E74&gt;0,G74/G124,0)</f>
        <v>0</v>
      </c>
      <c r="I74" s="149"/>
      <c r="J74" s="159">
        <f t="shared" si="3"/>
        <v>0</v>
      </c>
      <c r="K74" s="148"/>
      <c r="L74" s="204"/>
      <c r="M74" s="204"/>
      <c r="N74" s="206"/>
      <c r="O74" s="206"/>
      <c r="P74" s="200"/>
      <c r="Q74" s="147"/>
    </row>
    <row r="75" spans="1:17" x14ac:dyDescent="0.3">
      <c r="A75" s="157"/>
      <c r="B75" s="156"/>
      <c r="C75" s="155"/>
      <c r="D75" s="154"/>
      <c r="E75" s="153"/>
      <c r="F75" s="152" t="str">
        <f>IF(A75="","",VLOOKUP(A75,[2]PLS_FT2!$A$82:$B$222,2,FALSE))</f>
        <v/>
      </c>
      <c r="G75" s="151" t="str">
        <f t="shared" si="4"/>
        <v/>
      </c>
      <c r="H75" s="150">
        <f>IF(E75&gt;0,G75/G124,0)</f>
        <v>0</v>
      </c>
      <c r="I75" s="149"/>
      <c r="J75" s="159">
        <f t="shared" si="3"/>
        <v>0</v>
      </c>
      <c r="K75" s="148"/>
      <c r="L75" s="204"/>
      <c r="M75" s="204"/>
      <c r="N75" s="206"/>
      <c r="O75" s="206"/>
      <c r="P75" s="200"/>
      <c r="Q75" s="147"/>
    </row>
    <row r="76" spans="1:17" x14ac:dyDescent="0.3">
      <c r="A76" s="157"/>
      <c r="B76" s="156"/>
      <c r="C76" s="155"/>
      <c r="D76" s="154"/>
      <c r="E76" s="153"/>
      <c r="F76" s="152" t="str">
        <f>IF(A76="","",VLOOKUP(A76,[2]PLS_FT2!$A$82:$B$222,2,FALSE))</f>
        <v/>
      </c>
      <c r="G76" s="151" t="str">
        <f t="shared" si="4"/>
        <v/>
      </c>
      <c r="H76" s="150">
        <f>IF(E76&gt;0,G76/G124,0)</f>
        <v>0</v>
      </c>
      <c r="I76" s="149"/>
      <c r="J76" s="159">
        <f t="shared" si="3"/>
        <v>0</v>
      </c>
      <c r="K76" s="148"/>
      <c r="L76" s="204"/>
      <c r="M76" s="204"/>
      <c r="N76" s="206"/>
      <c r="O76" s="206"/>
      <c r="P76" s="200"/>
      <c r="Q76" s="147"/>
    </row>
    <row r="77" spans="1:17" x14ac:dyDescent="0.3">
      <c r="A77" s="157"/>
      <c r="B77" s="156"/>
      <c r="C77" s="155"/>
      <c r="D77" s="154"/>
      <c r="E77" s="153"/>
      <c r="F77" s="152" t="str">
        <f>IF(A77="","",VLOOKUP(A77,[2]PLS_FT2!$A$82:$B$222,2,FALSE))</f>
        <v/>
      </c>
      <c r="G77" s="151" t="str">
        <f t="shared" si="4"/>
        <v/>
      </c>
      <c r="H77" s="150">
        <f>IF(E77&gt;0,G77/G124,0)</f>
        <v>0</v>
      </c>
      <c r="I77" s="149"/>
      <c r="J77" s="159">
        <f t="shared" si="3"/>
        <v>0</v>
      </c>
      <c r="K77" s="148"/>
      <c r="L77" s="204"/>
      <c r="M77" s="204"/>
      <c r="N77" s="206"/>
      <c r="O77" s="206"/>
      <c r="P77" s="200"/>
      <c r="Q77" s="147"/>
    </row>
    <row r="78" spans="1:17" x14ac:dyDescent="0.3">
      <c r="A78" s="157"/>
      <c r="B78" s="156"/>
      <c r="C78" s="155"/>
      <c r="D78" s="154"/>
      <c r="E78" s="153"/>
      <c r="F78" s="152" t="str">
        <f>IF(A78="","",VLOOKUP(A78,[2]PLS_FT2!$A$82:$B$222,2,FALSE))</f>
        <v/>
      </c>
      <c r="G78" s="151" t="str">
        <f t="shared" si="4"/>
        <v/>
      </c>
      <c r="H78" s="150">
        <f>IF(E78&gt;0,G78/G124,0)</f>
        <v>0</v>
      </c>
      <c r="I78" s="149"/>
      <c r="J78" s="159">
        <f t="shared" si="3"/>
        <v>0</v>
      </c>
      <c r="K78" s="148"/>
      <c r="L78" s="204"/>
      <c r="M78" s="204"/>
      <c r="N78" s="206"/>
      <c r="O78" s="206"/>
      <c r="P78" s="200"/>
      <c r="Q78" s="147"/>
    </row>
    <row r="79" spans="1:17" x14ac:dyDescent="0.3">
      <c r="A79" s="157"/>
      <c r="B79" s="156"/>
      <c r="C79" s="155"/>
      <c r="D79" s="154"/>
      <c r="E79" s="153"/>
      <c r="F79" s="152" t="str">
        <f>IF(A79="","",VLOOKUP(A79,[2]PLS_FT2!$A$82:$B$222,2,FALSE))</f>
        <v/>
      </c>
      <c r="G79" s="151" t="str">
        <f t="shared" si="4"/>
        <v/>
      </c>
      <c r="H79" s="150">
        <f>IF(E79&gt;0,G79/G124,0)</f>
        <v>0</v>
      </c>
      <c r="I79" s="149"/>
      <c r="J79" s="159">
        <f t="shared" si="3"/>
        <v>0</v>
      </c>
      <c r="K79" s="148"/>
      <c r="L79" s="204"/>
      <c r="M79" s="204"/>
      <c r="N79" s="206"/>
      <c r="O79" s="206"/>
      <c r="P79" s="200"/>
      <c r="Q79" s="147"/>
    </row>
    <row r="80" spans="1:17" x14ac:dyDescent="0.3">
      <c r="A80" s="157"/>
      <c r="B80" s="156"/>
      <c r="C80" s="155"/>
      <c r="D80" s="154"/>
      <c r="E80" s="153"/>
      <c r="F80" s="152" t="str">
        <f>IF(A80="","",VLOOKUP(A80,[2]PLS_FT2!$A$82:$B$222,2,FALSE))</f>
        <v/>
      </c>
      <c r="G80" s="151" t="str">
        <f t="shared" si="4"/>
        <v/>
      </c>
      <c r="H80" s="150">
        <f>IF(E80&gt;0,G80/G124,0)</f>
        <v>0</v>
      </c>
      <c r="I80" s="149"/>
      <c r="J80" s="159">
        <f t="shared" si="3"/>
        <v>0</v>
      </c>
      <c r="K80" s="148"/>
      <c r="L80" s="204"/>
      <c r="M80" s="204"/>
      <c r="N80" s="206"/>
      <c r="O80" s="206"/>
      <c r="P80" s="200"/>
      <c r="Q80" s="147"/>
    </row>
    <row r="81" spans="1:17" x14ac:dyDescent="0.3">
      <c r="A81" s="157"/>
      <c r="B81" s="156"/>
      <c r="C81" s="155"/>
      <c r="D81" s="154"/>
      <c r="E81" s="153"/>
      <c r="F81" s="152" t="str">
        <f>IF(A81="","",VLOOKUP(A81,[2]PLS_FT2!$A$82:$B$222,2,FALSE))</f>
        <v/>
      </c>
      <c r="G81" s="151" t="str">
        <f t="shared" si="4"/>
        <v/>
      </c>
      <c r="H81" s="150">
        <f>IF(E81&gt;0,G81/G124,0)</f>
        <v>0</v>
      </c>
      <c r="I81" s="149"/>
      <c r="J81" s="159">
        <f t="shared" si="3"/>
        <v>0</v>
      </c>
      <c r="K81" s="148"/>
      <c r="L81" s="204"/>
      <c r="M81" s="204"/>
      <c r="N81" s="206"/>
      <c r="O81" s="206"/>
      <c r="P81" s="200"/>
      <c r="Q81" s="147"/>
    </row>
    <row r="82" spans="1:17" x14ac:dyDescent="0.3">
      <c r="A82" s="157"/>
      <c r="B82" s="156"/>
      <c r="C82" s="155"/>
      <c r="D82" s="154"/>
      <c r="E82" s="153"/>
      <c r="F82" s="152" t="str">
        <f>IF(A82="","",VLOOKUP(A82,[2]PLS_FT2!$A$82:$B$222,2,FALSE))</f>
        <v/>
      </c>
      <c r="G82" s="151" t="str">
        <f t="shared" si="4"/>
        <v/>
      </c>
      <c r="H82" s="150">
        <f>IF(E82&gt;0,G82/G124,0)</f>
        <v>0</v>
      </c>
      <c r="I82" s="149"/>
      <c r="J82" s="159">
        <f t="shared" si="3"/>
        <v>0</v>
      </c>
      <c r="K82" s="148"/>
      <c r="L82" s="204"/>
      <c r="M82" s="204"/>
      <c r="N82" s="206"/>
      <c r="O82" s="206"/>
      <c r="P82" s="200"/>
      <c r="Q82" s="147"/>
    </row>
    <row r="83" spans="1:17" x14ac:dyDescent="0.3">
      <c r="A83" s="157"/>
      <c r="B83" s="156"/>
      <c r="C83" s="155"/>
      <c r="D83" s="154"/>
      <c r="E83" s="153"/>
      <c r="F83" s="152" t="str">
        <f>IF(A83="","",VLOOKUP(A83,[2]PLS_FT2!$A$82:$B$222,2,FALSE))</f>
        <v/>
      </c>
      <c r="G83" s="151" t="str">
        <f t="shared" si="4"/>
        <v/>
      </c>
      <c r="H83" s="150">
        <f>IF(E83&gt;0,G83/G124,0)</f>
        <v>0</v>
      </c>
      <c r="I83" s="149"/>
      <c r="J83" s="159">
        <f t="shared" si="3"/>
        <v>0</v>
      </c>
      <c r="K83" s="148"/>
      <c r="L83" s="204"/>
      <c r="M83" s="204"/>
      <c r="N83" s="206"/>
      <c r="O83" s="206"/>
      <c r="P83" s="200"/>
      <c r="Q83" s="147"/>
    </row>
    <row r="84" spans="1:17" x14ac:dyDescent="0.3">
      <c r="A84" s="157"/>
      <c r="B84" s="156"/>
      <c r="C84" s="155"/>
      <c r="D84" s="154"/>
      <c r="E84" s="153"/>
      <c r="F84" s="152" t="str">
        <f>IF(A84="","",VLOOKUP(A84,[2]PLS_FT2!$A$82:$B$222,2,FALSE))</f>
        <v/>
      </c>
      <c r="G84" s="151" t="str">
        <f t="shared" si="4"/>
        <v/>
      </c>
      <c r="H84" s="150">
        <f>IF(E84&gt;0,G84/G124,0)</f>
        <v>0</v>
      </c>
      <c r="I84" s="149"/>
      <c r="J84" s="159">
        <f t="shared" si="3"/>
        <v>0</v>
      </c>
      <c r="K84" s="148"/>
      <c r="L84" s="204"/>
      <c r="M84" s="204"/>
      <c r="N84" s="206"/>
      <c r="O84" s="206"/>
      <c r="P84" s="200"/>
      <c r="Q84" s="147"/>
    </row>
    <row r="85" spans="1:17" x14ac:dyDescent="0.3">
      <c r="A85" s="157"/>
      <c r="B85" s="156"/>
      <c r="C85" s="155"/>
      <c r="D85" s="154"/>
      <c r="E85" s="153"/>
      <c r="F85" s="152" t="str">
        <f>IF(A85="","",VLOOKUP(A85,[2]PLS_FT2!$A$82:$B$222,2,FALSE))</f>
        <v/>
      </c>
      <c r="G85" s="151" t="str">
        <f t="shared" si="4"/>
        <v/>
      </c>
      <c r="H85" s="150">
        <f>IF(E85&gt;0,G85/G124,0)</f>
        <v>0</v>
      </c>
      <c r="I85" s="149"/>
      <c r="J85" s="159">
        <f t="shared" si="3"/>
        <v>0</v>
      </c>
      <c r="K85" s="148"/>
      <c r="L85" s="204"/>
      <c r="M85" s="204"/>
      <c r="N85" s="206"/>
      <c r="O85" s="206"/>
      <c r="P85" s="200"/>
      <c r="Q85" s="147"/>
    </row>
    <row r="86" spans="1:17" x14ac:dyDescent="0.3">
      <c r="A86" s="157"/>
      <c r="B86" s="156"/>
      <c r="C86" s="155"/>
      <c r="D86" s="154"/>
      <c r="E86" s="153"/>
      <c r="F86" s="152" t="str">
        <f>IF(A86="","",VLOOKUP(A86,[2]PLS_FT2!$A$82:$B$222,2,FALSE))</f>
        <v/>
      </c>
      <c r="G86" s="151" t="str">
        <f t="shared" si="4"/>
        <v/>
      </c>
      <c r="H86" s="150">
        <f>IF(E86&gt;0,G86/G124,0)</f>
        <v>0</v>
      </c>
      <c r="I86" s="149"/>
      <c r="J86" s="159">
        <f t="shared" si="3"/>
        <v>0</v>
      </c>
      <c r="K86" s="148"/>
      <c r="L86" s="204"/>
      <c r="M86" s="204"/>
      <c r="N86" s="206"/>
      <c r="O86" s="206"/>
      <c r="P86" s="200"/>
      <c r="Q86" s="147"/>
    </row>
    <row r="87" spans="1:17" x14ac:dyDescent="0.3">
      <c r="A87" s="157"/>
      <c r="B87" s="156"/>
      <c r="C87" s="155"/>
      <c r="D87" s="154"/>
      <c r="E87" s="153"/>
      <c r="F87" s="152" t="str">
        <f>IF(A87="","",VLOOKUP(A87,[2]PLS_FT2!$A$82:$B$222,2,FALSE))</f>
        <v/>
      </c>
      <c r="G87" s="151" t="str">
        <f t="shared" si="4"/>
        <v/>
      </c>
      <c r="H87" s="150">
        <f>IF(E87&gt;0,G87/G124,0)</f>
        <v>0</v>
      </c>
      <c r="I87" s="149"/>
      <c r="J87" s="159">
        <f t="shared" si="3"/>
        <v>0</v>
      </c>
      <c r="K87" s="148"/>
      <c r="L87" s="204"/>
      <c r="M87" s="204"/>
      <c r="N87" s="206"/>
      <c r="O87" s="206"/>
      <c r="P87" s="200"/>
      <c r="Q87" s="147"/>
    </row>
    <row r="88" spans="1:17" x14ac:dyDescent="0.3">
      <c r="A88" s="157"/>
      <c r="B88" s="156"/>
      <c r="C88" s="155"/>
      <c r="D88" s="154"/>
      <c r="E88" s="153"/>
      <c r="F88" s="152" t="str">
        <f>IF(A88="","",VLOOKUP(A88,[2]PLS_FT2!$A$82:$B$222,2,FALSE))</f>
        <v/>
      </c>
      <c r="G88" s="151" t="str">
        <f t="shared" ref="G88:G119" si="5">IF(E88="","",(E88*F88))</f>
        <v/>
      </c>
      <c r="H88" s="150">
        <f>IF(E88&gt;0,G88/G124,0)</f>
        <v>0</v>
      </c>
      <c r="I88" s="149"/>
      <c r="J88" s="159">
        <f t="shared" si="3"/>
        <v>0</v>
      </c>
      <c r="K88" s="148"/>
      <c r="L88" s="204"/>
      <c r="M88" s="204"/>
      <c r="N88" s="206"/>
      <c r="O88" s="206"/>
      <c r="P88" s="200"/>
      <c r="Q88" s="147"/>
    </row>
    <row r="89" spans="1:17" x14ac:dyDescent="0.3">
      <c r="A89" s="157"/>
      <c r="B89" s="156"/>
      <c r="C89" s="155"/>
      <c r="D89" s="154"/>
      <c r="E89" s="153"/>
      <c r="F89" s="152" t="str">
        <f>IF(A89="","",VLOOKUP(A89,[2]PLS_FT2!$A$82:$B$222,2,FALSE))</f>
        <v/>
      </c>
      <c r="G89" s="151" t="str">
        <f t="shared" si="5"/>
        <v/>
      </c>
      <c r="H89" s="150">
        <f>IF(E89&gt;0,G89/G124,0)</f>
        <v>0</v>
      </c>
      <c r="I89" s="149"/>
      <c r="J89" s="159">
        <f t="shared" ref="J89:J123" si="6">$B$1*E89</f>
        <v>0</v>
      </c>
      <c r="K89" s="148"/>
      <c r="L89" s="204"/>
      <c r="M89" s="204"/>
      <c r="N89" s="206"/>
      <c r="O89" s="206"/>
      <c r="P89" s="200"/>
      <c r="Q89" s="147"/>
    </row>
    <row r="90" spans="1:17" x14ac:dyDescent="0.3">
      <c r="A90" s="157"/>
      <c r="B90" s="156"/>
      <c r="C90" s="155"/>
      <c r="D90" s="154"/>
      <c r="E90" s="153"/>
      <c r="F90" s="152" t="str">
        <f>IF(A90="","",VLOOKUP(A90,[2]PLS_FT2!$A$82:$B$222,2,FALSE))</f>
        <v/>
      </c>
      <c r="G90" s="151" t="str">
        <f t="shared" si="5"/>
        <v/>
      </c>
      <c r="H90" s="150">
        <f>IF(E90&gt;0,G90/G124,0)</f>
        <v>0</v>
      </c>
      <c r="I90" s="149"/>
      <c r="J90" s="159">
        <f t="shared" si="6"/>
        <v>0</v>
      </c>
      <c r="K90" s="148"/>
      <c r="L90" s="204"/>
      <c r="M90" s="204"/>
      <c r="N90" s="206"/>
      <c r="O90" s="206"/>
      <c r="P90" s="200"/>
      <c r="Q90" s="147"/>
    </row>
    <row r="91" spans="1:17" x14ac:dyDescent="0.3">
      <c r="A91" s="157"/>
      <c r="B91" s="156"/>
      <c r="C91" s="155"/>
      <c r="D91" s="154"/>
      <c r="E91" s="153"/>
      <c r="F91" s="152" t="str">
        <f>IF(A91="","",VLOOKUP(A91,[2]PLS_FT2!$A$82:$B$222,2,FALSE))</f>
        <v/>
      </c>
      <c r="G91" s="151" t="str">
        <f t="shared" si="5"/>
        <v/>
      </c>
      <c r="H91" s="150">
        <f>IF(E91&gt;0,G91/G124,0)</f>
        <v>0</v>
      </c>
      <c r="I91" s="149"/>
      <c r="J91" s="159">
        <f t="shared" si="6"/>
        <v>0</v>
      </c>
      <c r="K91" s="148"/>
      <c r="L91" s="204"/>
      <c r="M91" s="204"/>
      <c r="N91" s="206"/>
      <c r="O91" s="206"/>
      <c r="P91" s="200"/>
      <c r="Q91" s="147"/>
    </row>
    <row r="92" spans="1:17" x14ac:dyDescent="0.3">
      <c r="A92" s="157"/>
      <c r="B92" s="156"/>
      <c r="C92" s="155"/>
      <c r="D92" s="154"/>
      <c r="E92" s="153"/>
      <c r="F92" s="152" t="str">
        <f>IF(A92="","",VLOOKUP(A92,[2]PLS_FT2!$A$82:$B$222,2,FALSE))</f>
        <v/>
      </c>
      <c r="G92" s="151" t="str">
        <f t="shared" si="5"/>
        <v/>
      </c>
      <c r="H92" s="150">
        <f>IF(E92&gt;0,G92/G124,0)</f>
        <v>0</v>
      </c>
      <c r="I92" s="149"/>
      <c r="J92" s="159">
        <f t="shared" si="6"/>
        <v>0</v>
      </c>
      <c r="K92" s="148"/>
      <c r="L92" s="204"/>
      <c r="M92" s="204"/>
      <c r="N92" s="206"/>
      <c r="O92" s="206"/>
      <c r="P92" s="200"/>
      <c r="Q92" s="147"/>
    </row>
    <row r="93" spans="1:17" x14ac:dyDescent="0.3">
      <c r="A93" s="157"/>
      <c r="B93" s="156"/>
      <c r="C93" s="155"/>
      <c r="D93" s="154"/>
      <c r="E93" s="153"/>
      <c r="F93" s="152" t="str">
        <f>IF(A93="","",VLOOKUP(A93,[2]PLS_FT2!$A$82:$B$222,2,FALSE))</f>
        <v/>
      </c>
      <c r="G93" s="151" t="str">
        <f t="shared" si="5"/>
        <v/>
      </c>
      <c r="H93" s="150">
        <f>IF(E93&gt;0,G93/G124,0)</f>
        <v>0</v>
      </c>
      <c r="I93" s="149"/>
      <c r="J93" s="159">
        <f t="shared" si="6"/>
        <v>0</v>
      </c>
      <c r="K93" s="148"/>
      <c r="L93" s="204"/>
      <c r="M93" s="204"/>
      <c r="N93" s="206"/>
      <c r="O93" s="206"/>
      <c r="P93" s="200"/>
      <c r="Q93" s="147"/>
    </row>
    <row r="94" spans="1:17" x14ac:dyDescent="0.3">
      <c r="A94" s="157"/>
      <c r="B94" s="156"/>
      <c r="C94" s="155"/>
      <c r="D94" s="154"/>
      <c r="E94" s="153"/>
      <c r="F94" s="152" t="str">
        <f>IF(A94="","",VLOOKUP(A94,[2]PLS_FT2!$A$82:$B$222,2,FALSE))</f>
        <v/>
      </c>
      <c r="G94" s="151" t="str">
        <f t="shared" si="5"/>
        <v/>
      </c>
      <c r="H94" s="150">
        <f>IF(E94&gt;0,G94/G124,0)</f>
        <v>0</v>
      </c>
      <c r="I94" s="149"/>
      <c r="J94" s="159">
        <f t="shared" si="6"/>
        <v>0</v>
      </c>
      <c r="K94" s="148"/>
      <c r="L94" s="204"/>
      <c r="M94" s="204"/>
      <c r="N94" s="206"/>
      <c r="O94" s="206"/>
      <c r="P94" s="200"/>
      <c r="Q94" s="147"/>
    </row>
    <row r="95" spans="1:17" x14ac:dyDescent="0.3">
      <c r="A95" s="157"/>
      <c r="B95" s="156"/>
      <c r="C95" s="155"/>
      <c r="D95" s="154"/>
      <c r="E95" s="153"/>
      <c r="F95" s="152" t="str">
        <f>IF(A95="","",VLOOKUP(A95,[2]PLS_FT2!$A$82:$B$222,2,FALSE))</f>
        <v/>
      </c>
      <c r="G95" s="151" t="str">
        <f t="shared" si="5"/>
        <v/>
      </c>
      <c r="H95" s="150">
        <f>IF(E95&gt;0,G95/G124,0)</f>
        <v>0</v>
      </c>
      <c r="I95" s="149"/>
      <c r="J95" s="159">
        <f t="shared" si="6"/>
        <v>0</v>
      </c>
      <c r="K95" s="148"/>
      <c r="L95" s="204"/>
      <c r="M95" s="204"/>
      <c r="N95" s="206"/>
      <c r="O95" s="206"/>
      <c r="P95" s="200"/>
      <c r="Q95" s="147"/>
    </row>
    <row r="96" spans="1:17" x14ac:dyDescent="0.3">
      <c r="A96" s="157"/>
      <c r="B96" s="156"/>
      <c r="C96" s="155"/>
      <c r="D96" s="154"/>
      <c r="E96" s="153"/>
      <c r="F96" s="152" t="str">
        <f>IF(A96="","",VLOOKUP(A96,[2]PLS_FT2!$A$82:$B$222,2,FALSE))</f>
        <v/>
      </c>
      <c r="G96" s="151" t="str">
        <f t="shared" si="5"/>
        <v/>
      </c>
      <c r="H96" s="150">
        <f>IF(E96&gt;0,G96/G124,0)</f>
        <v>0</v>
      </c>
      <c r="I96" s="149"/>
      <c r="J96" s="159">
        <f t="shared" si="6"/>
        <v>0</v>
      </c>
      <c r="K96" s="148"/>
      <c r="L96" s="204"/>
      <c r="M96" s="204"/>
      <c r="N96" s="206"/>
      <c r="O96" s="206"/>
      <c r="P96" s="200"/>
      <c r="Q96" s="147"/>
    </row>
    <row r="97" spans="1:17" x14ac:dyDescent="0.3">
      <c r="A97" s="157"/>
      <c r="B97" s="156"/>
      <c r="C97" s="155"/>
      <c r="D97" s="154"/>
      <c r="E97" s="153"/>
      <c r="F97" s="152" t="str">
        <f>IF(A97="","",VLOOKUP(A97,[2]PLS_FT2!$A$82:$B$222,2,FALSE))</f>
        <v/>
      </c>
      <c r="G97" s="151" t="str">
        <f t="shared" si="5"/>
        <v/>
      </c>
      <c r="H97" s="150">
        <f>IF(E97&gt;0,G97/G124,0)</f>
        <v>0</v>
      </c>
      <c r="I97" s="149"/>
      <c r="J97" s="159">
        <f t="shared" si="6"/>
        <v>0</v>
      </c>
      <c r="K97" s="148"/>
      <c r="L97" s="204"/>
      <c r="M97" s="204"/>
      <c r="N97" s="206"/>
      <c r="O97" s="206"/>
      <c r="P97" s="200"/>
      <c r="Q97" s="147"/>
    </row>
    <row r="98" spans="1:17" x14ac:dyDescent="0.3">
      <c r="A98" s="157"/>
      <c r="B98" s="156"/>
      <c r="C98" s="155"/>
      <c r="D98" s="154"/>
      <c r="E98" s="153"/>
      <c r="F98" s="152" t="str">
        <f>IF(A98="","",VLOOKUP(A98,[2]PLS_FT2!$A$82:$B$222,2,FALSE))</f>
        <v/>
      </c>
      <c r="G98" s="151" t="str">
        <f t="shared" si="5"/>
        <v/>
      </c>
      <c r="H98" s="150">
        <f>IF(E98&gt;0,G98/G124,0)</f>
        <v>0</v>
      </c>
      <c r="I98" s="149"/>
      <c r="J98" s="159">
        <f t="shared" si="6"/>
        <v>0</v>
      </c>
      <c r="K98" s="148"/>
      <c r="L98" s="204"/>
      <c r="M98" s="204"/>
      <c r="N98" s="206"/>
      <c r="O98" s="206"/>
      <c r="P98" s="200"/>
      <c r="Q98" s="147"/>
    </row>
    <row r="99" spans="1:17" x14ac:dyDescent="0.3">
      <c r="A99" s="157"/>
      <c r="B99" s="156"/>
      <c r="C99" s="155"/>
      <c r="D99" s="154"/>
      <c r="E99" s="153"/>
      <c r="F99" s="152" t="str">
        <f>IF(A99="","",VLOOKUP(A99,[2]PLS_FT2!$A$82:$B$222,2,FALSE))</f>
        <v/>
      </c>
      <c r="G99" s="151" t="str">
        <f t="shared" si="5"/>
        <v/>
      </c>
      <c r="H99" s="150">
        <f>IF(E99&gt;0,G99/G124,0)</f>
        <v>0</v>
      </c>
      <c r="I99" s="149"/>
      <c r="J99" s="159">
        <f t="shared" si="6"/>
        <v>0</v>
      </c>
      <c r="K99" s="148"/>
      <c r="L99" s="204"/>
      <c r="M99" s="204"/>
      <c r="N99" s="206"/>
      <c r="O99" s="206"/>
      <c r="P99" s="200"/>
      <c r="Q99" s="147"/>
    </row>
    <row r="100" spans="1:17" x14ac:dyDescent="0.3">
      <c r="A100" s="157"/>
      <c r="B100" s="156"/>
      <c r="C100" s="155"/>
      <c r="D100" s="154"/>
      <c r="E100" s="153"/>
      <c r="F100" s="152" t="str">
        <f>IF(A100="","",VLOOKUP(A100,[2]PLS_FT2!$A$82:$B$222,2,FALSE))</f>
        <v/>
      </c>
      <c r="G100" s="151" t="str">
        <f t="shared" si="5"/>
        <v/>
      </c>
      <c r="H100" s="150">
        <f>IF(E100&gt;0,G100/G124,0)</f>
        <v>0</v>
      </c>
      <c r="I100" s="149"/>
      <c r="J100" s="159">
        <f t="shared" si="6"/>
        <v>0</v>
      </c>
      <c r="K100" s="148"/>
      <c r="L100" s="204"/>
      <c r="M100" s="204"/>
      <c r="N100" s="206"/>
      <c r="O100" s="206"/>
      <c r="P100" s="200"/>
      <c r="Q100" s="147"/>
    </row>
    <row r="101" spans="1:17" x14ac:dyDescent="0.3">
      <c r="A101" s="157"/>
      <c r="B101" s="156"/>
      <c r="C101" s="155"/>
      <c r="D101" s="154"/>
      <c r="E101" s="153"/>
      <c r="F101" s="152" t="str">
        <f>IF(A101="","",VLOOKUP(A101,[2]PLS_FT2!$A$82:$B$222,2,FALSE))</f>
        <v/>
      </c>
      <c r="G101" s="151" t="str">
        <f t="shared" si="5"/>
        <v/>
      </c>
      <c r="H101" s="150">
        <f>IF(E101&gt;0,G101/G124,0)</f>
        <v>0</v>
      </c>
      <c r="I101" s="149"/>
      <c r="J101" s="159">
        <f t="shared" si="6"/>
        <v>0</v>
      </c>
      <c r="K101" s="148"/>
      <c r="L101" s="204"/>
      <c r="M101" s="204"/>
      <c r="N101" s="206"/>
      <c r="O101" s="206"/>
      <c r="P101" s="200"/>
      <c r="Q101" s="147"/>
    </row>
    <row r="102" spans="1:17" x14ac:dyDescent="0.3">
      <c r="A102" s="157"/>
      <c r="B102" s="156"/>
      <c r="C102" s="155"/>
      <c r="D102" s="154"/>
      <c r="E102" s="153"/>
      <c r="F102" s="152" t="str">
        <f>IF(A102="","",VLOOKUP(A102,[2]PLS_FT2!$A$82:$B$222,2,FALSE))</f>
        <v/>
      </c>
      <c r="G102" s="151" t="str">
        <f t="shared" si="5"/>
        <v/>
      </c>
      <c r="H102" s="150">
        <f>IF(E102&gt;0,G102/G124,0)</f>
        <v>0</v>
      </c>
      <c r="I102" s="149"/>
      <c r="J102" s="159">
        <f t="shared" si="6"/>
        <v>0</v>
      </c>
      <c r="K102" s="148"/>
      <c r="L102" s="204"/>
      <c r="M102" s="204"/>
      <c r="N102" s="206"/>
      <c r="O102" s="206"/>
      <c r="P102" s="200"/>
      <c r="Q102" s="147"/>
    </row>
    <row r="103" spans="1:17" x14ac:dyDescent="0.3">
      <c r="A103" s="157"/>
      <c r="B103" s="156"/>
      <c r="C103" s="155"/>
      <c r="D103" s="154"/>
      <c r="E103" s="153"/>
      <c r="F103" s="152" t="str">
        <f>IF(A103="","",VLOOKUP(A103,[2]PLS_FT2!$A$82:$B$222,2,FALSE))</f>
        <v/>
      </c>
      <c r="G103" s="151" t="str">
        <f t="shared" si="5"/>
        <v/>
      </c>
      <c r="H103" s="150">
        <f>IF(E103&gt;0,G103/G124,0)</f>
        <v>0</v>
      </c>
      <c r="I103" s="149"/>
      <c r="J103" s="159">
        <f t="shared" si="6"/>
        <v>0</v>
      </c>
      <c r="K103" s="148"/>
      <c r="L103" s="204"/>
      <c r="M103" s="204"/>
      <c r="N103" s="206"/>
      <c r="O103" s="206"/>
      <c r="P103" s="200"/>
      <c r="Q103" s="147"/>
    </row>
    <row r="104" spans="1:17" x14ac:dyDescent="0.3">
      <c r="A104" s="157"/>
      <c r="B104" s="156"/>
      <c r="C104" s="155"/>
      <c r="D104" s="154"/>
      <c r="E104" s="153"/>
      <c r="F104" s="152" t="str">
        <f>IF(A104="","",VLOOKUP(A104,[2]PLS_FT2!$A$82:$B$222,2,FALSE))</f>
        <v/>
      </c>
      <c r="G104" s="151" t="str">
        <f t="shared" si="5"/>
        <v/>
      </c>
      <c r="H104" s="150">
        <f>IF(E104&gt;0,G104/G124,0)</f>
        <v>0</v>
      </c>
      <c r="I104" s="149"/>
      <c r="J104" s="159">
        <f t="shared" si="6"/>
        <v>0</v>
      </c>
      <c r="K104" s="148"/>
      <c r="L104" s="204"/>
      <c r="M104" s="204"/>
      <c r="N104" s="206"/>
      <c r="O104" s="206"/>
      <c r="P104" s="200"/>
      <c r="Q104" s="147"/>
    </row>
    <row r="105" spans="1:17" x14ac:dyDescent="0.3">
      <c r="A105" s="157"/>
      <c r="B105" s="156"/>
      <c r="C105" s="155"/>
      <c r="D105" s="154"/>
      <c r="E105" s="153"/>
      <c r="F105" s="152" t="str">
        <f>IF(A105="","",VLOOKUP(A105,[2]PLS_FT2!$A$82:$B$222,2,FALSE))</f>
        <v/>
      </c>
      <c r="G105" s="151" t="str">
        <f t="shared" si="5"/>
        <v/>
      </c>
      <c r="H105" s="150">
        <f>IF(E105&gt;0,G105/G124,0)</f>
        <v>0</v>
      </c>
      <c r="I105" s="149"/>
      <c r="J105" s="159">
        <f t="shared" si="6"/>
        <v>0</v>
      </c>
      <c r="K105" s="148"/>
      <c r="L105" s="204"/>
      <c r="M105" s="204"/>
      <c r="N105" s="206"/>
      <c r="O105" s="206"/>
      <c r="P105" s="200"/>
      <c r="Q105" s="147"/>
    </row>
    <row r="106" spans="1:17" x14ac:dyDescent="0.3">
      <c r="A106" s="157"/>
      <c r="B106" s="156"/>
      <c r="C106" s="155"/>
      <c r="D106" s="154"/>
      <c r="E106" s="153"/>
      <c r="F106" s="152" t="str">
        <f>IF(A106="","",VLOOKUP(A106,[2]PLS_FT2!$A$82:$B$222,2,FALSE))</f>
        <v/>
      </c>
      <c r="G106" s="151" t="str">
        <f t="shared" si="5"/>
        <v/>
      </c>
      <c r="H106" s="150">
        <f>IF(E106&gt;0,G106/G124,0)</f>
        <v>0</v>
      </c>
      <c r="I106" s="149"/>
      <c r="J106" s="159">
        <f t="shared" si="6"/>
        <v>0</v>
      </c>
      <c r="K106" s="148"/>
      <c r="L106" s="204"/>
      <c r="M106" s="204"/>
      <c r="N106" s="206"/>
      <c r="O106" s="206"/>
      <c r="P106" s="200"/>
      <c r="Q106" s="147"/>
    </row>
    <row r="107" spans="1:17" x14ac:dyDescent="0.3">
      <c r="A107" s="157"/>
      <c r="B107" s="156"/>
      <c r="C107" s="155"/>
      <c r="D107" s="154"/>
      <c r="E107" s="153"/>
      <c r="F107" s="152" t="str">
        <f>IF(A107="","",VLOOKUP(A107,[2]PLS_FT2!$A$82:$B$222,2,FALSE))</f>
        <v/>
      </c>
      <c r="G107" s="151" t="str">
        <f t="shared" si="5"/>
        <v/>
      </c>
      <c r="H107" s="150">
        <f>IF(E107&gt;0,G107/G124,0)</f>
        <v>0</v>
      </c>
      <c r="I107" s="149"/>
      <c r="J107" s="159">
        <f t="shared" si="6"/>
        <v>0</v>
      </c>
      <c r="K107" s="148"/>
      <c r="L107" s="204"/>
      <c r="M107" s="204"/>
      <c r="N107" s="206"/>
      <c r="O107" s="206"/>
      <c r="P107" s="200"/>
      <c r="Q107" s="147"/>
    </row>
    <row r="108" spans="1:17" x14ac:dyDescent="0.3">
      <c r="A108" s="157"/>
      <c r="B108" s="156"/>
      <c r="C108" s="155"/>
      <c r="D108" s="154"/>
      <c r="E108" s="153"/>
      <c r="F108" s="152" t="str">
        <f>IF(A108="","",VLOOKUP(A108,[2]PLS_FT2!$A$82:$B$222,2,FALSE))</f>
        <v/>
      </c>
      <c r="G108" s="151" t="str">
        <f t="shared" si="5"/>
        <v/>
      </c>
      <c r="H108" s="150">
        <f>IF(E108&gt;0,G108/G124,0)</f>
        <v>0</v>
      </c>
      <c r="I108" s="149"/>
      <c r="J108" s="159">
        <f t="shared" si="6"/>
        <v>0</v>
      </c>
      <c r="K108" s="148"/>
      <c r="L108" s="204"/>
      <c r="M108" s="204"/>
      <c r="N108" s="206"/>
      <c r="O108" s="206"/>
      <c r="P108" s="200"/>
      <c r="Q108" s="147"/>
    </row>
    <row r="109" spans="1:17" x14ac:dyDescent="0.3">
      <c r="A109" s="157"/>
      <c r="B109" s="156"/>
      <c r="C109" s="155"/>
      <c r="D109" s="154"/>
      <c r="E109" s="153"/>
      <c r="F109" s="152" t="str">
        <f>IF(A109="","",VLOOKUP(A109,[2]PLS_FT2!$A$82:$B$222,2,FALSE))</f>
        <v/>
      </c>
      <c r="G109" s="151" t="str">
        <f t="shared" si="5"/>
        <v/>
      </c>
      <c r="H109" s="150">
        <f>IF(E109&gt;0,G109/G124,0)</f>
        <v>0</v>
      </c>
      <c r="I109" s="149"/>
      <c r="J109" s="159">
        <f t="shared" si="6"/>
        <v>0</v>
      </c>
      <c r="K109" s="148"/>
      <c r="L109" s="204"/>
      <c r="M109" s="204"/>
      <c r="N109" s="206"/>
      <c r="O109" s="206"/>
      <c r="P109" s="200"/>
      <c r="Q109" s="147"/>
    </row>
    <row r="110" spans="1:17" x14ac:dyDescent="0.3">
      <c r="A110" s="157"/>
      <c r="B110" s="156"/>
      <c r="C110" s="155"/>
      <c r="D110" s="154"/>
      <c r="E110" s="153"/>
      <c r="F110" s="152" t="str">
        <f>IF(A110="","",VLOOKUP(A110,[2]PLS_FT2!$A$82:$B$222,2,FALSE))</f>
        <v/>
      </c>
      <c r="G110" s="151" t="str">
        <f t="shared" si="5"/>
        <v/>
      </c>
      <c r="H110" s="150">
        <f>IF(E110&gt;0,G110/G124,0)</f>
        <v>0</v>
      </c>
      <c r="I110" s="149"/>
      <c r="J110" s="159">
        <f t="shared" si="6"/>
        <v>0</v>
      </c>
      <c r="K110" s="148"/>
      <c r="L110" s="204"/>
      <c r="M110" s="204"/>
      <c r="N110" s="206"/>
      <c r="O110" s="206"/>
      <c r="P110" s="200"/>
      <c r="Q110" s="147"/>
    </row>
    <row r="111" spans="1:17" x14ac:dyDescent="0.3">
      <c r="A111" s="157"/>
      <c r="B111" s="156"/>
      <c r="C111" s="155"/>
      <c r="D111" s="154"/>
      <c r="E111" s="153"/>
      <c r="F111" s="152" t="str">
        <f>IF(A111="","",VLOOKUP(A111,[2]PLS_FT2!$A$82:$B$222,2,FALSE))</f>
        <v/>
      </c>
      <c r="G111" s="151" t="str">
        <f t="shared" si="5"/>
        <v/>
      </c>
      <c r="H111" s="150">
        <f>IF(E111&gt;0,G111/G124,0)</f>
        <v>0</v>
      </c>
      <c r="I111" s="149"/>
      <c r="J111" s="159">
        <f t="shared" si="6"/>
        <v>0</v>
      </c>
      <c r="K111" s="148"/>
      <c r="L111" s="204"/>
      <c r="M111" s="204"/>
      <c r="N111" s="206"/>
      <c r="O111" s="206"/>
      <c r="P111" s="200"/>
      <c r="Q111" s="147"/>
    </row>
    <row r="112" spans="1:17" x14ac:dyDescent="0.3">
      <c r="A112" s="157"/>
      <c r="B112" s="156"/>
      <c r="C112" s="155"/>
      <c r="D112" s="154"/>
      <c r="E112" s="153"/>
      <c r="F112" s="152" t="str">
        <f>IF(A112="","",VLOOKUP(A112,[2]PLS_FT2!$A$82:$B$222,2,FALSE))</f>
        <v/>
      </c>
      <c r="G112" s="151" t="str">
        <f t="shared" si="5"/>
        <v/>
      </c>
      <c r="H112" s="150">
        <f>IF(E112&gt;0,G112/G124,0)</f>
        <v>0</v>
      </c>
      <c r="I112" s="149"/>
      <c r="J112" s="159">
        <f t="shared" si="6"/>
        <v>0</v>
      </c>
      <c r="K112" s="148"/>
      <c r="L112" s="204"/>
      <c r="M112" s="204"/>
      <c r="N112" s="206"/>
      <c r="O112" s="206"/>
      <c r="P112" s="200"/>
      <c r="Q112" s="147"/>
    </row>
    <row r="113" spans="1:17" x14ac:dyDescent="0.3">
      <c r="A113" s="157"/>
      <c r="B113" s="156"/>
      <c r="C113" s="155"/>
      <c r="D113" s="154"/>
      <c r="E113" s="153"/>
      <c r="F113" s="152" t="str">
        <f>IF(A113="","",VLOOKUP(A113,[2]PLS_FT2!$A$82:$B$222,2,FALSE))</f>
        <v/>
      </c>
      <c r="G113" s="151" t="str">
        <f t="shared" si="5"/>
        <v/>
      </c>
      <c r="H113" s="150">
        <f>IF(E113&gt;0,G113/G124,0)</f>
        <v>0</v>
      </c>
      <c r="I113" s="149"/>
      <c r="J113" s="159">
        <f t="shared" si="6"/>
        <v>0</v>
      </c>
      <c r="K113" s="148"/>
      <c r="L113" s="204"/>
      <c r="M113" s="204"/>
      <c r="N113" s="206"/>
      <c r="O113" s="206"/>
      <c r="P113" s="200"/>
      <c r="Q113" s="147"/>
    </row>
    <row r="114" spans="1:17" x14ac:dyDescent="0.3">
      <c r="A114" s="157"/>
      <c r="B114" s="156"/>
      <c r="C114" s="155"/>
      <c r="D114" s="154"/>
      <c r="E114" s="153"/>
      <c r="F114" s="152" t="str">
        <f>IF(A114="","",VLOOKUP(A114,[2]PLS_FT2!$A$82:$B$222,2,FALSE))</f>
        <v/>
      </c>
      <c r="G114" s="151" t="str">
        <f t="shared" si="5"/>
        <v/>
      </c>
      <c r="H114" s="150">
        <f>IF(E114&gt;0,G114/G124,0)</f>
        <v>0</v>
      </c>
      <c r="I114" s="149"/>
      <c r="J114" s="159">
        <f t="shared" si="6"/>
        <v>0</v>
      </c>
      <c r="K114" s="148"/>
      <c r="L114" s="204"/>
      <c r="M114" s="204"/>
      <c r="N114" s="206"/>
      <c r="O114" s="206"/>
      <c r="P114" s="200"/>
      <c r="Q114" s="147"/>
    </row>
    <row r="115" spans="1:17" x14ac:dyDescent="0.3">
      <c r="A115" s="157"/>
      <c r="B115" s="156"/>
      <c r="C115" s="155"/>
      <c r="D115" s="154"/>
      <c r="E115" s="153"/>
      <c r="F115" s="152" t="str">
        <f>IF(A115="","",VLOOKUP(A115,[2]PLS_FT2!$A$82:$B$222,2,FALSE))</f>
        <v/>
      </c>
      <c r="G115" s="151" t="str">
        <f t="shared" si="5"/>
        <v/>
      </c>
      <c r="H115" s="150">
        <f>IF(E115&gt;0,G115/G124,0)</f>
        <v>0</v>
      </c>
      <c r="I115" s="149"/>
      <c r="J115" s="159">
        <f t="shared" si="6"/>
        <v>0</v>
      </c>
      <c r="K115" s="148"/>
      <c r="L115" s="204"/>
      <c r="M115" s="204"/>
      <c r="N115" s="206"/>
      <c r="O115" s="206"/>
      <c r="P115" s="200"/>
      <c r="Q115" s="147"/>
    </row>
    <row r="116" spans="1:17" x14ac:dyDescent="0.3">
      <c r="A116" s="157"/>
      <c r="B116" s="156"/>
      <c r="C116" s="155"/>
      <c r="D116" s="154"/>
      <c r="E116" s="153"/>
      <c r="F116" s="152" t="str">
        <f>IF(A116="","",VLOOKUP(A116,[2]PLS_FT2!$A$82:$B$222,2,FALSE))</f>
        <v/>
      </c>
      <c r="G116" s="151" t="str">
        <f t="shared" si="5"/>
        <v/>
      </c>
      <c r="H116" s="150">
        <f>IF(E116&gt;0,G116/G124,0)</f>
        <v>0</v>
      </c>
      <c r="I116" s="149"/>
      <c r="J116" s="159">
        <f t="shared" si="6"/>
        <v>0</v>
      </c>
      <c r="K116" s="148"/>
      <c r="L116" s="204"/>
      <c r="M116" s="204"/>
      <c r="N116" s="206"/>
      <c r="O116" s="206"/>
      <c r="P116" s="200"/>
      <c r="Q116" s="147"/>
    </row>
    <row r="117" spans="1:17" x14ac:dyDescent="0.3">
      <c r="A117" s="157"/>
      <c r="B117" s="156"/>
      <c r="C117" s="155"/>
      <c r="D117" s="154"/>
      <c r="E117" s="153"/>
      <c r="F117" s="152" t="str">
        <f>IF(A117="","",VLOOKUP(A117,[2]PLS_FT2!$A$82:$B$222,2,FALSE))</f>
        <v/>
      </c>
      <c r="G117" s="151" t="str">
        <f t="shared" si="5"/>
        <v/>
      </c>
      <c r="H117" s="150">
        <f>IF(E117&gt;0,G117/G124,0)</f>
        <v>0</v>
      </c>
      <c r="I117" s="149"/>
      <c r="J117" s="159">
        <f t="shared" si="6"/>
        <v>0</v>
      </c>
      <c r="K117" s="148"/>
      <c r="L117" s="204"/>
      <c r="M117" s="204"/>
      <c r="N117" s="206"/>
      <c r="O117" s="206"/>
      <c r="P117" s="200"/>
      <c r="Q117" s="147"/>
    </row>
    <row r="118" spans="1:17" x14ac:dyDescent="0.3">
      <c r="A118" s="157"/>
      <c r="B118" s="156"/>
      <c r="C118" s="155"/>
      <c r="D118" s="154"/>
      <c r="E118" s="153"/>
      <c r="F118" s="152" t="str">
        <f>IF(A118="","",VLOOKUP(A118,[2]PLS_FT2!$A$82:$B$222,2,FALSE))</f>
        <v/>
      </c>
      <c r="G118" s="151" t="str">
        <f t="shared" si="5"/>
        <v/>
      </c>
      <c r="H118" s="150">
        <f>IF(E118&gt;0,G118/G124,0)</f>
        <v>0</v>
      </c>
      <c r="I118" s="149"/>
      <c r="J118" s="159">
        <f t="shared" si="6"/>
        <v>0</v>
      </c>
      <c r="K118" s="148"/>
      <c r="L118" s="204"/>
      <c r="M118" s="204"/>
      <c r="N118" s="206"/>
      <c r="O118" s="206"/>
      <c r="P118" s="200"/>
      <c r="Q118" s="147"/>
    </row>
    <row r="119" spans="1:17" x14ac:dyDescent="0.3">
      <c r="A119" s="157"/>
      <c r="B119" s="156"/>
      <c r="C119" s="155"/>
      <c r="D119" s="154"/>
      <c r="E119" s="153"/>
      <c r="F119" s="152" t="str">
        <f>IF(A119="","",VLOOKUP(A119,[2]PLS_FT2!$A$82:$B$222,2,FALSE))</f>
        <v/>
      </c>
      <c r="G119" s="151" t="str">
        <f t="shared" si="5"/>
        <v/>
      </c>
      <c r="H119" s="150">
        <f>IF(E119&gt;0,G119/G124,0)</f>
        <v>0</v>
      </c>
      <c r="I119" s="149"/>
      <c r="J119" s="159">
        <f t="shared" si="6"/>
        <v>0</v>
      </c>
      <c r="K119" s="148"/>
      <c r="L119" s="204"/>
      <c r="M119" s="204"/>
      <c r="N119" s="206"/>
      <c r="O119" s="206"/>
      <c r="P119" s="200"/>
      <c r="Q119" s="147"/>
    </row>
    <row r="120" spans="1:17" x14ac:dyDescent="0.3">
      <c r="A120" s="157"/>
      <c r="B120" s="156"/>
      <c r="C120" s="155"/>
      <c r="D120" s="154"/>
      <c r="E120" s="153"/>
      <c r="F120" s="152" t="str">
        <f>IF(A120="","",VLOOKUP(A120,[2]PLS_FT2!$A$82:$B$222,2,FALSE))</f>
        <v/>
      </c>
      <c r="G120" s="151" t="str">
        <f>IF(E120="","",(E120*F120))</f>
        <v/>
      </c>
      <c r="H120" s="150">
        <f>IF(E120&gt;0,G120/G124,0)</f>
        <v>0</v>
      </c>
      <c r="I120" s="149"/>
      <c r="J120" s="159">
        <f t="shared" si="6"/>
        <v>0</v>
      </c>
      <c r="K120" s="148"/>
      <c r="L120" s="204"/>
      <c r="M120" s="204"/>
      <c r="N120" s="206"/>
      <c r="O120" s="206"/>
      <c r="P120" s="200"/>
      <c r="Q120" s="147"/>
    </row>
    <row r="121" spans="1:17" x14ac:dyDescent="0.3">
      <c r="A121" s="157"/>
      <c r="B121" s="156"/>
      <c r="C121" s="155"/>
      <c r="D121" s="154"/>
      <c r="E121" s="153"/>
      <c r="F121" s="152" t="str">
        <f>IF(A121="","",VLOOKUP(A121,[2]PLS_FT2!$A$82:$B$222,2,FALSE))</f>
        <v/>
      </c>
      <c r="G121" s="151" t="str">
        <f>IF(E121="","",(E121*F121))</f>
        <v/>
      </c>
      <c r="H121" s="150">
        <f>IF(E121&gt;0,G121/G124,0)</f>
        <v>0</v>
      </c>
      <c r="I121" s="149"/>
      <c r="J121" s="159">
        <f t="shared" si="6"/>
        <v>0</v>
      </c>
      <c r="K121" s="148"/>
      <c r="L121" s="204"/>
      <c r="M121" s="204"/>
      <c r="N121" s="206"/>
      <c r="O121" s="206"/>
      <c r="P121" s="200"/>
      <c r="Q121" s="147"/>
    </row>
    <row r="122" spans="1:17" x14ac:dyDescent="0.3">
      <c r="A122" s="157"/>
      <c r="B122" s="156"/>
      <c r="C122" s="155"/>
      <c r="D122" s="154"/>
      <c r="E122" s="153"/>
      <c r="F122" s="152" t="str">
        <f>IF(A122="","",VLOOKUP(A122,[2]PLS_FT2!$A$82:$B$222,2,FALSE))</f>
        <v/>
      </c>
      <c r="G122" s="151" t="str">
        <f>IF(E122="","",(E122*F122))</f>
        <v/>
      </c>
      <c r="H122" s="150">
        <f>IF(E122&gt;0,G122/G124,0)</f>
        <v>0</v>
      </c>
      <c r="I122" s="149"/>
      <c r="J122" s="159">
        <f t="shared" si="6"/>
        <v>0</v>
      </c>
      <c r="K122" s="148"/>
      <c r="L122" s="204"/>
      <c r="M122" s="204"/>
      <c r="N122" s="206"/>
      <c r="O122" s="206"/>
      <c r="P122" s="200"/>
      <c r="Q122" s="147"/>
    </row>
    <row r="123" spans="1:17" x14ac:dyDescent="0.3">
      <c r="A123" s="157"/>
      <c r="B123" s="156"/>
      <c r="C123" s="155"/>
      <c r="D123" s="154"/>
      <c r="E123" s="153"/>
      <c r="F123" s="152" t="str">
        <f>IF(A123="","",VLOOKUP(A123,[2]PLS_FT2!$A$82:$B$222,2,FALSE))</f>
        <v/>
      </c>
      <c r="G123" s="151" t="str">
        <f>IF(E123="","",(E123*F123))</f>
        <v/>
      </c>
      <c r="H123" s="150">
        <f>IF(E123&gt;0,G123/G124,0)</f>
        <v>0</v>
      </c>
      <c r="I123" s="149"/>
      <c r="J123" s="159">
        <f t="shared" si="6"/>
        <v>0</v>
      </c>
      <c r="K123" s="148"/>
      <c r="L123" s="204"/>
      <c r="M123" s="204"/>
      <c r="N123" s="206"/>
      <c r="O123" s="206"/>
      <c r="P123" s="200"/>
      <c r="Q123" s="147"/>
    </row>
    <row r="124" spans="1:17" x14ac:dyDescent="0.3">
      <c r="A124" s="146" t="s">
        <v>186</v>
      </c>
      <c r="B124" s="145"/>
      <c r="C124" s="145"/>
      <c r="D124" s="145"/>
      <c r="E124" s="144">
        <f>SUM(E24:E123)</f>
        <v>0</v>
      </c>
      <c r="F124" s="143"/>
      <c r="G124" s="142">
        <f>SUM(G24:G123)</f>
        <v>0</v>
      </c>
      <c r="H124" s="141">
        <f>SUM(H24:H123)</f>
        <v>0</v>
      </c>
      <c r="I124" s="141"/>
      <c r="J124" s="140">
        <f>SUM(J24:J123)</f>
        <v>0</v>
      </c>
      <c r="K124" s="140"/>
      <c r="L124" s="139"/>
      <c r="M124" s="139"/>
      <c r="N124" s="139"/>
      <c r="O124" s="139"/>
      <c r="P124" s="139"/>
      <c r="Q124" s="138"/>
    </row>
  </sheetData>
  <protectedRanges>
    <protectedRange sqref="C1:E1" name="Range3"/>
    <protectedRange sqref="D7:D21" name="Range1"/>
    <protectedRange sqref="D24:D123" name="Range2"/>
    <protectedRange sqref="B7:C21" name="Range1_1"/>
    <protectedRange sqref="B24:C123" name="Range2_1"/>
    <protectedRange sqref="B1" name="Range3_1"/>
    <protectedRange sqref="A8:A21" name="Range1_8"/>
    <protectedRange sqref="E7:E21" name="Range1_9"/>
    <protectedRange sqref="A24:A123" name="Range2_8"/>
    <protectedRange sqref="E24:E123" name="Range2_9"/>
  </protectedRanges>
  <mergeCells count="16">
    <mergeCell ref="A6:Q6"/>
    <mergeCell ref="A23:Q23"/>
    <mergeCell ref="C1:D1"/>
    <mergeCell ref="E1:P1"/>
    <mergeCell ref="E2:J2"/>
    <mergeCell ref="L2:Q2"/>
    <mergeCell ref="A3:B4"/>
    <mergeCell ref="C3:D4"/>
    <mergeCell ref="E3:E4"/>
    <mergeCell ref="F3:F4"/>
    <mergeCell ref="G3:G4"/>
    <mergeCell ref="H3:H4"/>
    <mergeCell ref="I3:J4"/>
    <mergeCell ref="L3:O4"/>
    <mergeCell ref="P3:P4"/>
    <mergeCell ref="Q3:Q4"/>
  </mergeCells>
  <dataValidations count="1">
    <dataValidation type="list" allowBlank="1" showInputMessage="1" showErrorMessage="1" sqref="A8:A21">
      <formula1>GRASS</formula1>
    </dataValidation>
  </dataValidations>
  <pageMargins left="0.2" right="0.2" top="0.25" bottom="0.2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'CRP Items'!$A$82:$A$262</xm:f>
          </x14:formula1>
          <xm:sqref>A24:A123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262"/>
  <sheetViews>
    <sheetView topLeftCell="A62" workbookViewId="0">
      <selection activeCell="A82" sqref="A82:A262"/>
    </sheetView>
  </sheetViews>
  <sheetFormatPr defaultRowHeight="14.4" x14ac:dyDescent="0.3"/>
  <cols>
    <col min="1" max="1" width="56.109375" customWidth="1"/>
  </cols>
  <sheetData>
    <row r="1" spans="1:1" x14ac:dyDescent="0.3">
      <c r="A1" s="195" t="s">
        <v>434</v>
      </c>
    </row>
    <row r="2" spans="1:1" x14ac:dyDescent="0.3">
      <c r="A2" s="187" t="s">
        <v>433</v>
      </c>
    </row>
    <row r="3" spans="1:1" x14ac:dyDescent="0.3">
      <c r="A3" s="187" t="s">
        <v>432</v>
      </c>
    </row>
    <row r="4" spans="1:1" x14ac:dyDescent="0.3">
      <c r="A4" s="187" t="s">
        <v>431</v>
      </c>
    </row>
    <row r="5" spans="1:1" x14ac:dyDescent="0.3">
      <c r="A5" s="187" t="s">
        <v>430</v>
      </c>
    </row>
    <row r="6" spans="1:1" x14ac:dyDescent="0.3">
      <c r="A6" s="187" t="s">
        <v>429</v>
      </c>
    </row>
    <row r="7" spans="1:1" x14ac:dyDescent="0.3">
      <c r="A7" s="187" t="s">
        <v>428</v>
      </c>
    </row>
    <row r="8" spans="1:1" x14ac:dyDescent="0.3">
      <c r="A8" s="187" t="s">
        <v>427</v>
      </c>
    </row>
    <row r="9" spans="1:1" x14ac:dyDescent="0.3">
      <c r="A9" s="187" t="s">
        <v>426</v>
      </c>
    </row>
    <row r="10" spans="1:1" x14ac:dyDescent="0.3">
      <c r="A10" s="187" t="s">
        <v>425</v>
      </c>
    </row>
    <row r="11" spans="1:1" x14ac:dyDescent="0.3">
      <c r="A11" s="187" t="s">
        <v>424</v>
      </c>
    </row>
    <row r="12" spans="1:1" x14ac:dyDescent="0.3">
      <c r="A12" s="187" t="s">
        <v>423</v>
      </c>
    </row>
    <row r="13" spans="1:1" x14ac:dyDescent="0.3">
      <c r="A13" s="187" t="s">
        <v>422</v>
      </c>
    </row>
    <row r="14" spans="1:1" x14ac:dyDescent="0.3">
      <c r="A14" s="187" t="s">
        <v>421</v>
      </c>
    </row>
    <row r="15" spans="1:1" x14ac:dyDescent="0.3">
      <c r="A15" s="187" t="s">
        <v>420</v>
      </c>
    </row>
    <row r="16" spans="1:1" x14ac:dyDescent="0.3">
      <c r="A16" s="187" t="s">
        <v>419</v>
      </c>
    </row>
    <row r="17" spans="1:1" x14ac:dyDescent="0.3">
      <c r="A17" s="192" t="s">
        <v>418</v>
      </c>
    </row>
    <row r="18" spans="1:1" x14ac:dyDescent="0.3">
      <c r="A18" s="187" t="s">
        <v>417</v>
      </c>
    </row>
    <row r="19" spans="1:1" x14ac:dyDescent="0.3">
      <c r="A19" s="187" t="s">
        <v>416</v>
      </c>
    </row>
    <row r="20" spans="1:1" x14ac:dyDescent="0.3">
      <c r="A20" s="187" t="s">
        <v>415</v>
      </c>
    </row>
    <row r="21" spans="1:1" x14ac:dyDescent="0.3">
      <c r="A21" s="187" t="s">
        <v>414</v>
      </c>
    </row>
    <row r="22" spans="1:1" x14ac:dyDescent="0.3">
      <c r="A22" s="187" t="s">
        <v>413</v>
      </c>
    </row>
    <row r="23" spans="1:1" x14ac:dyDescent="0.3">
      <c r="A23" s="187" t="s">
        <v>412</v>
      </c>
    </row>
    <row r="24" spans="1:1" x14ac:dyDescent="0.3">
      <c r="A24" s="187" t="s">
        <v>411</v>
      </c>
    </row>
    <row r="25" spans="1:1" x14ac:dyDescent="0.3">
      <c r="A25" s="187" t="s">
        <v>410</v>
      </c>
    </row>
    <row r="26" spans="1:1" x14ac:dyDescent="0.3">
      <c r="A26" s="192" t="s">
        <v>409</v>
      </c>
    </row>
    <row r="27" spans="1:1" x14ac:dyDescent="0.3">
      <c r="A27" s="187" t="s">
        <v>408</v>
      </c>
    </row>
    <row r="28" spans="1:1" x14ac:dyDescent="0.3">
      <c r="A28" s="192" t="s">
        <v>73</v>
      </c>
    </row>
    <row r="29" spans="1:1" x14ac:dyDescent="0.3">
      <c r="A29" s="187" t="s">
        <v>407</v>
      </c>
    </row>
    <row r="30" spans="1:1" x14ac:dyDescent="0.3">
      <c r="A30" s="187" t="s">
        <v>406</v>
      </c>
    </row>
    <row r="31" spans="1:1" x14ac:dyDescent="0.3">
      <c r="A31" s="187" t="s">
        <v>405</v>
      </c>
    </row>
    <row r="32" spans="1:1" x14ac:dyDescent="0.3">
      <c r="A32" s="188" t="s">
        <v>404</v>
      </c>
    </row>
    <row r="33" spans="1:1" x14ac:dyDescent="0.3">
      <c r="A33" s="187" t="s">
        <v>403</v>
      </c>
    </row>
    <row r="34" spans="1:1" x14ac:dyDescent="0.3">
      <c r="A34" s="187" t="s">
        <v>402</v>
      </c>
    </row>
    <row r="35" spans="1:1" x14ac:dyDescent="0.3">
      <c r="A35" s="187" t="s">
        <v>401</v>
      </c>
    </row>
    <row r="36" spans="1:1" x14ac:dyDescent="0.3">
      <c r="A36" s="187" t="s">
        <v>400</v>
      </c>
    </row>
    <row r="37" spans="1:1" x14ac:dyDescent="0.3">
      <c r="A37" s="187" t="s">
        <v>399</v>
      </c>
    </row>
    <row r="38" spans="1:1" x14ac:dyDescent="0.3">
      <c r="A38" s="187" t="s">
        <v>398</v>
      </c>
    </row>
    <row r="39" spans="1:1" x14ac:dyDescent="0.3">
      <c r="A39" s="187" t="s">
        <v>397</v>
      </c>
    </row>
    <row r="40" spans="1:1" x14ac:dyDescent="0.3">
      <c r="A40" s="187" t="s">
        <v>396</v>
      </c>
    </row>
    <row r="41" spans="1:1" x14ac:dyDescent="0.3">
      <c r="A41" s="197" t="s">
        <v>395</v>
      </c>
    </row>
    <row r="42" spans="1:1" x14ac:dyDescent="0.3">
      <c r="A42" s="187" t="s">
        <v>394</v>
      </c>
    </row>
    <row r="43" spans="1:1" x14ac:dyDescent="0.3">
      <c r="A43" s="187" t="s">
        <v>393</v>
      </c>
    </row>
    <row r="44" spans="1:1" x14ac:dyDescent="0.3">
      <c r="A44" s="187" t="s">
        <v>392</v>
      </c>
    </row>
    <row r="45" spans="1:1" x14ac:dyDescent="0.3">
      <c r="A45" s="187" t="s">
        <v>391</v>
      </c>
    </row>
    <row r="46" spans="1:1" x14ac:dyDescent="0.3">
      <c r="A46" s="190"/>
    </row>
    <row r="47" spans="1:1" x14ac:dyDescent="0.3">
      <c r="A47" s="190"/>
    </row>
    <row r="48" spans="1:1" x14ac:dyDescent="0.3">
      <c r="A48" s="196"/>
    </row>
    <row r="49" spans="1:1" x14ac:dyDescent="0.3">
      <c r="A49" s="190"/>
    </row>
    <row r="50" spans="1:1" x14ac:dyDescent="0.3">
      <c r="A50" s="190"/>
    </row>
    <row r="51" spans="1:1" x14ac:dyDescent="0.3">
      <c r="A51" s="190"/>
    </row>
    <row r="52" spans="1:1" x14ac:dyDescent="0.3">
      <c r="A52" s="190"/>
    </row>
    <row r="53" spans="1:1" x14ac:dyDescent="0.3">
      <c r="A53" s="190"/>
    </row>
    <row r="54" spans="1:1" x14ac:dyDescent="0.3">
      <c r="A54" s="190"/>
    </row>
    <row r="55" spans="1:1" x14ac:dyDescent="0.3">
      <c r="A55" s="190"/>
    </row>
    <row r="56" spans="1:1" x14ac:dyDescent="0.3">
      <c r="A56" s="190"/>
    </row>
    <row r="57" spans="1:1" x14ac:dyDescent="0.3">
      <c r="A57" s="190"/>
    </row>
    <row r="58" spans="1:1" x14ac:dyDescent="0.3">
      <c r="A58" s="190"/>
    </row>
    <row r="59" spans="1:1" x14ac:dyDescent="0.3">
      <c r="A59" s="190"/>
    </row>
    <row r="60" spans="1:1" x14ac:dyDescent="0.3">
      <c r="A60" s="190"/>
    </row>
    <row r="61" spans="1:1" x14ac:dyDescent="0.3">
      <c r="A61" s="190"/>
    </row>
    <row r="62" spans="1:1" x14ac:dyDescent="0.3">
      <c r="A62" s="190"/>
    </row>
    <row r="63" spans="1:1" x14ac:dyDescent="0.3">
      <c r="A63" s="190"/>
    </row>
    <row r="64" spans="1:1" x14ac:dyDescent="0.3">
      <c r="A64" s="190"/>
    </row>
    <row r="65" spans="1:1" x14ac:dyDescent="0.3">
      <c r="A65" s="190"/>
    </row>
    <row r="66" spans="1:1" x14ac:dyDescent="0.3">
      <c r="A66" s="190"/>
    </row>
    <row r="67" spans="1:1" x14ac:dyDescent="0.3">
      <c r="A67" s="190"/>
    </row>
    <row r="68" spans="1:1" x14ac:dyDescent="0.3">
      <c r="A68" s="190"/>
    </row>
    <row r="69" spans="1:1" x14ac:dyDescent="0.3">
      <c r="A69" s="190"/>
    </row>
    <row r="70" spans="1:1" x14ac:dyDescent="0.3">
      <c r="A70" s="190"/>
    </row>
    <row r="71" spans="1:1" x14ac:dyDescent="0.3">
      <c r="A71" s="190"/>
    </row>
    <row r="72" spans="1:1" x14ac:dyDescent="0.3">
      <c r="A72" s="190"/>
    </row>
    <row r="73" spans="1:1" x14ac:dyDescent="0.3">
      <c r="A73" s="190"/>
    </row>
    <row r="74" spans="1:1" x14ac:dyDescent="0.3">
      <c r="A74" s="190"/>
    </row>
    <row r="75" spans="1:1" x14ac:dyDescent="0.3">
      <c r="A75" s="190"/>
    </row>
    <row r="76" spans="1:1" x14ac:dyDescent="0.3">
      <c r="A76" s="190"/>
    </row>
    <row r="81" spans="1:1" x14ac:dyDescent="0.3">
      <c r="A81" s="195"/>
    </row>
    <row r="82" spans="1:1" x14ac:dyDescent="0.3">
      <c r="A82" s="189" t="s">
        <v>390</v>
      </c>
    </row>
    <row r="83" spans="1:1" x14ac:dyDescent="0.3">
      <c r="A83" s="189" t="s">
        <v>389</v>
      </c>
    </row>
    <row r="84" spans="1:1" x14ac:dyDescent="0.3">
      <c r="A84" s="187" t="s">
        <v>388</v>
      </c>
    </row>
    <row r="85" spans="1:1" x14ac:dyDescent="0.3">
      <c r="A85" s="189" t="s">
        <v>387</v>
      </c>
    </row>
    <row r="86" spans="1:1" x14ac:dyDescent="0.3">
      <c r="A86" s="187" t="s">
        <v>386</v>
      </c>
    </row>
    <row r="87" spans="1:1" x14ac:dyDescent="0.3">
      <c r="A87" s="190" t="s">
        <v>385</v>
      </c>
    </row>
    <row r="88" spans="1:1" x14ac:dyDescent="0.3">
      <c r="A88" s="189" t="s">
        <v>384</v>
      </c>
    </row>
    <row r="89" spans="1:1" x14ac:dyDescent="0.3">
      <c r="A89" s="189" t="s">
        <v>383</v>
      </c>
    </row>
    <row r="90" spans="1:1" x14ac:dyDescent="0.3">
      <c r="A90" s="189" t="s">
        <v>382</v>
      </c>
    </row>
    <row r="91" spans="1:1" x14ac:dyDescent="0.3">
      <c r="A91" s="192" t="s">
        <v>381</v>
      </c>
    </row>
    <row r="92" spans="1:1" x14ac:dyDescent="0.3">
      <c r="A92" s="187" t="s">
        <v>380</v>
      </c>
    </row>
    <row r="93" spans="1:1" x14ac:dyDescent="0.3">
      <c r="A93" s="189" t="s">
        <v>379</v>
      </c>
    </row>
    <row r="94" spans="1:1" x14ac:dyDescent="0.3">
      <c r="A94" s="189" t="s">
        <v>378</v>
      </c>
    </row>
    <row r="95" spans="1:1" x14ac:dyDescent="0.3">
      <c r="A95" s="189" t="s">
        <v>377</v>
      </c>
    </row>
    <row r="96" spans="1:1" x14ac:dyDescent="0.3">
      <c r="A96" s="189" t="s">
        <v>376</v>
      </c>
    </row>
    <row r="97" spans="1:1" x14ac:dyDescent="0.3">
      <c r="A97" s="189" t="s">
        <v>375</v>
      </c>
    </row>
    <row r="98" spans="1:1" x14ac:dyDescent="0.3">
      <c r="A98" s="189" t="s">
        <v>374</v>
      </c>
    </row>
    <row r="99" spans="1:1" x14ac:dyDescent="0.3">
      <c r="A99" s="189" t="s">
        <v>373</v>
      </c>
    </row>
    <row r="100" spans="1:1" x14ac:dyDescent="0.3">
      <c r="A100" s="187" t="s">
        <v>372</v>
      </c>
    </row>
    <row r="101" spans="1:1" x14ac:dyDescent="0.3">
      <c r="A101" s="189" t="s">
        <v>371</v>
      </c>
    </row>
    <row r="102" spans="1:1" x14ac:dyDescent="0.3">
      <c r="A102" s="187" t="s">
        <v>370</v>
      </c>
    </row>
    <row r="103" spans="1:1" x14ac:dyDescent="0.3">
      <c r="A103" s="189" t="s">
        <v>369</v>
      </c>
    </row>
    <row r="104" spans="1:1" x14ac:dyDescent="0.3">
      <c r="A104" s="189" t="s">
        <v>368</v>
      </c>
    </row>
    <row r="105" spans="1:1" x14ac:dyDescent="0.3">
      <c r="A105" s="189" t="s">
        <v>367</v>
      </c>
    </row>
    <row r="106" spans="1:1" x14ac:dyDescent="0.3">
      <c r="A106" s="189" t="s">
        <v>366</v>
      </c>
    </row>
    <row r="107" spans="1:1" x14ac:dyDescent="0.3">
      <c r="A107" s="189" t="s">
        <v>365</v>
      </c>
    </row>
    <row r="108" spans="1:1" x14ac:dyDescent="0.3">
      <c r="A108" s="189" t="s">
        <v>364</v>
      </c>
    </row>
    <row r="109" spans="1:1" x14ac:dyDescent="0.3">
      <c r="A109" s="189" t="s">
        <v>363</v>
      </c>
    </row>
    <row r="110" spans="1:1" x14ac:dyDescent="0.3">
      <c r="A110" s="189" t="s">
        <v>362</v>
      </c>
    </row>
    <row r="111" spans="1:1" x14ac:dyDescent="0.3">
      <c r="A111" s="192" t="s">
        <v>361</v>
      </c>
    </row>
    <row r="112" spans="1:1" x14ac:dyDescent="0.3">
      <c r="A112" s="189" t="s">
        <v>360</v>
      </c>
    </row>
    <row r="113" spans="1:1" x14ac:dyDescent="0.3">
      <c r="A113" s="189" t="s">
        <v>359</v>
      </c>
    </row>
    <row r="114" spans="1:1" x14ac:dyDescent="0.3">
      <c r="A114" s="189" t="s">
        <v>358</v>
      </c>
    </row>
    <row r="115" spans="1:1" x14ac:dyDescent="0.3">
      <c r="A115" s="189" t="s">
        <v>357</v>
      </c>
    </row>
    <row r="116" spans="1:1" x14ac:dyDescent="0.3">
      <c r="A116" s="189" t="s">
        <v>356</v>
      </c>
    </row>
    <row r="117" spans="1:1" x14ac:dyDescent="0.3">
      <c r="A117" s="189" t="s">
        <v>355</v>
      </c>
    </row>
    <row r="118" spans="1:1" x14ac:dyDescent="0.3">
      <c r="A118" s="189" t="s">
        <v>354</v>
      </c>
    </row>
    <row r="119" spans="1:1" x14ac:dyDescent="0.3">
      <c r="A119" s="187" t="s">
        <v>353</v>
      </c>
    </row>
    <row r="120" spans="1:1" x14ac:dyDescent="0.3">
      <c r="A120" s="189" t="s">
        <v>352</v>
      </c>
    </row>
    <row r="121" spans="1:1" x14ac:dyDescent="0.3">
      <c r="A121" s="189" t="s">
        <v>351</v>
      </c>
    </row>
    <row r="122" spans="1:1" x14ac:dyDescent="0.3">
      <c r="A122" s="189" t="s">
        <v>350</v>
      </c>
    </row>
    <row r="123" spans="1:1" x14ac:dyDescent="0.3">
      <c r="A123" s="189" t="s">
        <v>349</v>
      </c>
    </row>
    <row r="124" spans="1:1" x14ac:dyDescent="0.3">
      <c r="A124" s="187" t="s">
        <v>348</v>
      </c>
    </row>
    <row r="125" spans="1:1" x14ac:dyDescent="0.3">
      <c r="A125" s="189" t="s">
        <v>347</v>
      </c>
    </row>
    <row r="126" spans="1:1" x14ac:dyDescent="0.3">
      <c r="A126" s="189" t="s">
        <v>346</v>
      </c>
    </row>
    <row r="127" spans="1:1" x14ac:dyDescent="0.3">
      <c r="A127" s="189" t="s">
        <v>345</v>
      </c>
    </row>
    <row r="128" spans="1:1" x14ac:dyDescent="0.3">
      <c r="A128" s="188" t="s">
        <v>344</v>
      </c>
    </row>
    <row r="129" spans="1:1" x14ac:dyDescent="0.3">
      <c r="A129" s="189" t="s">
        <v>343</v>
      </c>
    </row>
    <row r="130" spans="1:1" x14ac:dyDescent="0.3">
      <c r="A130" s="187" t="s">
        <v>342</v>
      </c>
    </row>
    <row r="131" spans="1:1" x14ac:dyDescent="0.3">
      <c r="A131" s="187" t="s">
        <v>341</v>
      </c>
    </row>
    <row r="132" spans="1:1" x14ac:dyDescent="0.3">
      <c r="A132" s="189" t="s">
        <v>340</v>
      </c>
    </row>
    <row r="133" spans="1:1" x14ac:dyDescent="0.3">
      <c r="A133" s="189" t="s">
        <v>339</v>
      </c>
    </row>
    <row r="134" spans="1:1" x14ac:dyDescent="0.3">
      <c r="A134" s="189" t="s">
        <v>338</v>
      </c>
    </row>
    <row r="135" spans="1:1" x14ac:dyDescent="0.3">
      <c r="A135" s="189" t="s">
        <v>337</v>
      </c>
    </row>
    <row r="136" spans="1:1" x14ac:dyDescent="0.3">
      <c r="A136" s="189" t="s">
        <v>336</v>
      </c>
    </row>
    <row r="137" spans="1:1" x14ac:dyDescent="0.3">
      <c r="A137" s="189" t="s">
        <v>335</v>
      </c>
    </row>
    <row r="138" spans="1:1" x14ac:dyDescent="0.3">
      <c r="A138" s="192" t="s">
        <v>334</v>
      </c>
    </row>
    <row r="139" spans="1:1" x14ac:dyDescent="0.3">
      <c r="A139" s="189" t="s">
        <v>333</v>
      </c>
    </row>
    <row r="140" spans="1:1" x14ac:dyDescent="0.3">
      <c r="A140" s="189" t="s">
        <v>332</v>
      </c>
    </row>
    <row r="141" spans="1:1" x14ac:dyDescent="0.3">
      <c r="A141" s="193" t="s">
        <v>331</v>
      </c>
    </row>
    <row r="142" spans="1:1" x14ac:dyDescent="0.3">
      <c r="A142" s="193" t="s">
        <v>330</v>
      </c>
    </row>
    <row r="143" spans="1:1" x14ac:dyDescent="0.3">
      <c r="A143" s="189" t="s">
        <v>329</v>
      </c>
    </row>
    <row r="144" spans="1:1" x14ac:dyDescent="0.3">
      <c r="A144" s="189" t="s">
        <v>328</v>
      </c>
    </row>
    <row r="145" spans="1:1" x14ac:dyDescent="0.3">
      <c r="A145" s="193" t="s">
        <v>327</v>
      </c>
    </row>
    <row r="146" spans="1:1" x14ac:dyDescent="0.3">
      <c r="A146" s="189" t="s">
        <v>326</v>
      </c>
    </row>
    <row r="147" spans="1:1" x14ac:dyDescent="0.3">
      <c r="A147" s="193" t="s">
        <v>325</v>
      </c>
    </row>
    <row r="148" spans="1:1" x14ac:dyDescent="0.3">
      <c r="A148" s="187" t="s">
        <v>324</v>
      </c>
    </row>
    <row r="149" spans="1:1" x14ac:dyDescent="0.3">
      <c r="A149" s="187" t="s">
        <v>323</v>
      </c>
    </row>
    <row r="150" spans="1:1" x14ac:dyDescent="0.3">
      <c r="A150" s="187" t="s">
        <v>322</v>
      </c>
    </row>
    <row r="151" spans="1:1" x14ac:dyDescent="0.3">
      <c r="A151" s="189" t="s">
        <v>321</v>
      </c>
    </row>
    <row r="152" spans="1:1" x14ac:dyDescent="0.3">
      <c r="A152" s="189" t="s">
        <v>320</v>
      </c>
    </row>
    <row r="153" spans="1:1" x14ac:dyDescent="0.3">
      <c r="A153" s="189" t="s">
        <v>319</v>
      </c>
    </row>
    <row r="154" spans="1:1" x14ac:dyDescent="0.3">
      <c r="A154" s="193" t="s">
        <v>318</v>
      </c>
    </row>
    <row r="155" spans="1:1" x14ac:dyDescent="0.3">
      <c r="A155" s="189" t="s">
        <v>317</v>
      </c>
    </row>
    <row r="156" spans="1:1" x14ac:dyDescent="0.3">
      <c r="A156" s="189" t="s">
        <v>316</v>
      </c>
    </row>
    <row r="157" spans="1:1" x14ac:dyDescent="0.3">
      <c r="A157" s="192" t="s">
        <v>315</v>
      </c>
    </row>
    <row r="158" spans="1:1" x14ac:dyDescent="0.3">
      <c r="A158" s="187" t="s">
        <v>314</v>
      </c>
    </row>
    <row r="159" spans="1:1" x14ac:dyDescent="0.3">
      <c r="A159" s="189" t="s">
        <v>313</v>
      </c>
    </row>
    <row r="160" spans="1:1" x14ac:dyDescent="0.3">
      <c r="A160" s="187" t="s">
        <v>312</v>
      </c>
    </row>
    <row r="161" spans="1:1" x14ac:dyDescent="0.3">
      <c r="A161" s="189" t="s">
        <v>311</v>
      </c>
    </row>
    <row r="162" spans="1:1" x14ac:dyDescent="0.3">
      <c r="A162" s="189" t="s">
        <v>310</v>
      </c>
    </row>
    <row r="163" spans="1:1" x14ac:dyDescent="0.3">
      <c r="A163" s="189" t="s">
        <v>309</v>
      </c>
    </row>
    <row r="164" spans="1:1" x14ac:dyDescent="0.3">
      <c r="A164" s="189" t="s">
        <v>308</v>
      </c>
    </row>
    <row r="165" spans="1:1" x14ac:dyDescent="0.3">
      <c r="A165" s="189" t="s">
        <v>307</v>
      </c>
    </row>
    <row r="166" spans="1:1" x14ac:dyDescent="0.3">
      <c r="A166" s="189" t="s">
        <v>306</v>
      </c>
    </row>
    <row r="167" spans="1:1" x14ac:dyDescent="0.3">
      <c r="A167" s="189" t="s">
        <v>305</v>
      </c>
    </row>
    <row r="168" spans="1:1" x14ac:dyDescent="0.3">
      <c r="A168" s="189" t="s">
        <v>304</v>
      </c>
    </row>
    <row r="169" spans="1:1" x14ac:dyDescent="0.3">
      <c r="A169" s="189" t="s">
        <v>303</v>
      </c>
    </row>
    <row r="170" spans="1:1" x14ac:dyDescent="0.3">
      <c r="A170" s="188" t="s">
        <v>302</v>
      </c>
    </row>
    <row r="171" spans="1:1" x14ac:dyDescent="0.3">
      <c r="A171" s="187" t="s">
        <v>301</v>
      </c>
    </row>
    <row r="172" spans="1:1" x14ac:dyDescent="0.3">
      <c r="A172" s="187" t="s">
        <v>300</v>
      </c>
    </row>
    <row r="173" spans="1:1" x14ac:dyDescent="0.3">
      <c r="A173" s="189" t="s">
        <v>299</v>
      </c>
    </row>
    <row r="174" spans="1:1" x14ac:dyDescent="0.3">
      <c r="A174" s="189" t="s">
        <v>298</v>
      </c>
    </row>
    <row r="175" spans="1:1" x14ac:dyDescent="0.3">
      <c r="A175" s="189" t="s">
        <v>297</v>
      </c>
    </row>
    <row r="176" spans="1:1" x14ac:dyDescent="0.3">
      <c r="A176" s="193" t="s">
        <v>296</v>
      </c>
    </row>
    <row r="177" spans="1:1" x14ac:dyDescent="0.3">
      <c r="A177" s="189" t="s">
        <v>295</v>
      </c>
    </row>
    <row r="178" spans="1:1" x14ac:dyDescent="0.3">
      <c r="A178" s="194" t="s">
        <v>294</v>
      </c>
    </row>
    <row r="179" spans="1:1" x14ac:dyDescent="0.3">
      <c r="A179" s="187" t="s">
        <v>293</v>
      </c>
    </row>
    <row r="180" spans="1:1" x14ac:dyDescent="0.3">
      <c r="A180" s="189" t="s">
        <v>292</v>
      </c>
    </row>
    <row r="181" spans="1:1" x14ac:dyDescent="0.3">
      <c r="A181" s="187" t="s">
        <v>291</v>
      </c>
    </row>
    <row r="182" spans="1:1" x14ac:dyDescent="0.3">
      <c r="A182" s="189" t="s">
        <v>290</v>
      </c>
    </row>
    <row r="183" spans="1:1" x14ac:dyDescent="0.3">
      <c r="A183" s="189" t="s">
        <v>289</v>
      </c>
    </row>
    <row r="184" spans="1:1" x14ac:dyDescent="0.3">
      <c r="A184" s="189" t="s">
        <v>288</v>
      </c>
    </row>
    <row r="185" spans="1:1" x14ac:dyDescent="0.3">
      <c r="A185" s="193" t="s">
        <v>287</v>
      </c>
    </row>
    <row r="186" spans="1:1" x14ac:dyDescent="0.3">
      <c r="A186" s="189" t="s">
        <v>286</v>
      </c>
    </row>
    <row r="187" spans="1:1" x14ac:dyDescent="0.3">
      <c r="A187" s="189" t="s">
        <v>285</v>
      </c>
    </row>
    <row r="188" spans="1:1" x14ac:dyDescent="0.3">
      <c r="A188" s="189" t="s">
        <v>284</v>
      </c>
    </row>
    <row r="189" spans="1:1" x14ac:dyDescent="0.3">
      <c r="A189" s="194" t="s">
        <v>283</v>
      </c>
    </row>
    <row r="190" spans="1:1" x14ac:dyDescent="0.3">
      <c r="A190" s="189" t="s">
        <v>282</v>
      </c>
    </row>
    <row r="191" spans="1:1" x14ac:dyDescent="0.3">
      <c r="A191" s="189" t="s">
        <v>281</v>
      </c>
    </row>
    <row r="192" spans="1:1" x14ac:dyDescent="0.3">
      <c r="A192" s="188" t="s">
        <v>280</v>
      </c>
    </row>
    <row r="193" spans="1:1" x14ac:dyDescent="0.3">
      <c r="A193" s="189" t="s">
        <v>279</v>
      </c>
    </row>
    <row r="194" spans="1:1" x14ac:dyDescent="0.3">
      <c r="A194" s="189" t="s">
        <v>278</v>
      </c>
    </row>
    <row r="195" spans="1:1" x14ac:dyDescent="0.3">
      <c r="A195" s="189" t="s">
        <v>277</v>
      </c>
    </row>
    <row r="196" spans="1:1" x14ac:dyDescent="0.3">
      <c r="A196" s="189" t="s">
        <v>276</v>
      </c>
    </row>
    <row r="197" spans="1:1" x14ac:dyDescent="0.3">
      <c r="A197" s="187" t="s">
        <v>275</v>
      </c>
    </row>
    <row r="198" spans="1:1" x14ac:dyDescent="0.3">
      <c r="A198" s="190" t="s">
        <v>274</v>
      </c>
    </row>
    <row r="199" spans="1:1" x14ac:dyDescent="0.3">
      <c r="A199" s="189" t="s">
        <v>273</v>
      </c>
    </row>
    <row r="200" spans="1:1" x14ac:dyDescent="0.3">
      <c r="A200" s="189" t="s">
        <v>272</v>
      </c>
    </row>
    <row r="201" spans="1:1" x14ac:dyDescent="0.3">
      <c r="A201" s="187" t="s">
        <v>271</v>
      </c>
    </row>
    <row r="202" spans="1:1" x14ac:dyDescent="0.3">
      <c r="A202" s="189" t="s">
        <v>270</v>
      </c>
    </row>
    <row r="203" spans="1:1" x14ac:dyDescent="0.3">
      <c r="A203" s="189" t="s">
        <v>269</v>
      </c>
    </row>
    <row r="204" spans="1:1" x14ac:dyDescent="0.3">
      <c r="A204" s="189" t="s">
        <v>268</v>
      </c>
    </row>
    <row r="205" spans="1:1" x14ac:dyDescent="0.3">
      <c r="A205" s="187" t="s">
        <v>267</v>
      </c>
    </row>
    <row r="206" spans="1:1" x14ac:dyDescent="0.3">
      <c r="A206" s="189" t="s">
        <v>266</v>
      </c>
    </row>
    <row r="207" spans="1:1" x14ac:dyDescent="0.3">
      <c r="A207" s="189" t="s">
        <v>265</v>
      </c>
    </row>
    <row r="208" spans="1:1" x14ac:dyDescent="0.3">
      <c r="A208" s="189" t="s">
        <v>264</v>
      </c>
    </row>
    <row r="209" spans="1:1" x14ac:dyDescent="0.3">
      <c r="A209" s="187" t="s">
        <v>263</v>
      </c>
    </row>
    <row r="210" spans="1:1" x14ac:dyDescent="0.3">
      <c r="A210" s="189" t="s">
        <v>262</v>
      </c>
    </row>
    <row r="211" spans="1:1" x14ac:dyDescent="0.3">
      <c r="A211" s="188" t="s">
        <v>261</v>
      </c>
    </row>
    <row r="212" spans="1:1" x14ac:dyDescent="0.3">
      <c r="A212" s="188" t="s">
        <v>260</v>
      </c>
    </row>
    <row r="213" spans="1:1" x14ac:dyDescent="0.3">
      <c r="A213" s="189" t="s">
        <v>259</v>
      </c>
    </row>
    <row r="214" spans="1:1" x14ac:dyDescent="0.3">
      <c r="A214" s="190" t="s">
        <v>258</v>
      </c>
    </row>
    <row r="215" spans="1:1" x14ac:dyDescent="0.3">
      <c r="A215" s="189" t="s">
        <v>257</v>
      </c>
    </row>
    <row r="216" spans="1:1" x14ac:dyDescent="0.3">
      <c r="A216" s="192" t="s">
        <v>256</v>
      </c>
    </row>
    <row r="217" spans="1:1" x14ac:dyDescent="0.3">
      <c r="A217" s="189" t="s">
        <v>255</v>
      </c>
    </row>
    <row r="218" spans="1:1" x14ac:dyDescent="0.3">
      <c r="A218" s="189" t="s">
        <v>254</v>
      </c>
    </row>
    <row r="219" spans="1:1" x14ac:dyDescent="0.3">
      <c r="A219" s="189" t="s">
        <v>253</v>
      </c>
    </row>
    <row r="220" spans="1:1" x14ac:dyDescent="0.3">
      <c r="A220" s="189" t="s">
        <v>252</v>
      </c>
    </row>
    <row r="221" spans="1:1" x14ac:dyDescent="0.3">
      <c r="A221" s="189" t="s">
        <v>251</v>
      </c>
    </row>
    <row r="222" spans="1:1" x14ac:dyDescent="0.3">
      <c r="A222" s="189" t="s">
        <v>250</v>
      </c>
    </row>
    <row r="223" spans="1:1" x14ac:dyDescent="0.3">
      <c r="A223" s="192" t="s">
        <v>249</v>
      </c>
    </row>
    <row r="224" spans="1:1" x14ac:dyDescent="0.3">
      <c r="A224" s="193" t="s">
        <v>248</v>
      </c>
    </row>
    <row r="225" spans="1:1" x14ac:dyDescent="0.3">
      <c r="A225" s="189" t="s">
        <v>247</v>
      </c>
    </row>
    <row r="226" spans="1:1" x14ac:dyDescent="0.3">
      <c r="A226" s="189" t="s">
        <v>246</v>
      </c>
    </row>
    <row r="227" spans="1:1" x14ac:dyDescent="0.3">
      <c r="A227" s="192" t="s">
        <v>245</v>
      </c>
    </row>
    <row r="228" spans="1:1" x14ac:dyDescent="0.3">
      <c r="A228" s="187" t="s">
        <v>244</v>
      </c>
    </row>
    <row r="229" spans="1:1" x14ac:dyDescent="0.3">
      <c r="A229" s="189" t="s">
        <v>243</v>
      </c>
    </row>
    <row r="230" spans="1:1" x14ac:dyDescent="0.3">
      <c r="A230" s="189" t="s">
        <v>242</v>
      </c>
    </row>
    <row r="231" spans="1:1" x14ac:dyDescent="0.3">
      <c r="A231" s="187" t="s">
        <v>241</v>
      </c>
    </row>
    <row r="232" spans="1:1" x14ac:dyDescent="0.3">
      <c r="A232" s="192" t="s">
        <v>240</v>
      </c>
    </row>
    <row r="233" spans="1:1" x14ac:dyDescent="0.3">
      <c r="A233" s="187" t="s">
        <v>239</v>
      </c>
    </row>
    <row r="234" spans="1:1" x14ac:dyDescent="0.3">
      <c r="A234" s="187" t="s">
        <v>238</v>
      </c>
    </row>
    <row r="235" spans="1:1" x14ac:dyDescent="0.3">
      <c r="A235" s="189" t="s">
        <v>237</v>
      </c>
    </row>
    <row r="236" spans="1:1" x14ac:dyDescent="0.3">
      <c r="A236" s="189" t="s">
        <v>236</v>
      </c>
    </row>
    <row r="237" spans="1:1" x14ac:dyDescent="0.3">
      <c r="A237" s="189" t="s">
        <v>235</v>
      </c>
    </row>
    <row r="238" spans="1:1" x14ac:dyDescent="0.3">
      <c r="A238" s="189" t="s">
        <v>234</v>
      </c>
    </row>
    <row r="239" spans="1:1" x14ac:dyDescent="0.3">
      <c r="A239" s="191" t="s">
        <v>233</v>
      </c>
    </row>
    <row r="240" spans="1:1" x14ac:dyDescent="0.3">
      <c r="A240" s="189" t="s">
        <v>232</v>
      </c>
    </row>
    <row r="241" spans="1:1" x14ac:dyDescent="0.3">
      <c r="A241" s="189" t="s">
        <v>231</v>
      </c>
    </row>
    <row r="242" spans="1:1" x14ac:dyDescent="0.3">
      <c r="A242" s="188" t="s">
        <v>230</v>
      </c>
    </row>
    <row r="243" spans="1:1" x14ac:dyDescent="0.3">
      <c r="A243" s="189" t="s">
        <v>229</v>
      </c>
    </row>
    <row r="244" spans="1:1" x14ac:dyDescent="0.3">
      <c r="A244" s="189" t="s">
        <v>228</v>
      </c>
    </row>
    <row r="245" spans="1:1" x14ac:dyDescent="0.3">
      <c r="A245" s="187" t="s">
        <v>227</v>
      </c>
    </row>
    <row r="246" spans="1:1" x14ac:dyDescent="0.3">
      <c r="A246" s="189" t="s">
        <v>226</v>
      </c>
    </row>
    <row r="247" spans="1:1" x14ac:dyDescent="0.3">
      <c r="A247" s="189" t="s">
        <v>225</v>
      </c>
    </row>
    <row r="248" spans="1:1" x14ac:dyDescent="0.3">
      <c r="A248" s="189" t="s">
        <v>224</v>
      </c>
    </row>
    <row r="249" spans="1:1" x14ac:dyDescent="0.3">
      <c r="A249" s="188" t="s">
        <v>223</v>
      </c>
    </row>
    <row r="250" spans="1:1" x14ac:dyDescent="0.3">
      <c r="A250" s="190" t="s">
        <v>222</v>
      </c>
    </row>
    <row r="251" spans="1:1" x14ac:dyDescent="0.3">
      <c r="A251" s="187" t="s">
        <v>221</v>
      </c>
    </row>
    <row r="252" spans="1:1" x14ac:dyDescent="0.3">
      <c r="A252" s="189" t="s">
        <v>220</v>
      </c>
    </row>
    <row r="253" spans="1:1" x14ac:dyDescent="0.3">
      <c r="A253" s="188" t="s">
        <v>219</v>
      </c>
    </row>
    <row r="254" spans="1:1" x14ac:dyDescent="0.3">
      <c r="A254" s="188" t="s">
        <v>218</v>
      </c>
    </row>
    <row r="255" spans="1:1" x14ac:dyDescent="0.3">
      <c r="A255" s="189" t="s">
        <v>217</v>
      </c>
    </row>
    <row r="256" spans="1:1" x14ac:dyDescent="0.3">
      <c r="A256" s="188" t="s">
        <v>216</v>
      </c>
    </row>
    <row r="257" spans="1:1" x14ac:dyDescent="0.3">
      <c r="A257" s="189" t="s">
        <v>215</v>
      </c>
    </row>
    <row r="258" spans="1:1" x14ac:dyDescent="0.3">
      <c r="A258" s="189" t="s">
        <v>214</v>
      </c>
    </row>
    <row r="259" spans="1:1" x14ac:dyDescent="0.3">
      <c r="A259" s="190" t="s">
        <v>213</v>
      </c>
    </row>
    <row r="260" spans="1:1" x14ac:dyDescent="0.3">
      <c r="A260" s="189" t="s">
        <v>212</v>
      </c>
    </row>
    <row r="261" spans="1:1" x14ac:dyDescent="0.3">
      <c r="A261" s="188" t="s">
        <v>211</v>
      </c>
    </row>
    <row r="262" spans="1:1" x14ac:dyDescent="0.3">
      <c r="A262" s="187" t="s">
        <v>210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Mix Worksheet</vt:lpstr>
      <vt:lpstr>Submittal</vt:lpstr>
      <vt:lpstr>Bag</vt:lpstr>
      <vt:lpstr>Tags</vt:lpstr>
      <vt:lpstr>Tags 2</vt:lpstr>
      <vt:lpstr>Warehouse</vt:lpstr>
      <vt:lpstr>Notes</vt:lpstr>
      <vt:lpstr>CRP</vt:lpstr>
      <vt:lpstr>CRP Items</vt:lpstr>
      <vt:lpstr>MSC Mix</vt:lpstr>
      <vt:lpstr>MSC Tags</vt:lpstr>
      <vt:lpstr>Mix List</vt:lpstr>
      <vt:lpstr>Bag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2016-02-22T15:59:44Z</dcterms:created>
  <dcterms:modified xsi:type="dcterms:W3CDTF">2016-09-01T01:37:45Z</dcterms:modified>
</cp:coreProperties>
</file>